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Sc Business Analytics\Semester 2\CW2\Op Mgt\"/>
    </mc:Choice>
  </mc:AlternateContent>
  <xr:revisionPtr revIDLastSave="0" documentId="13_ncr:1_{412FF8FD-E2CC-458B-A849-FC35F7A418A8}" xr6:coauthVersionLast="47" xr6:coauthVersionMax="47" xr10:uidLastSave="{00000000-0000-0000-0000-000000000000}"/>
  <bookViews>
    <workbookView xWindow="4932" yWindow="3804" windowWidth="15564" windowHeight="10392" xr2:uid="{00000000-000D-0000-FFFF-FFFF00000000}"/>
  </bookViews>
  <sheets>
    <sheet name="Beverage_Sales Data" sheetId="1" r:id="rId1"/>
    <sheet name="Dashboard" sheetId="4" r:id="rId2"/>
    <sheet name="A.1) Time Series Exploration" sheetId="2" r:id="rId3"/>
    <sheet name="A2&amp;3) TS Model Building&amp;Testing" sheetId="3" r:id="rId4"/>
    <sheet name="A.4) Safety Stock" sheetId="7" r:id="rId5"/>
    <sheet name="B) Simulation" sheetId="5" r:id="rId6"/>
  </sheets>
  <definedNames>
    <definedName name="solver_adj" localSheetId="3" hidden="1">'A2&amp;3) TS Model Building&amp;Testing'!$D$3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ng" localSheetId="5" hidden="1">1</definedName>
    <definedName name="solver_est" localSheetId="3" hidden="1">1</definedName>
    <definedName name="solver_itr" localSheetId="3" hidden="1">2147483647</definedName>
    <definedName name="solver_lhs1" localSheetId="3" hidden="1">'A2&amp;3) TS Model Building&amp;Testing'!$D$3</definedName>
    <definedName name="solver_lhs2" localSheetId="3" hidden="1">'A2&amp;3) TS Model Building&amp;Testing'!$D$3</definedName>
    <definedName name="solver_lhs3" localSheetId="3" hidden="1">'A2&amp;3) TS Model Building&amp;Testing'!$T$4</definedName>
    <definedName name="solver_lhs4" localSheetId="3" hidden="1">'A2&amp;3) TS Model Building&amp;Testing'!$T$4</definedName>
    <definedName name="solver_lhs5" localSheetId="3" hidden="1">'A2&amp;3) TS Model Building&amp;Testing'!$AL$5</definedName>
    <definedName name="solver_lhs6" localSheetId="3" hidden="1">'A2&amp;3) TS Model Building&amp;Testing'!$AL$5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5" hidden="1">1</definedName>
    <definedName name="solver_nod" localSheetId="3" hidden="1">2147483647</definedName>
    <definedName name="solver_num" localSheetId="3" hidden="1">2</definedName>
    <definedName name="solver_num" localSheetId="5" hidden="1">0</definedName>
    <definedName name="solver_nwt" localSheetId="3" hidden="1">1</definedName>
    <definedName name="solver_opt" localSheetId="3" hidden="1">'A2&amp;3) TS Model Building&amp;Testing'!$M$5</definedName>
    <definedName name="solver_opt" localSheetId="5" hidden="1">'B) Simulation'!$A$2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hs4" localSheetId="3" hidden="1">0</definedName>
    <definedName name="solver_rhs5" localSheetId="3" hidden="1">1</definedName>
    <definedName name="solver_rhs6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7" l="1"/>
  <c r="U30" i="7"/>
  <c r="Y5" i="7"/>
  <c r="K16" i="5"/>
  <c r="K15" i="5"/>
  <c r="K14" i="5"/>
  <c r="K13" i="5"/>
  <c r="K12" i="5"/>
  <c r="K11" i="5"/>
  <c r="K10" i="5"/>
  <c r="T30" i="7" l="1"/>
  <c r="M19" i="5" s="1"/>
  <c r="U4" i="7" l="1"/>
  <c r="U5" i="7"/>
  <c r="U6" i="7"/>
  <c r="U7" i="7"/>
  <c r="U8" i="7"/>
  <c r="U9" i="7"/>
  <c r="U10" i="7"/>
  <c r="U11" i="7"/>
  <c r="U12" i="7"/>
  <c r="U13" i="7"/>
  <c r="U14" i="7"/>
  <c r="U3" i="7"/>
  <c r="I137" i="7"/>
  <c r="I138" i="7"/>
  <c r="I139" i="7"/>
  <c r="I140" i="7"/>
  <c r="I141" i="7"/>
  <c r="I142" i="7"/>
  <c r="I143" i="7"/>
  <c r="I144" i="7"/>
  <c r="I145" i="7"/>
  <c r="I146" i="7"/>
  <c r="I136" i="7"/>
  <c r="AP127" i="3"/>
  <c r="AP126" i="3"/>
  <c r="AP125" i="3"/>
  <c r="I135" i="7"/>
  <c r="AP124" i="3"/>
  <c r="AP123" i="3"/>
  <c r="AP122" i="3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H16" i="7"/>
  <c r="H17" i="7"/>
  <c r="H18" i="7"/>
  <c r="H19" i="7"/>
  <c r="H20" i="7"/>
  <c r="H21" i="7"/>
  <c r="H22" i="7"/>
  <c r="H23" i="7"/>
  <c r="H24" i="7"/>
  <c r="H25" i="7"/>
  <c r="H26" i="7"/>
  <c r="H27" i="7"/>
  <c r="H15" i="7"/>
  <c r="G17" i="7"/>
  <c r="G16" i="7"/>
  <c r="F17" i="7" s="1"/>
  <c r="F16" i="7"/>
  <c r="H4" i="7"/>
  <c r="H5" i="7"/>
  <c r="H6" i="7"/>
  <c r="H7" i="7"/>
  <c r="H8" i="7"/>
  <c r="H9" i="7"/>
  <c r="H10" i="7"/>
  <c r="H11" i="7"/>
  <c r="H12" i="7"/>
  <c r="H13" i="7"/>
  <c r="H14" i="7"/>
  <c r="H3" i="7"/>
  <c r="F15" i="7" s="1"/>
  <c r="AP18" i="3"/>
  <c r="J3" i="2"/>
  <c r="AP17" i="3"/>
  <c r="G15" i="7" l="1"/>
  <c r="I16" i="7"/>
  <c r="J16" i="7" s="1"/>
  <c r="V4" i="3"/>
  <c r="U4" i="3"/>
  <c r="K16" i="7" l="1"/>
  <c r="U5" i="3"/>
  <c r="V5" i="3" s="1"/>
  <c r="U6" i="3" s="1"/>
  <c r="V6" i="3" s="1"/>
  <c r="W7" i="3" s="1"/>
  <c r="X7" i="3" s="1"/>
  <c r="W5" i="3"/>
  <c r="X5" i="3" s="1"/>
  <c r="Y5" i="3" s="1"/>
  <c r="Z5" i="3" s="1"/>
  <c r="AA5" i="3"/>
  <c r="E3" i="3"/>
  <c r="E4" i="3" s="1"/>
  <c r="J17" i="7" l="1"/>
  <c r="K17" i="7" s="1"/>
  <c r="F18" i="7"/>
  <c r="G18" i="7" s="1"/>
  <c r="M16" i="7"/>
  <c r="L16" i="7"/>
  <c r="U7" i="3"/>
  <c r="V7" i="3" s="1"/>
  <c r="W8" i="3" s="1"/>
  <c r="X8" i="3" s="1"/>
  <c r="Y8" i="3" s="1"/>
  <c r="Z8" i="3" s="1"/>
  <c r="W6" i="3"/>
  <c r="X6" i="3" s="1"/>
  <c r="AA6" i="3" s="1"/>
  <c r="E5" i="3"/>
  <c r="F4" i="3"/>
  <c r="AA7" i="3"/>
  <c r="Y7" i="3"/>
  <c r="Z7" i="3" s="1"/>
  <c r="B3" i="5"/>
  <c r="C3" i="5" s="1"/>
  <c r="D3" i="5" s="1"/>
  <c r="B4" i="5"/>
  <c r="C4" i="5" s="1"/>
  <c r="D4" i="5" s="1"/>
  <c r="E4" i="5" s="1"/>
  <c r="B5" i="5"/>
  <c r="C5" i="5" s="1"/>
  <c r="B6" i="5"/>
  <c r="C6" i="5" s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C95" i="5" l="1"/>
  <c r="D95" i="5" s="1"/>
  <c r="C96" i="5"/>
  <c r="D96" i="5" s="1"/>
  <c r="C80" i="5"/>
  <c r="D80" i="5" s="1"/>
  <c r="C64" i="5"/>
  <c r="D64" i="5" s="1"/>
  <c r="C48" i="5"/>
  <c r="D48" i="5" s="1"/>
  <c r="C40" i="5"/>
  <c r="D40" i="5" s="1"/>
  <c r="C32" i="5"/>
  <c r="D32" i="5" s="1"/>
  <c r="C16" i="5"/>
  <c r="D16" i="5" s="1"/>
  <c r="C79" i="5"/>
  <c r="D79" i="5" s="1"/>
  <c r="C71" i="5"/>
  <c r="D71" i="5" s="1"/>
  <c r="C47" i="5"/>
  <c r="D47" i="5" s="1"/>
  <c r="C31" i="5"/>
  <c r="D31" i="5" s="1"/>
  <c r="C15" i="5"/>
  <c r="D15" i="5" s="1"/>
  <c r="C86" i="5"/>
  <c r="D86" i="5" s="1"/>
  <c r="C70" i="5"/>
  <c r="D70" i="5" s="1"/>
  <c r="C54" i="5"/>
  <c r="D54" i="5" s="1"/>
  <c r="C46" i="5"/>
  <c r="D46" i="5" s="1"/>
  <c r="C30" i="5"/>
  <c r="D30" i="5" s="1"/>
  <c r="C14" i="5"/>
  <c r="D14" i="5" s="1"/>
  <c r="C101" i="5"/>
  <c r="D101" i="5" s="1"/>
  <c r="C93" i="5"/>
  <c r="D93" i="5" s="1"/>
  <c r="C85" i="5"/>
  <c r="D85" i="5" s="1"/>
  <c r="C77" i="5"/>
  <c r="D77" i="5" s="1"/>
  <c r="C69" i="5"/>
  <c r="D69" i="5" s="1"/>
  <c r="C61" i="5"/>
  <c r="D61" i="5" s="1"/>
  <c r="C53" i="5"/>
  <c r="D53" i="5" s="1"/>
  <c r="C45" i="5"/>
  <c r="D45" i="5" s="1"/>
  <c r="C37" i="5"/>
  <c r="D37" i="5" s="1"/>
  <c r="C29" i="5"/>
  <c r="D29" i="5" s="1"/>
  <c r="C21" i="5"/>
  <c r="D21" i="5" s="1"/>
  <c r="C13" i="5"/>
  <c r="D13" i="5" s="1"/>
  <c r="C100" i="5"/>
  <c r="D100" i="5" s="1"/>
  <c r="C92" i="5"/>
  <c r="D92" i="5" s="1"/>
  <c r="C76" i="5"/>
  <c r="D76" i="5" s="1"/>
  <c r="C68" i="5"/>
  <c r="D68" i="5" s="1"/>
  <c r="C60" i="5"/>
  <c r="D60" i="5" s="1"/>
  <c r="C44" i="5"/>
  <c r="D44" i="5" s="1"/>
  <c r="C36" i="5"/>
  <c r="D36" i="5" s="1"/>
  <c r="C28" i="5"/>
  <c r="D28" i="5" s="1"/>
  <c r="C20" i="5"/>
  <c r="D20" i="5" s="1"/>
  <c r="C99" i="5"/>
  <c r="D99" i="5" s="1"/>
  <c r="C91" i="5"/>
  <c r="D91" i="5" s="1"/>
  <c r="C83" i="5"/>
  <c r="D83" i="5" s="1"/>
  <c r="C75" i="5"/>
  <c r="D75" i="5" s="1"/>
  <c r="C67" i="5"/>
  <c r="D67" i="5" s="1"/>
  <c r="C59" i="5"/>
  <c r="D59" i="5" s="1"/>
  <c r="C51" i="5"/>
  <c r="D51" i="5" s="1"/>
  <c r="C43" i="5"/>
  <c r="D43" i="5" s="1"/>
  <c r="C35" i="5"/>
  <c r="D35" i="5" s="1"/>
  <c r="C27" i="5"/>
  <c r="D27" i="5" s="1"/>
  <c r="C19" i="5"/>
  <c r="D19" i="5" s="1"/>
  <c r="C11" i="5"/>
  <c r="D11" i="5" s="1"/>
  <c r="C72" i="5"/>
  <c r="D72" i="5" s="1"/>
  <c r="C24" i="5"/>
  <c r="D24" i="5" s="1"/>
  <c r="C55" i="5"/>
  <c r="D55" i="5" s="1"/>
  <c r="C23" i="5"/>
  <c r="D23" i="5" s="1"/>
  <c r="C78" i="5"/>
  <c r="D78" i="5" s="1"/>
  <c r="C38" i="5"/>
  <c r="D38" i="5" s="1"/>
  <c r="C84" i="5"/>
  <c r="D84" i="5" s="1"/>
  <c r="C52" i="5"/>
  <c r="D52" i="5" s="1"/>
  <c r="C12" i="5"/>
  <c r="D12" i="5" s="1"/>
  <c r="C98" i="5"/>
  <c r="D98" i="5" s="1"/>
  <c r="C90" i="5"/>
  <c r="D90" i="5" s="1"/>
  <c r="C82" i="5"/>
  <c r="D82" i="5" s="1"/>
  <c r="C74" i="5"/>
  <c r="D74" i="5" s="1"/>
  <c r="C66" i="5"/>
  <c r="D66" i="5" s="1"/>
  <c r="C58" i="5"/>
  <c r="D58" i="5" s="1"/>
  <c r="C50" i="5"/>
  <c r="D50" i="5" s="1"/>
  <c r="C42" i="5"/>
  <c r="D42" i="5" s="1"/>
  <c r="C34" i="5"/>
  <c r="D34" i="5" s="1"/>
  <c r="C26" i="5"/>
  <c r="D26" i="5" s="1"/>
  <c r="C18" i="5"/>
  <c r="D18" i="5" s="1"/>
  <c r="C10" i="5"/>
  <c r="D10" i="5" s="1"/>
  <c r="C88" i="5"/>
  <c r="D88" i="5" s="1"/>
  <c r="C56" i="5"/>
  <c r="D56" i="5" s="1"/>
  <c r="C8" i="5"/>
  <c r="D8" i="5" s="1"/>
  <c r="C87" i="5"/>
  <c r="D87" i="5" s="1"/>
  <c r="C63" i="5"/>
  <c r="D63" i="5" s="1"/>
  <c r="C39" i="5"/>
  <c r="D39" i="5" s="1"/>
  <c r="C7" i="5"/>
  <c r="D7" i="5" s="1"/>
  <c r="C94" i="5"/>
  <c r="D94" i="5" s="1"/>
  <c r="C62" i="5"/>
  <c r="D62" i="5" s="1"/>
  <c r="C22" i="5"/>
  <c r="D22" i="5" s="1"/>
  <c r="C97" i="5"/>
  <c r="D97" i="5" s="1"/>
  <c r="C89" i="5"/>
  <c r="D89" i="5" s="1"/>
  <c r="C81" i="5"/>
  <c r="D81" i="5" s="1"/>
  <c r="C73" i="5"/>
  <c r="D73" i="5" s="1"/>
  <c r="C65" i="5"/>
  <c r="D65" i="5" s="1"/>
  <c r="C57" i="5"/>
  <c r="D57" i="5" s="1"/>
  <c r="C49" i="5"/>
  <c r="D49" i="5" s="1"/>
  <c r="C41" i="5"/>
  <c r="D41" i="5" s="1"/>
  <c r="C33" i="5"/>
  <c r="D33" i="5" s="1"/>
  <c r="C25" i="5"/>
  <c r="D25" i="5" s="1"/>
  <c r="C17" i="5"/>
  <c r="D17" i="5" s="1"/>
  <c r="C9" i="5"/>
  <c r="D9" i="5" s="1"/>
  <c r="C2" i="5"/>
  <c r="D2" i="5" s="1"/>
  <c r="D6" i="5"/>
  <c r="E6" i="5" s="1"/>
  <c r="D5" i="5"/>
  <c r="M17" i="7"/>
  <c r="L17" i="7"/>
  <c r="J18" i="7"/>
  <c r="K18" i="7" s="1"/>
  <c r="M18" i="7" s="1"/>
  <c r="J19" i="7"/>
  <c r="U8" i="3"/>
  <c r="V8" i="3" s="1"/>
  <c r="W9" i="3" s="1"/>
  <c r="X9" i="3" s="1"/>
  <c r="AA9" i="3" s="1"/>
  <c r="AA8" i="3"/>
  <c r="Y6" i="3"/>
  <c r="Z6" i="3" s="1"/>
  <c r="E6" i="3"/>
  <c r="E7" i="3" s="1"/>
  <c r="F5" i="3"/>
  <c r="E79" i="5" l="1"/>
  <c r="F79" i="5"/>
  <c r="E15" i="5"/>
  <c r="F15" i="5"/>
  <c r="F6" i="5"/>
  <c r="G6" i="5" s="1"/>
  <c r="E93" i="5"/>
  <c r="F93" i="5"/>
  <c r="E48" i="5"/>
  <c r="F48" i="5"/>
  <c r="E46" i="5"/>
  <c r="F46" i="5"/>
  <c r="E95" i="5"/>
  <c r="F95" i="5"/>
  <c r="E57" i="5"/>
  <c r="F57" i="5"/>
  <c r="E74" i="5"/>
  <c r="F74" i="5"/>
  <c r="E76" i="5"/>
  <c r="F76" i="5"/>
  <c r="E40" i="5"/>
  <c r="F40" i="5"/>
  <c r="E7" i="5"/>
  <c r="F7" i="5"/>
  <c r="E23" i="5"/>
  <c r="F23" i="5"/>
  <c r="E92" i="5"/>
  <c r="F92" i="5"/>
  <c r="E61" i="5"/>
  <c r="F61" i="5"/>
  <c r="E39" i="5"/>
  <c r="F39" i="5"/>
  <c r="G39" i="5" s="1"/>
  <c r="E55" i="5"/>
  <c r="F55" i="5"/>
  <c r="E100" i="5"/>
  <c r="F100" i="5"/>
  <c r="E34" i="5"/>
  <c r="F34" i="5"/>
  <c r="G34" i="5" s="1"/>
  <c r="E13" i="5"/>
  <c r="F13" i="5"/>
  <c r="E87" i="5"/>
  <c r="F87" i="5"/>
  <c r="E94" i="5"/>
  <c r="F94" i="5"/>
  <c r="E78" i="5"/>
  <c r="F78" i="5"/>
  <c r="G78" i="5" s="1"/>
  <c r="E91" i="5"/>
  <c r="F91" i="5"/>
  <c r="G91" i="5" s="1"/>
  <c r="E14" i="5"/>
  <c r="F14" i="5"/>
  <c r="E65" i="5"/>
  <c r="F65" i="5"/>
  <c r="E82" i="5"/>
  <c r="F82" i="5"/>
  <c r="G82" i="5" s="1"/>
  <c r="E99" i="5"/>
  <c r="F99" i="5"/>
  <c r="G99" i="5" s="1"/>
  <c r="E31" i="5"/>
  <c r="F31" i="5"/>
  <c r="E73" i="5"/>
  <c r="F73" i="5"/>
  <c r="E90" i="5"/>
  <c r="F90" i="5"/>
  <c r="G90" i="5" s="1"/>
  <c r="E20" i="5"/>
  <c r="F20" i="5"/>
  <c r="G20" i="5" s="1"/>
  <c r="E69" i="5"/>
  <c r="F69" i="5"/>
  <c r="E81" i="5"/>
  <c r="F81" i="5"/>
  <c r="E98" i="5"/>
  <c r="F98" i="5"/>
  <c r="G98" i="5" s="1"/>
  <c r="E51" i="5"/>
  <c r="F51" i="5"/>
  <c r="G51" i="5" s="1"/>
  <c r="E77" i="5"/>
  <c r="F77" i="5"/>
  <c r="E71" i="5"/>
  <c r="F71" i="5"/>
  <c r="E89" i="5"/>
  <c r="F89" i="5"/>
  <c r="G89" i="5" s="1"/>
  <c r="E42" i="5"/>
  <c r="F42" i="5"/>
  <c r="E72" i="5"/>
  <c r="F72" i="5"/>
  <c r="E36" i="5"/>
  <c r="F36" i="5"/>
  <c r="F85" i="5"/>
  <c r="E85" i="5"/>
  <c r="G85" i="5" s="1"/>
  <c r="E33" i="5"/>
  <c r="F33" i="5"/>
  <c r="G33" i="5" s="1"/>
  <c r="E97" i="5"/>
  <c r="F97" i="5"/>
  <c r="E52" i="5"/>
  <c r="F52" i="5"/>
  <c r="E67" i="5"/>
  <c r="F67" i="5"/>
  <c r="G67" i="5" s="1"/>
  <c r="E29" i="5"/>
  <c r="F29" i="5"/>
  <c r="G29" i="5" s="1"/>
  <c r="E70" i="5"/>
  <c r="F70" i="5"/>
  <c r="E41" i="5"/>
  <c r="F41" i="5"/>
  <c r="E22" i="5"/>
  <c r="F22" i="5"/>
  <c r="E56" i="5"/>
  <c r="F56" i="5"/>
  <c r="E58" i="5"/>
  <c r="F58" i="5"/>
  <c r="E84" i="5"/>
  <c r="F84" i="5"/>
  <c r="E11" i="5"/>
  <c r="F11" i="5"/>
  <c r="G11" i="5" s="1"/>
  <c r="E75" i="5"/>
  <c r="F75" i="5"/>
  <c r="G75" i="5" s="1"/>
  <c r="E60" i="5"/>
  <c r="F60" i="5"/>
  <c r="E37" i="5"/>
  <c r="F37" i="5"/>
  <c r="E86" i="5"/>
  <c r="F86" i="5"/>
  <c r="G86" i="5" s="1"/>
  <c r="E16" i="5"/>
  <c r="F16" i="5"/>
  <c r="G16" i="5" s="1"/>
  <c r="E10" i="5"/>
  <c r="F10" i="5"/>
  <c r="E27" i="5"/>
  <c r="F27" i="5"/>
  <c r="F53" i="5"/>
  <c r="E53" i="5"/>
  <c r="G53" i="5" s="1"/>
  <c r="E18" i="5"/>
  <c r="F18" i="5"/>
  <c r="E35" i="5"/>
  <c r="F35" i="5"/>
  <c r="E30" i="5"/>
  <c r="F30" i="5"/>
  <c r="E9" i="5"/>
  <c r="F9" i="5"/>
  <c r="G9" i="5" s="1"/>
  <c r="E26" i="5"/>
  <c r="F26" i="5"/>
  <c r="G26" i="5" s="1"/>
  <c r="E43" i="5"/>
  <c r="F43" i="5"/>
  <c r="E47" i="5"/>
  <c r="F47" i="5"/>
  <c r="E17" i="5"/>
  <c r="F17" i="5"/>
  <c r="G17" i="5" s="1"/>
  <c r="E63" i="5"/>
  <c r="F63" i="5"/>
  <c r="G63" i="5" s="1"/>
  <c r="E24" i="5"/>
  <c r="F24" i="5"/>
  <c r="E28" i="5"/>
  <c r="F28" i="5"/>
  <c r="E64" i="5"/>
  <c r="F64" i="5"/>
  <c r="G64" i="5" s="1"/>
  <c r="E25" i="5"/>
  <c r="F25" i="5"/>
  <c r="G25" i="5" s="1"/>
  <c r="E12" i="5"/>
  <c r="F12" i="5"/>
  <c r="E59" i="5"/>
  <c r="F59" i="5"/>
  <c r="F21" i="5"/>
  <c r="E21" i="5"/>
  <c r="G21" i="5" s="1"/>
  <c r="E54" i="5"/>
  <c r="F54" i="5"/>
  <c r="G54" i="5" s="1"/>
  <c r="E80" i="5"/>
  <c r="F80" i="5"/>
  <c r="E8" i="5"/>
  <c r="F8" i="5"/>
  <c r="E50" i="5"/>
  <c r="F50" i="5"/>
  <c r="G50" i="5" s="1"/>
  <c r="E3" i="5"/>
  <c r="F3" i="5"/>
  <c r="G3" i="5" s="1"/>
  <c r="E44" i="5"/>
  <c r="F44" i="5"/>
  <c r="E96" i="5"/>
  <c r="F96" i="5"/>
  <c r="E49" i="5"/>
  <c r="F49" i="5"/>
  <c r="G49" i="5" s="1"/>
  <c r="E62" i="5"/>
  <c r="F62" i="5"/>
  <c r="G62" i="5" s="1"/>
  <c r="E88" i="5"/>
  <c r="F88" i="5"/>
  <c r="E66" i="5"/>
  <c r="F66" i="5"/>
  <c r="E38" i="5"/>
  <c r="F38" i="5"/>
  <c r="G38" i="5" s="1"/>
  <c r="E19" i="5"/>
  <c r="F19" i="5"/>
  <c r="G19" i="5" s="1"/>
  <c r="E83" i="5"/>
  <c r="F83" i="5"/>
  <c r="E68" i="5"/>
  <c r="F68" i="5"/>
  <c r="E45" i="5"/>
  <c r="F45" i="5"/>
  <c r="G45" i="5" s="1"/>
  <c r="E101" i="5"/>
  <c r="F101" i="5"/>
  <c r="G101" i="5" s="1"/>
  <c r="E32" i="5"/>
  <c r="F32" i="5"/>
  <c r="E2" i="5"/>
  <c r="F2" i="5"/>
  <c r="F4" i="5"/>
  <c r="E5" i="5"/>
  <c r="F5" i="5"/>
  <c r="L18" i="7"/>
  <c r="F19" i="7"/>
  <c r="G19" i="7" s="1"/>
  <c r="K19" i="7"/>
  <c r="M19" i="7"/>
  <c r="L19" i="7"/>
  <c r="U9" i="3"/>
  <c r="V9" i="3" s="1"/>
  <c r="W10" i="3" s="1"/>
  <c r="X10" i="3" s="1"/>
  <c r="AA10" i="3" s="1"/>
  <c r="Y9" i="3"/>
  <c r="Z9" i="3" s="1"/>
  <c r="F6" i="3"/>
  <c r="G7" i="5" l="1"/>
  <c r="G57" i="5"/>
  <c r="G42" i="5"/>
  <c r="G61" i="5"/>
  <c r="G18" i="5"/>
  <c r="G22" i="5"/>
  <c r="G40" i="5"/>
  <c r="G95" i="5"/>
  <c r="G93" i="5"/>
  <c r="G56" i="5"/>
  <c r="G13" i="5"/>
  <c r="G79" i="5"/>
  <c r="G15" i="5"/>
  <c r="G32" i="5"/>
  <c r="G83" i="5"/>
  <c r="G88" i="5"/>
  <c r="G44" i="5"/>
  <c r="G80" i="5"/>
  <c r="G12" i="5"/>
  <c r="G24" i="5"/>
  <c r="G43" i="5"/>
  <c r="G35" i="5"/>
  <c r="G10" i="5"/>
  <c r="G60" i="5"/>
  <c r="G58" i="5"/>
  <c r="G70" i="5"/>
  <c r="G97" i="5"/>
  <c r="G72" i="5"/>
  <c r="G68" i="5"/>
  <c r="G66" i="5"/>
  <c r="G96" i="5"/>
  <c r="G8" i="5"/>
  <c r="G59" i="5"/>
  <c r="G28" i="5"/>
  <c r="G47" i="5"/>
  <c r="G30" i="5"/>
  <c r="G27" i="5"/>
  <c r="G37" i="5"/>
  <c r="G84" i="5"/>
  <c r="G41" i="5"/>
  <c r="G52" i="5"/>
  <c r="G36" i="5"/>
  <c r="G71" i="5"/>
  <c r="G81" i="5"/>
  <c r="G73" i="5"/>
  <c r="G65" i="5"/>
  <c r="G94" i="5"/>
  <c r="G100" i="5"/>
  <c r="G92" i="5"/>
  <c r="G76" i="5"/>
  <c r="G46" i="5"/>
  <c r="G77" i="5"/>
  <c r="G69" i="5"/>
  <c r="G31" i="5"/>
  <c r="G14" i="5"/>
  <c r="G87" i="5"/>
  <c r="G55" i="5"/>
  <c r="G23" i="5"/>
  <c r="G74" i="5"/>
  <c r="G48" i="5"/>
  <c r="G5" i="5"/>
  <c r="G4" i="5"/>
  <c r="J20" i="7"/>
  <c r="Y10" i="3"/>
  <c r="Z10" i="3" s="1"/>
  <c r="U10" i="3"/>
  <c r="V10" i="3" s="1"/>
  <c r="U11" i="3" s="1"/>
  <c r="V11" i="3" s="1"/>
  <c r="W12" i="3" s="1"/>
  <c r="X12" i="3" s="1"/>
  <c r="E8" i="3"/>
  <c r="F7" i="3"/>
  <c r="F127" i="2"/>
  <c r="F8" i="2"/>
  <c r="P9" i="2" s="1"/>
  <c r="AJ9" i="2" s="1"/>
  <c r="F9" i="2"/>
  <c r="F10" i="2"/>
  <c r="F11" i="2"/>
  <c r="F12" i="2"/>
  <c r="P13" i="2" s="1"/>
  <c r="AJ13" i="2" s="1"/>
  <c r="F13" i="2"/>
  <c r="F14" i="2"/>
  <c r="F15" i="2"/>
  <c r="P16" i="2" s="1"/>
  <c r="AJ16" i="2" s="1"/>
  <c r="F16" i="2"/>
  <c r="P17" i="2" s="1"/>
  <c r="AJ17" i="2" s="1"/>
  <c r="F17" i="2"/>
  <c r="F18" i="2"/>
  <c r="F19" i="2"/>
  <c r="F20" i="2"/>
  <c r="P21" i="2" s="1"/>
  <c r="AJ21" i="2" s="1"/>
  <c r="F21" i="2"/>
  <c r="F22" i="2"/>
  <c r="F23" i="2"/>
  <c r="P24" i="2" s="1"/>
  <c r="AJ24" i="2" s="1"/>
  <c r="F24" i="2"/>
  <c r="P25" i="2" s="1"/>
  <c r="AJ25" i="2" s="1"/>
  <c r="F25" i="2"/>
  <c r="F26" i="2"/>
  <c r="F27" i="2"/>
  <c r="F28" i="2"/>
  <c r="P29" i="2" s="1"/>
  <c r="AJ29" i="2" s="1"/>
  <c r="F29" i="2"/>
  <c r="F30" i="2"/>
  <c r="F31" i="2"/>
  <c r="P32" i="2" s="1"/>
  <c r="AJ32" i="2" s="1"/>
  <c r="F32" i="2"/>
  <c r="P33" i="2" s="1"/>
  <c r="AJ33" i="2" s="1"/>
  <c r="F33" i="2"/>
  <c r="F34" i="2"/>
  <c r="F35" i="2"/>
  <c r="F36" i="2"/>
  <c r="P37" i="2" s="1"/>
  <c r="AJ37" i="2" s="1"/>
  <c r="F37" i="2"/>
  <c r="F38" i="2"/>
  <c r="F39" i="2"/>
  <c r="P40" i="2" s="1"/>
  <c r="AJ40" i="2" s="1"/>
  <c r="F40" i="2"/>
  <c r="P41" i="2" s="1"/>
  <c r="AJ41" i="2" s="1"/>
  <c r="F41" i="2"/>
  <c r="F42" i="2"/>
  <c r="F43" i="2"/>
  <c r="F44" i="2"/>
  <c r="P45" i="2" s="1"/>
  <c r="AJ45" i="2" s="1"/>
  <c r="F45" i="2"/>
  <c r="F46" i="2"/>
  <c r="F47" i="2"/>
  <c r="P48" i="2" s="1"/>
  <c r="AJ48" i="2" s="1"/>
  <c r="F48" i="2"/>
  <c r="P49" i="2" s="1"/>
  <c r="AJ49" i="2" s="1"/>
  <c r="F49" i="2"/>
  <c r="F50" i="2"/>
  <c r="F51" i="2"/>
  <c r="F52" i="2"/>
  <c r="P53" i="2" s="1"/>
  <c r="AJ53" i="2" s="1"/>
  <c r="F53" i="2"/>
  <c r="F54" i="2"/>
  <c r="F55" i="2"/>
  <c r="P56" i="2" s="1"/>
  <c r="AJ56" i="2" s="1"/>
  <c r="F56" i="2"/>
  <c r="P57" i="2" s="1"/>
  <c r="AJ57" i="2" s="1"/>
  <c r="F57" i="2"/>
  <c r="F58" i="2"/>
  <c r="F59" i="2"/>
  <c r="F60" i="2"/>
  <c r="P61" i="2" s="1"/>
  <c r="AJ61" i="2" s="1"/>
  <c r="F61" i="2"/>
  <c r="F62" i="2"/>
  <c r="F63" i="2"/>
  <c r="P64" i="2" s="1"/>
  <c r="AJ64" i="2" s="1"/>
  <c r="F64" i="2"/>
  <c r="P65" i="2" s="1"/>
  <c r="AJ65" i="2" s="1"/>
  <c r="F65" i="2"/>
  <c r="F66" i="2"/>
  <c r="F67" i="2"/>
  <c r="F68" i="2"/>
  <c r="P69" i="2" s="1"/>
  <c r="AJ69" i="2" s="1"/>
  <c r="F69" i="2"/>
  <c r="F70" i="2"/>
  <c r="F71" i="2"/>
  <c r="P72" i="2" s="1"/>
  <c r="AJ72" i="2" s="1"/>
  <c r="F72" i="2"/>
  <c r="P73" i="2" s="1"/>
  <c r="AJ73" i="2" s="1"/>
  <c r="F73" i="2"/>
  <c r="F74" i="2"/>
  <c r="F75" i="2"/>
  <c r="F76" i="2"/>
  <c r="P77" i="2" s="1"/>
  <c r="AJ77" i="2" s="1"/>
  <c r="F77" i="2"/>
  <c r="F78" i="2"/>
  <c r="F79" i="2"/>
  <c r="P80" i="2" s="1"/>
  <c r="AJ80" i="2" s="1"/>
  <c r="F80" i="2"/>
  <c r="P81" i="2" s="1"/>
  <c r="AJ81" i="2" s="1"/>
  <c r="F81" i="2"/>
  <c r="F82" i="2"/>
  <c r="F83" i="2"/>
  <c r="F84" i="2"/>
  <c r="P85" i="2" s="1"/>
  <c r="AJ85" i="2" s="1"/>
  <c r="F85" i="2"/>
  <c r="F86" i="2"/>
  <c r="F87" i="2"/>
  <c r="P88" i="2" s="1"/>
  <c r="AJ88" i="2" s="1"/>
  <c r="F88" i="2"/>
  <c r="P89" i="2" s="1"/>
  <c r="AJ89" i="2" s="1"/>
  <c r="F89" i="2"/>
  <c r="F90" i="2"/>
  <c r="F91" i="2"/>
  <c r="F92" i="2"/>
  <c r="P93" i="2" s="1"/>
  <c r="AJ93" i="2" s="1"/>
  <c r="F93" i="2"/>
  <c r="F94" i="2"/>
  <c r="F95" i="2"/>
  <c r="P96" i="2" s="1"/>
  <c r="AJ96" i="2" s="1"/>
  <c r="F96" i="2"/>
  <c r="P97" i="2" s="1"/>
  <c r="AJ97" i="2" s="1"/>
  <c r="F97" i="2"/>
  <c r="F98" i="2"/>
  <c r="F99" i="2"/>
  <c r="F100" i="2"/>
  <c r="P101" i="2" s="1"/>
  <c r="AJ101" i="2" s="1"/>
  <c r="F101" i="2"/>
  <c r="F102" i="2"/>
  <c r="F103" i="2"/>
  <c r="P104" i="2" s="1"/>
  <c r="AJ104" i="2" s="1"/>
  <c r="F104" i="2"/>
  <c r="P105" i="2" s="1"/>
  <c r="AJ105" i="2" s="1"/>
  <c r="F105" i="2"/>
  <c r="F106" i="2"/>
  <c r="F107" i="2"/>
  <c r="F108" i="2"/>
  <c r="P109" i="2" s="1"/>
  <c r="AJ109" i="2" s="1"/>
  <c r="F109" i="2"/>
  <c r="F110" i="2"/>
  <c r="F111" i="2"/>
  <c r="P112" i="2" s="1"/>
  <c r="AJ112" i="2" s="1"/>
  <c r="F112" i="2"/>
  <c r="P113" i="2" s="1"/>
  <c r="AJ113" i="2" s="1"/>
  <c r="F113" i="2"/>
  <c r="F114" i="2"/>
  <c r="F115" i="2"/>
  <c r="F116" i="2"/>
  <c r="P117" i="2" s="1"/>
  <c r="AJ117" i="2" s="1"/>
  <c r="F117" i="2"/>
  <c r="F118" i="2"/>
  <c r="F119" i="2"/>
  <c r="P120" i="2" s="1"/>
  <c r="AJ120" i="2" s="1"/>
  <c r="F120" i="2"/>
  <c r="P121" i="2" s="1"/>
  <c r="AJ121" i="2" s="1"/>
  <c r="F121" i="2"/>
  <c r="F122" i="2"/>
  <c r="F123" i="2"/>
  <c r="F124" i="2"/>
  <c r="P125" i="2" s="1"/>
  <c r="AJ125" i="2" s="1"/>
  <c r="F125" i="2"/>
  <c r="F126" i="2"/>
  <c r="P128" i="2"/>
  <c r="AJ128" i="2" s="1"/>
  <c r="P10" i="2"/>
  <c r="AJ10" i="2" s="1"/>
  <c r="P11" i="2"/>
  <c r="AJ11" i="2" s="1"/>
  <c r="P12" i="2"/>
  <c r="AJ12" i="2" s="1"/>
  <c r="P14" i="2"/>
  <c r="AJ14" i="2" s="1"/>
  <c r="P15" i="2"/>
  <c r="AJ15" i="2" s="1"/>
  <c r="P18" i="2"/>
  <c r="AJ18" i="2" s="1"/>
  <c r="P19" i="2"/>
  <c r="AJ19" i="2" s="1"/>
  <c r="P20" i="2"/>
  <c r="AJ20" i="2" s="1"/>
  <c r="P22" i="2"/>
  <c r="AJ22" i="2" s="1"/>
  <c r="P23" i="2"/>
  <c r="AJ23" i="2" s="1"/>
  <c r="P26" i="2"/>
  <c r="AJ26" i="2" s="1"/>
  <c r="P27" i="2"/>
  <c r="AJ27" i="2" s="1"/>
  <c r="P28" i="2"/>
  <c r="AJ28" i="2" s="1"/>
  <c r="P30" i="2"/>
  <c r="AJ30" i="2" s="1"/>
  <c r="P31" i="2"/>
  <c r="AJ31" i="2" s="1"/>
  <c r="P34" i="2"/>
  <c r="AJ34" i="2" s="1"/>
  <c r="P35" i="2"/>
  <c r="AJ35" i="2" s="1"/>
  <c r="P36" i="2"/>
  <c r="AJ36" i="2" s="1"/>
  <c r="P38" i="2"/>
  <c r="AJ38" i="2" s="1"/>
  <c r="P39" i="2"/>
  <c r="AJ39" i="2" s="1"/>
  <c r="P42" i="2"/>
  <c r="AJ42" i="2" s="1"/>
  <c r="P43" i="2"/>
  <c r="AJ43" i="2" s="1"/>
  <c r="P44" i="2"/>
  <c r="AJ44" i="2" s="1"/>
  <c r="P46" i="2"/>
  <c r="AJ46" i="2" s="1"/>
  <c r="P47" i="2"/>
  <c r="AJ47" i="2" s="1"/>
  <c r="P50" i="2"/>
  <c r="AJ50" i="2" s="1"/>
  <c r="P51" i="2"/>
  <c r="AJ51" i="2" s="1"/>
  <c r="P52" i="2"/>
  <c r="AJ52" i="2" s="1"/>
  <c r="P54" i="2"/>
  <c r="AJ54" i="2" s="1"/>
  <c r="P55" i="2"/>
  <c r="AJ55" i="2" s="1"/>
  <c r="P58" i="2"/>
  <c r="AJ58" i="2" s="1"/>
  <c r="P59" i="2"/>
  <c r="AJ59" i="2" s="1"/>
  <c r="P60" i="2"/>
  <c r="AJ60" i="2" s="1"/>
  <c r="P62" i="2"/>
  <c r="AJ62" i="2" s="1"/>
  <c r="P63" i="2"/>
  <c r="AJ63" i="2" s="1"/>
  <c r="P66" i="2"/>
  <c r="AJ66" i="2" s="1"/>
  <c r="P67" i="2"/>
  <c r="AJ67" i="2" s="1"/>
  <c r="P68" i="2"/>
  <c r="AJ68" i="2" s="1"/>
  <c r="P70" i="2"/>
  <c r="AJ70" i="2" s="1"/>
  <c r="P71" i="2"/>
  <c r="AJ71" i="2" s="1"/>
  <c r="P74" i="2"/>
  <c r="AJ74" i="2" s="1"/>
  <c r="P75" i="2"/>
  <c r="AJ75" i="2" s="1"/>
  <c r="P76" i="2"/>
  <c r="AJ76" i="2" s="1"/>
  <c r="P78" i="2"/>
  <c r="AJ78" i="2" s="1"/>
  <c r="P79" i="2"/>
  <c r="AJ79" i="2" s="1"/>
  <c r="P82" i="2"/>
  <c r="AJ82" i="2" s="1"/>
  <c r="P83" i="2"/>
  <c r="AJ83" i="2" s="1"/>
  <c r="P84" i="2"/>
  <c r="AJ84" i="2" s="1"/>
  <c r="P86" i="2"/>
  <c r="AJ86" i="2" s="1"/>
  <c r="P87" i="2"/>
  <c r="AJ87" i="2" s="1"/>
  <c r="P90" i="2"/>
  <c r="AJ90" i="2" s="1"/>
  <c r="P91" i="2"/>
  <c r="AJ91" i="2" s="1"/>
  <c r="P92" i="2"/>
  <c r="AJ92" i="2" s="1"/>
  <c r="P94" i="2"/>
  <c r="AJ94" i="2" s="1"/>
  <c r="P95" i="2"/>
  <c r="AJ95" i="2" s="1"/>
  <c r="P98" i="2"/>
  <c r="AJ98" i="2" s="1"/>
  <c r="P99" i="2"/>
  <c r="AJ99" i="2" s="1"/>
  <c r="P100" i="2"/>
  <c r="AJ100" i="2" s="1"/>
  <c r="P102" i="2"/>
  <c r="AJ102" i="2" s="1"/>
  <c r="P103" i="2"/>
  <c r="AJ103" i="2" s="1"/>
  <c r="P106" i="2"/>
  <c r="AJ106" i="2" s="1"/>
  <c r="P107" i="2"/>
  <c r="AJ107" i="2" s="1"/>
  <c r="P108" i="2"/>
  <c r="AJ108" i="2" s="1"/>
  <c r="P110" i="2"/>
  <c r="AJ110" i="2" s="1"/>
  <c r="P111" i="2"/>
  <c r="AJ111" i="2" s="1"/>
  <c r="P114" i="2"/>
  <c r="AJ114" i="2" s="1"/>
  <c r="P115" i="2"/>
  <c r="AJ115" i="2" s="1"/>
  <c r="P116" i="2"/>
  <c r="AJ116" i="2" s="1"/>
  <c r="P118" i="2"/>
  <c r="AJ118" i="2" s="1"/>
  <c r="P119" i="2"/>
  <c r="AJ119" i="2" s="1"/>
  <c r="P122" i="2"/>
  <c r="AJ122" i="2" s="1"/>
  <c r="P123" i="2"/>
  <c r="AJ123" i="2" s="1"/>
  <c r="P124" i="2"/>
  <c r="AJ124" i="2" s="1"/>
  <c r="P126" i="2"/>
  <c r="AJ126" i="2" s="1"/>
  <c r="P127" i="2"/>
  <c r="AJ127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8" i="2"/>
  <c r="C3" i="2"/>
  <c r="AO4" i="3"/>
  <c r="AO5" i="3"/>
  <c r="AO6" i="3"/>
  <c r="AO7" i="3"/>
  <c r="AO8" i="3"/>
  <c r="AO9" i="3"/>
  <c r="AO10" i="3"/>
  <c r="AO11" i="3"/>
  <c r="AO12" i="3"/>
  <c r="AO13" i="3"/>
  <c r="AO14" i="3"/>
  <c r="AO3" i="3"/>
  <c r="AM15" i="3" s="1"/>
  <c r="G2" i="5"/>
  <c r="I5" i="5" l="1"/>
  <c r="F20" i="7"/>
  <c r="K20" i="7"/>
  <c r="M20" i="7" s="1"/>
  <c r="L20" i="7"/>
  <c r="U12" i="3"/>
  <c r="V12" i="3" s="1"/>
  <c r="U13" i="3" s="1"/>
  <c r="V13" i="3" s="1"/>
  <c r="W11" i="3"/>
  <c r="X11" i="3" s="1"/>
  <c r="Y11" i="3" s="1"/>
  <c r="E9" i="3"/>
  <c r="F8" i="3"/>
  <c r="AA11" i="3"/>
  <c r="Y12" i="3"/>
  <c r="Z12" i="3" s="1"/>
  <c r="AA12" i="3"/>
  <c r="Z11" i="3"/>
  <c r="W13" i="3"/>
  <c r="X13" i="3" s="1"/>
  <c r="AO15" i="3"/>
  <c r="AN15" i="3"/>
  <c r="AM16" i="3" s="1"/>
  <c r="I3" i="2"/>
  <c r="H3" i="2"/>
  <c r="Q128" i="2"/>
  <c r="AD9" i="2" s="1"/>
  <c r="Q127" i="2"/>
  <c r="AD8" i="2" s="1"/>
  <c r="Q126" i="2"/>
  <c r="AD7" i="2" s="1"/>
  <c r="Q125" i="2"/>
  <c r="AD6" i="2" s="1"/>
  <c r="Q124" i="2"/>
  <c r="AD5" i="2" s="1"/>
  <c r="Q123" i="2"/>
  <c r="AD4" i="2" s="1"/>
  <c r="Q122" i="2"/>
  <c r="AC15" i="2" s="1"/>
  <c r="Q121" i="2"/>
  <c r="AC14" i="2" s="1"/>
  <c r="Q120" i="2"/>
  <c r="AC13" i="2" s="1"/>
  <c r="Q119" i="2"/>
  <c r="AC12" i="2" s="1"/>
  <c r="Q118" i="2"/>
  <c r="AC11" i="2" s="1"/>
  <c r="Q117" i="2"/>
  <c r="AC10" i="2" s="1"/>
  <c r="Q116" i="2"/>
  <c r="AC9" i="2" s="1"/>
  <c r="Q115" i="2"/>
  <c r="AC8" i="2" s="1"/>
  <c r="Q114" i="2"/>
  <c r="AC7" i="2" s="1"/>
  <c r="Q113" i="2"/>
  <c r="AC6" i="2" s="1"/>
  <c r="Q112" i="2"/>
  <c r="AC5" i="2" s="1"/>
  <c r="Q111" i="2"/>
  <c r="AC4" i="2" s="1"/>
  <c r="Q110" i="2"/>
  <c r="AB15" i="2" s="1"/>
  <c r="Q109" i="2"/>
  <c r="AB14" i="2" s="1"/>
  <c r="Q108" i="2"/>
  <c r="AB13" i="2" s="1"/>
  <c r="Q107" i="2"/>
  <c r="AB12" i="2" s="1"/>
  <c r="Q106" i="2"/>
  <c r="AB11" i="2" s="1"/>
  <c r="Q105" i="2"/>
  <c r="AB10" i="2" s="1"/>
  <c r="Q104" i="2"/>
  <c r="AB9" i="2" s="1"/>
  <c r="Q103" i="2"/>
  <c r="AB8" i="2" s="1"/>
  <c r="Q102" i="2"/>
  <c r="AB7" i="2" s="1"/>
  <c r="Q101" i="2"/>
  <c r="AB6" i="2" s="1"/>
  <c r="Q100" i="2"/>
  <c r="AB5" i="2" s="1"/>
  <c r="Q99" i="2"/>
  <c r="AB4" i="2" s="1"/>
  <c r="Q98" i="2"/>
  <c r="AA15" i="2" s="1"/>
  <c r="Q97" i="2"/>
  <c r="AA14" i="2" s="1"/>
  <c r="Q96" i="2"/>
  <c r="AA13" i="2" s="1"/>
  <c r="Q95" i="2"/>
  <c r="AA12" i="2" s="1"/>
  <c r="Q94" i="2"/>
  <c r="AA11" i="2" s="1"/>
  <c r="Q93" i="2"/>
  <c r="AA10" i="2" s="1"/>
  <c r="Q92" i="2"/>
  <c r="AA9" i="2" s="1"/>
  <c r="Q91" i="2"/>
  <c r="AA8" i="2" s="1"/>
  <c r="Q90" i="2"/>
  <c r="AA7" i="2" s="1"/>
  <c r="Q89" i="2"/>
  <c r="AA6" i="2" s="1"/>
  <c r="Q88" i="2"/>
  <c r="AA5" i="2" s="1"/>
  <c r="Q87" i="2"/>
  <c r="AA4" i="2" s="1"/>
  <c r="Q86" i="2"/>
  <c r="Z15" i="2" s="1"/>
  <c r="Q85" i="2"/>
  <c r="Z14" i="2" s="1"/>
  <c r="Q84" i="2"/>
  <c r="Z13" i="2" s="1"/>
  <c r="Q83" i="2"/>
  <c r="Z12" i="2" s="1"/>
  <c r="Q82" i="2"/>
  <c r="Z11" i="2" s="1"/>
  <c r="Q81" i="2"/>
  <c r="Z10" i="2" s="1"/>
  <c r="Q80" i="2"/>
  <c r="Z9" i="2" s="1"/>
  <c r="Q79" i="2"/>
  <c r="Z8" i="2" s="1"/>
  <c r="Q78" i="2"/>
  <c r="Z7" i="2" s="1"/>
  <c r="Q77" i="2"/>
  <c r="Z6" i="2" s="1"/>
  <c r="Q76" i="2"/>
  <c r="Z5" i="2" s="1"/>
  <c r="Q75" i="2"/>
  <c r="Z4" i="2" s="1"/>
  <c r="Q74" i="2"/>
  <c r="Y15" i="2" s="1"/>
  <c r="Q73" i="2"/>
  <c r="Y14" i="2" s="1"/>
  <c r="Q72" i="2"/>
  <c r="Y13" i="2" s="1"/>
  <c r="Q71" i="2"/>
  <c r="Y12" i="2" s="1"/>
  <c r="Q70" i="2"/>
  <c r="Y11" i="2" s="1"/>
  <c r="Q69" i="2"/>
  <c r="Y10" i="2" s="1"/>
  <c r="Q68" i="2"/>
  <c r="Y9" i="2" s="1"/>
  <c r="Q67" i="2"/>
  <c r="Y8" i="2" s="1"/>
  <c r="Q66" i="2"/>
  <c r="Y7" i="2" s="1"/>
  <c r="Q65" i="2"/>
  <c r="Y6" i="2" s="1"/>
  <c r="Q64" i="2"/>
  <c r="Y5" i="2" s="1"/>
  <c r="Q63" i="2"/>
  <c r="Y4" i="2" s="1"/>
  <c r="Q62" i="2"/>
  <c r="X15" i="2" s="1"/>
  <c r="Q61" i="2"/>
  <c r="X14" i="2" s="1"/>
  <c r="Q60" i="2"/>
  <c r="X13" i="2" s="1"/>
  <c r="Q59" i="2"/>
  <c r="X12" i="2" s="1"/>
  <c r="Q58" i="2"/>
  <c r="X11" i="2" s="1"/>
  <c r="Q57" i="2"/>
  <c r="X10" i="2" s="1"/>
  <c r="Q56" i="2"/>
  <c r="X9" i="2" s="1"/>
  <c r="Q55" i="2"/>
  <c r="X8" i="2" s="1"/>
  <c r="Q54" i="2"/>
  <c r="X7" i="2" s="1"/>
  <c r="Q53" i="2"/>
  <c r="X6" i="2" s="1"/>
  <c r="Q52" i="2"/>
  <c r="X5" i="2" s="1"/>
  <c r="Q51" i="2"/>
  <c r="X4" i="2" s="1"/>
  <c r="Q50" i="2"/>
  <c r="W15" i="2" s="1"/>
  <c r="Q49" i="2"/>
  <c r="W14" i="2" s="1"/>
  <c r="Q48" i="2"/>
  <c r="W13" i="2" s="1"/>
  <c r="Q47" i="2"/>
  <c r="W12" i="2" s="1"/>
  <c r="Q46" i="2"/>
  <c r="W11" i="2" s="1"/>
  <c r="Q45" i="2"/>
  <c r="W10" i="2" s="1"/>
  <c r="Q44" i="2"/>
  <c r="W9" i="2" s="1"/>
  <c r="Q43" i="2"/>
  <c r="W8" i="2" s="1"/>
  <c r="Q42" i="2"/>
  <c r="W7" i="2" s="1"/>
  <c r="Q41" i="2"/>
  <c r="W6" i="2" s="1"/>
  <c r="Q40" i="2"/>
  <c r="W5" i="2" s="1"/>
  <c r="Q39" i="2"/>
  <c r="W4" i="2" s="1"/>
  <c r="Q38" i="2"/>
  <c r="V15" i="2" s="1"/>
  <c r="Q37" i="2"/>
  <c r="V14" i="2" s="1"/>
  <c r="Q36" i="2"/>
  <c r="V13" i="2" s="1"/>
  <c r="Q35" i="2"/>
  <c r="V12" i="2" s="1"/>
  <c r="Q34" i="2"/>
  <c r="V11" i="2" s="1"/>
  <c r="Q33" i="2"/>
  <c r="V10" i="2" s="1"/>
  <c r="Q32" i="2"/>
  <c r="V9" i="2" s="1"/>
  <c r="Q31" i="2"/>
  <c r="V8" i="2" s="1"/>
  <c r="Q30" i="2"/>
  <c r="V7" i="2" s="1"/>
  <c r="Q29" i="2"/>
  <c r="V6" i="2" s="1"/>
  <c r="Q28" i="2"/>
  <c r="V5" i="2" s="1"/>
  <c r="Q27" i="2"/>
  <c r="V4" i="2" s="1"/>
  <c r="Q26" i="2"/>
  <c r="U15" i="2" s="1"/>
  <c r="Q25" i="2"/>
  <c r="U14" i="2" s="1"/>
  <c r="Q24" i="2"/>
  <c r="U13" i="2" s="1"/>
  <c r="Q23" i="2"/>
  <c r="U12" i="2" s="1"/>
  <c r="Q22" i="2"/>
  <c r="U11" i="2" s="1"/>
  <c r="Q21" i="2"/>
  <c r="U10" i="2" s="1"/>
  <c r="Q20" i="2"/>
  <c r="U9" i="2" s="1"/>
  <c r="Q19" i="2"/>
  <c r="U8" i="2" s="1"/>
  <c r="AE8" i="2" s="1"/>
  <c r="AK19" i="2" s="1"/>
  <c r="AK31" i="2" s="1"/>
  <c r="AK43" i="2" s="1"/>
  <c r="AK55" i="2" s="1"/>
  <c r="AK67" i="2" s="1"/>
  <c r="AK79" i="2" s="1"/>
  <c r="AK91" i="2" s="1"/>
  <c r="AK103" i="2" s="1"/>
  <c r="AK115" i="2" s="1"/>
  <c r="AK127" i="2" s="1"/>
  <c r="Q18" i="2"/>
  <c r="U7" i="2" s="1"/>
  <c r="Q17" i="2"/>
  <c r="U6" i="2" s="1"/>
  <c r="Q16" i="2"/>
  <c r="U5" i="2" s="1"/>
  <c r="Q15" i="2"/>
  <c r="U4" i="2" s="1"/>
  <c r="Q14" i="2"/>
  <c r="T15" i="2" s="1"/>
  <c r="AE15" i="2" s="1"/>
  <c r="AK14" i="2" s="1"/>
  <c r="Q13" i="2"/>
  <c r="T14" i="2" s="1"/>
  <c r="Q12" i="2"/>
  <c r="T13" i="2" s="1"/>
  <c r="Q11" i="2"/>
  <c r="T12" i="2" s="1"/>
  <c r="AE12" i="2" s="1"/>
  <c r="AK11" i="2" s="1"/>
  <c r="Q10" i="2"/>
  <c r="T11" i="2" s="1"/>
  <c r="Q9" i="2"/>
  <c r="T1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D3" i="2"/>
  <c r="G20" i="7" l="1"/>
  <c r="J21" i="7" s="1"/>
  <c r="K21" i="7" s="1"/>
  <c r="AN16" i="3"/>
  <c r="E10" i="3"/>
  <c r="F9" i="3"/>
  <c r="AP16" i="3"/>
  <c r="AQ16" i="3" s="1"/>
  <c r="AR16" i="3" s="1"/>
  <c r="AS16" i="3" s="1"/>
  <c r="AA13" i="3"/>
  <c r="Y13" i="3"/>
  <c r="U14" i="3"/>
  <c r="V14" i="3" s="1"/>
  <c r="W14" i="3"/>
  <c r="X14" i="3" s="1"/>
  <c r="AE14" i="2"/>
  <c r="AK25" i="2" s="1"/>
  <c r="AK37" i="2" s="1"/>
  <c r="AK49" i="2" s="1"/>
  <c r="AK61" i="2" s="1"/>
  <c r="AK73" i="2" s="1"/>
  <c r="AK85" i="2" s="1"/>
  <c r="AK97" i="2" s="1"/>
  <c r="AK109" i="2" s="1"/>
  <c r="AK121" i="2" s="1"/>
  <c r="AE13" i="2"/>
  <c r="AK12" i="2" s="1"/>
  <c r="AE4" i="2"/>
  <c r="AK15" i="2" s="1"/>
  <c r="AK27" i="2" s="1"/>
  <c r="AK39" i="2" s="1"/>
  <c r="AK51" i="2" s="1"/>
  <c r="AK63" i="2" s="1"/>
  <c r="AK75" i="2" s="1"/>
  <c r="AK87" i="2" s="1"/>
  <c r="AK99" i="2" s="1"/>
  <c r="AK111" i="2" s="1"/>
  <c r="AK123" i="2" s="1"/>
  <c r="AE9" i="2"/>
  <c r="AE5" i="2"/>
  <c r="AK16" i="2" s="1"/>
  <c r="AK28" i="2" s="1"/>
  <c r="AK40" i="2" s="1"/>
  <c r="AK52" i="2" s="1"/>
  <c r="AK64" i="2" s="1"/>
  <c r="AK76" i="2" s="1"/>
  <c r="AK88" i="2" s="1"/>
  <c r="AK100" i="2" s="1"/>
  <c r="AK112" i="2" s="1"/>
  <c r="AK124" i="2" s="1"/>
  <c r="AE10" i="2"/>
  <c r="AE6" i="2"/>
  <c r="AK17" i="2" s="1"/>
  <c r="AK29" i="2" s="1"/>
  <c r="AK41" i="2" s="1"/>
  <c r="AK53" i="2" s="1"/>
  <c r="AK65" i="2" s="1"/>
  <c r="AK77" i="2" s="1"/>
  <c r="AK89" i="2" s="1"/>
  <c r="AK101" i="2" s="1"/>
  <c r="AK113" i="2" s="1"/>
  <c r="AK125" i="2" s="1"/>
  <c r="AL125" i="2" s="1"/>
  <c r="AM125" i="2" s="1"/>
  <c r="AE11" i="2"/>
  <c r="AK22" i="2" s="1"/>
  <c r="AK34" i="2" s="1"/>
  <c r="AK46" i="2" s="1"/>
  <c r="AK58" i="2" s="1"/>
  <c r="AK70" i="2" s="1"/>
  <c r="AK82" i="2" s="1"/>
  <c r="AK94" i="2" s="1"/>
  <c r="AK106" i="2" s="1"/>
  <c r="AK118" i="2" s="1"/>
  <c r="AL118" i="2" s="1"/>
  <c r="AM118" i="2" s="1"/>
  <c r="AE7" i="2"/>
  <c r="AK18" i="2" s="1"/>
  <c r="AK30" i="2" s="1"/>
  <c r="AK42" i="2" s="1"/>
  <c r="AK54" i="2" s="1"/>
  <c r="AK66" i="2" s="1"/>
  <c r="AK78" i="2" s="1"/>
  <c r="AK90" i="2" s="1"/>
  <c r="AK102" i="2" s="1"/>
  <c r="AK114" i="2" s="1"/>
  <c r="AK126" i="2" s="1"/>
  <c r="AL126" i="2" s="1"/>
  <c r="AM126" i="2" s="1"/>
  <c r="AN126" i="2" s="1"/>
  <c r="AO16" i="3"/>
  <c r="AK24" i="2"/>
  <c r="AK36" i="2" s="1"/>
  <c r="AK48" i="2" s="1"/>
  <c r="AK60" i="2" s="1"/>
  <c r="AK72" i="2" s="1"/>
  <c r="AK84" i="2" s="1"/>
  <c r="AK96" i="2" s="1"/>
  <c r="AK108" i="2" s="1"/>
  <c r="AK120" i="2" s="1"/>
  <c r="AL120" i="2" s="1"/>
  <c r="AM120" i="2" s="1"/>
  <c r="AN120" i="2" s="1"/>
  <c r="AL31" i="2"/>
  <c r="AM31" i="2" s="1"/>
  <c r="AN31" i="2" s="1"/>
  <c r="AL63" i="2"/>
  <c r="AM63" i="2" s="1"/>
  <c r="AN63" i="2" s="1"/>
  <c r="AK23" i="2"/>
  <c r="AK35" i="2" s="1"/>
  <c r="AK47" i="2" s="1"/>
  <c r="AK59" i="2" s="1"/>
  <c r="AK71" i="2" s="1"/>
  <c r="AK83" i="2" s="1"/>
  <c r="AK95" i="2" s="1"/>
  <c r="AK107" i="2" s="1"/>
  <c r="AK119" i="2" s="1"/>
  <c r="AL119" i="2" s="1"/>
  <c r="AM119" i="2" s="1"/>
  <c r="AN119" i="2" s="1"/>
  <c r="AL64" i="2"/>
  <c r="AM64" i="2" s="1"/>
  <c r="AL88" i="2"/>
  <c r="AM88" i="2" s="1"/>
  <c r="AN88" i="2" s="1"/>
  <c r="AK26" i="2"/>
  <c r="AK38" i="2" s="1"/>
  <c r="AK50" i="2" s="1"/>
  <c r="AK62" i="2" s="1"/>
  <c r="AK74" i="2" s="1"/>
  <c r="AK86" i="2" s="1"/>
  <c r="AK98" i="2" s="1"/>
  <c r="AK110" i="2" s="1"/>
  <c r="AK122" i="2" s="1"/>
  <c r="AL122" i="2" s="1"/>
  <c r="AL43" i="2"/>
  <c r="AM43" i="2" s="1"/>
  <c r="AN43" i="2" s="1"/>
  <c r="AL51" i="2"/>
  <c r="AM51" i="2" s="1"/>
  <c r="AN51" i="2" s="1"/>
  <c r="AL75" i="2"/>
  <c r="AM75" i="2" s="1"/>
  <c r="AN75" i="2" s="1"/>
  <c r="AL124" i="2"/>
  <c r="AM124" i="2" s="1"/>
  <c r="AK13" i="2"/>
  <c r="AL13" i="2" s="1"/>
  <c r="AM13" i="2" s="1"/>
  <c r="AL37" i="2"/>
  <c r="AM37" i="2" s="1"/>
  <c r="AL85" i="2"/>
  <c r="AM85" i="2" s="1"/>
  <c r="AL109" i="2"/>
  <c r="AM109" i="2" s="1"/>
  <c r="AL55" i="2"/>
  <c r="AM55" i="2" s="1"/>
  <c r="AN55" i="2" s="1"/>
  <c r="AL79" i="2"/>
  <c r="AM79" i="2" s="1"/>
  <c r="AN79" i="2" s="1"/>
  <c r="AL87" i="2"/>
  <c r="AM87" i="2" s="1"/>
  <c r="AN87" i="2" s="1"/>
  <c r="AL103" i="2"/>
  <c r="AM103" i="2" s="1"/>
  <c r="AN103" i="2" s="1"/>
  <c r="AL127" i="2"/>
  <c r="AM127" i="2" s="1"/>
  <c r="AN127" i="2" s="1"/>
  <c r="AL49" i="2"/>
  <c r="AM49" i="2" s="1"/>
  <c r="AN49" i="2" s="1"/>
  <c r="AL73" i="2"/>
  <c r="AM73" i="2" s="1"/>
  <c r="AN73" i="2" s="1"/>
  <c r="AL97" i="2"/>
  <c r="AM97" i="2" s="1"/>
  <c r="AN97" i="2" s="1"/>
  <c r="AL121" i="2"/>
  <c r="AM121" i="2" s="1"/>
  <c r="AN121" i="2" s="1"/>
  <c r="AL61" i="2"/>
  <c r="AM61" i="2" s="1"/>
  <c r="AL67" i="2"/>
  <c r="AM67" i="2" s="1"/>
  <c r="AN67" i="2" s="1"/>
  <c r="AL91" i="2"/>
  <c r="AM91" i="2" s="1"/>
  <c r="AN91" i="2" s="1"/>
  <c r="AL99" i="2"/>
  <c r="AM99" i="2" s="1"/>
  <c r="AN99" i="2" s="1"/>
  <c r="AL115" i="2"/>
  <c r="AM115" i="2" s="1"/>
  <c r="AN115" i="2" s="1"/>
  <c r="AL123" i="2"/>
  <c r="AM123" i="2" s="1"/>
  <c r="AN123" i="2" s="1"/>
  <c r="D120" i="2"/>
  <c r="AL19" i="2"/>
  <c r="AM19" i="2" s="1"/>
  <c r="AN19" i="2" s="1"/>
  <c r="AL12" i="2"/>
  <c r="D128" i="2"/>
  <c r="D96" i="2"/>
  <c r="AL11" i="2"/>
  <c r="AM11" i="2" s="1"/>
  <c r="AN11" i="2" s="1"/>
  <c r="AL14" i="2"/>
  <c r="AM14" i="2" s="1"/>
  <c r="AL15" i="2"/>
  <c r="AM15" i="2" s="1"/>
  <c r="AN15" i="2" s="1"/>
  <c r="AL16" i="2"/>
  <c r="AM16" i="2" s="1"/>
  <c r="AL25" i="2"/>
  <c r="AM25" i="2" s="1"/>
  <c r="AN25" i="2" s="1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88" i="2"/>
  <c r="D64" i="2"/>
  <c r="D56" i="2"/>
  <c r="D24" i="2"/>
  <c r="D23" i="2"/>
  <c r="D32" i="2"/>
  <c r="D117" i="2"/>
  <c r="D85" i="2"/>
  <c r="D53" i="2"/>
  <c r="D21" i="2"/>
  <c r="D125" i="2"/>
  <c r="D93" i="2"/>
  <c r="D61" i="2"/>
  <c r="D29" i="2"/>
  <c r="D124" i="2"/>
  <c r="D112" i="2"/>
  <c r="D104" i="2"/>
  <c r="D80" i="2"/>
  <c r="D72" i="2"/>
  <c r="D48" i="2"/>
  <c r="D40" i="2"/>
  <c r="D16" i="2"/>
  <c r="D8" i="2"/>
  <c r="D101" i="2"/>
  <c r="D69" i="2"/>
  <c r="D37" i="2"/>
  <c r="D5" i="2"/>
  <c r="D132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109" i="2"/>
  <c r="D77" i="2"/>
  <c r="D45" i="2"/>
  <c r="D13" i="2"/>
  <c r="D116" i="2"/>
  <c r="G4" i="3"/>
  <c r="F3" i="3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127" i="2"/>
  <c r="D95" i="2"/>
  <c r="D63" i="2"/>
  <c r="D31" i="2"/>
  <c r="D119" i="2"/>
  <c r="D87" i="2"/>
  <c r="D55" i="2"/>
  <c r="D22" i="2"/>
  <c r="D14" i="2"/>
  <c r="D6" i="2"/>
  <c r="D111" i="2"/>
  <c r="D79" i="2"/>
  <c r="D47" i="2"/>
  <c r="D15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103" i="2"/>
  <c r="D71" i="2"/>
  <c r="D39" i="2"/>
  <c r="D7" i="2"/>
  <c r="D4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M21" i="7" l="1"/>
  <c r="L21" i="7"/>
  <c r="F21" i="7"/>
  <c r="E11" i="3"/>
  <c r="F10" i="3"/>
  <c r="AA14" i="3"/>
  <c r="Y14" i="3"/>
  <c r="Z14" i="3" s="1"/>
  <c r="Z13" i="3"/>
  <c r="W15" i="3"/>
  <c r="X15" i="3" s="1"/>
  <c r="U15" i="3"/>
  <c r="V15" i="3" s="1"/>
  <c r="AQ17" i="3"/>
  <c r="AR17" i="3" s="1"/>
  <c r="AT17" i="3" s="1"/>
  <c r="AT16" i="3"/>
  <c r="AK20" i="2"/>
  <c r="AK32" i="2" s="1"/>
  <c r="AK44" i="2" s="1"/>
  <c r="AK56" i="2" s="1"/>
  <c r="AK68" i="2" s="1"/>
  <c r="AK80" i="2" s="1"/>
  <c r="AK92" i="2" s="1"/>
  <c r="AK104" i="2" s="1"/>
  <c r="AK116" i="2" s="1"/>
  <c r="AK128" i="2" s="1"/>
  <c r="AL128" i="2" s="1"/>
  <c r="AM128" i="2" s="1"/>
  <c r="AN128" i="2" s="1"/>
  <c r="AE16" i="2"/>
  <c r="AK9" i="2"/>
  <c r="AL9" i="2" s="1"/>
  <c r="AM9" i="2" s="1"/>
  <c r="AN9" i="2" s="1"/>
  <c r="AK21" i="2"/>
  <c r="AK33" i="2" s="1"/>
  <c r="AK45" i="2" s="1"/>
  <c r="AK57" i="2" s="1"/>
  <c r="AK69" i="2" s="1"/>
  <c r="AK81" i="2" s="1"/>
  <c r="AK93" i="2" s="1"/>
  <c r="AK105" i="2" s="1"/>
  <c r="AK117" i="2" s="1"/>
  <c r="AL117" i="2" s="1"/>
  <c r="AM117" i="2" s="1"/>
  <c r="AL100" i="2"/>
  <c r="AM100" i="2" s="1"/>
  <c r="AL28" i="2"/>
  <c r="AM28" i="2" s="1"/>
  <c r="AL32" i="2"/>
  <c r="AM32" i="2" s="1"/>
  <c r="AL20" i="2"/>
  <c r="AM20" i="2" s="1"/>
  <c r="AN20" i="2" s="1"/>
  <c r="AN64" i="2"/>
  <c r="AL27" i="2"/>
  <c r="AM27" i="2" s="1"/>
  <c r="AN27" i="2" s="1"/>
  <c r="AL39" i="2"/>
  <c r="AM39" i="2" s="1"/>
  <c r="AN39" i="2" s="1"/>
  <c r="AL106" i="2"/>
  <c r="AM106" i="2" s="1"/>
  <c r="AL111" i="2"/>
  <c r="AM111" i="2" s="1"/>
  <c r="AN111" i="2" s="1"/>
  <c r="AL82" i="2"/>
  <c r="AM82" i="2" s="1"/>
  <c r="AN82" i="2" s="1"/>
  <c r="AL68" i="2"/>
  <c r="AM68" i="2" s="1"/>
  <c r="AL104" i="2"/>
  <c r="AM104" i="2" s="1"/>
  <c r="AN104" i="2" s="1"/>
  <c r="AL92" i="2"/>
  <c r="AM92" i="2" s="1"/>
  <c r="AN92" i="2" s="1"/>
  <c r="AL44" i="2"/>
  <c r="AM44" i="2" s="1"/>
  <c r="AL80" i="2"/>
  <c r="AM80" i="2" s="1"/>
  <c r="AN80" i="2" s="1"/>
  <c r="AL56" i="2"/>
  <c r="AM56" i="2" s="1"/>
  <c r="AL110" i="2"/>
  <c r="AM110" i="2" s="1"/>
  <c r="AL53" i="2"/>
  <c r="AM53" i="2" s="1"/>
  <c r="AL113" i="2"/>
  <c r="AM113" i="2" s="1"/>
  <c r="AN113" i="2" s="1"/>
  <c r="AL89" i="2"/>
  <c r="AM89" i="2" s="1"/>
  <c r="AN89" i="2" s="1"/>
  <c r="AL18" i="2"/>
  <c r="AM18" i="2" s="1"/>
  <c r="AN18" i="2" s="1"/>
  <c r="AL90" i="2"/>
  <c r="AM90" i="2" s="1"/>
  <c r="AN90" i="2" s="1"/>
  <c r="AL101" i="2"/>
  <c r="AM101" i="2" s="1"/>
  <c r="AL41" i="2"/>
  <c r="AM41" i="2" s="1"/>
  <c r="AN41" i="2" s="1"/>
  <c r="AL40" i="2"/>
  <c r="AM40" i="2" s="1"/>
  <c r="AL17" i="2"/>
  <c r="AM17" i="2" s="1"/>
  <c r="AN17" i="2" s="1"/>
  <c r="AL22" i="2"/>
  <c r="AM22" i="2" s="1"/>
  <c r="AN22" i="2" s="1"/>
  <c r="AL58" i="2"/>
  <c r="AM58" i="2" s="1"/>
  <c r="AL76" i="2"/>
  <c r="AM76" i="2" s="1"/>
  <c r="AN76" i="2" s="1"/>
  <c r="AL78" i="2"/>
  <c r="AM78" i="2" s="1"/>
  <c r="AL54" i="2"/>
  <c r="AM54" i="2" s="1"/>
  <c r="AL102" i="2"/>
  <c r="AM102" i="2" s="1"/>
  <c r="AL66" i="2"/>
  <c r="AM66" i="2" s="1"/>
  <c r="AL42" i="2"/>
  <c r="AM42" i="2" s="1"/>
  <c r="AN42" i="2" s="1"/>
  <c r="AL77" i="2"/>
  <c r="AM77" i="2" s="1"/>
  <c r="AL34" i="2"/>
  <c r="AM34" i="2" s="1"/>
  <c r="AL70" i="2"/>
  <c r="AM70" i="2" s="1"/>
  <c r="AN70" i="2" s="1"/>
  <c r="AL29" i="2"/>
  <c r="AM29" i="2" s="1"/>
  <c r="AL52" i="2"/>
  <c r="AM52" i="2" s="1"/>
  <c r="AK10" i="2"/>
  <c r="AL10" i="2" s="1"/>
  <c r="AM10" i="2" s="1"/>
  <c r="AN10" i="2" s="1"/>
  <c r="AF13" i="2"/>
  <c r="AL114" i="2"/>
  <c r="AM114" i="2" s="1"/>
  <c r="AN114" i="2" s="1"/>
  <c r="AL94" i="2"/>
  <c r="AM94" i="2" s="1"/>
  <c r="AL65" i="2"/>
  <c r="AM65" i="2" s="1"/>
  <c r="AN65" i="2" s="1"/>
  <c r="AL46" i="2"/>
  <c r="AM46" i="2" s="1"/>
  <c r="AN46" i="2" s="1"/>
  <c r="AL112" i="2"/>
  <c r="AM112" i="2" s="1"/>
  <c r="AN112" i="2" s="1"/>
  <c r="AL30" i="2"/>
  <c r="AM30" i="2" s="1"/>
  <c r="AL98" i="2"/>
  <c r="AM98" i="2" s="1"/>
  <c r="AN98" i="2" s="1"/>
  <c r="AM17" i="3"/>
  <c r="AN100" i="2"/>
  <c r="AN16" i="2"/>
  <c r="AN118" i="2"/>
  <c r="AN28" i="2"/>
  <c r="AN124" i="2"/>
  <c r="AL26" i="2"/>
  <c r="AM26" i="2" s="1"/>
  <c r="AN26" i="2" s="1"/>
  <c r="AL96" i="2"/>
  <c r="AM96" i="2" s="1"/>
  <c r="AN96" i="2" s="1"/>
  <c r="AL36" i="2"/>
  <c r="AM36" i="2" s="1"/>
  <c r="AL72" i="2"/>
  <c r="AM72" i="2" s="1"/>
  <c r="AN72" i="2" s="1"/>
  <c r="AN37" i="2"/>
  <c r="AL24" i="2"/>
  <c r="AL84" i="2"/>
  <c r="AL48" i="2"/>
  <c r="AM122" i="2"/>
  <c r="AN122" i="2" s="1"/>
  <c r="AL59" i="2"/>
  <c r="AM59" i="2" s="1"/>
  <c r="AN59" i="2" s="1"/>
  <c r="AL95" i="2"/>
  <c r="AM95" i="2" s="1"/>
  <c r="AN95" i="2" s="1"/>
  <c r="AL62" i="2"/>
  <c r="AL23" i="2"/>
  <c r="AM23" i="2" s="1"/>
  <c r="AN23" i="2" s="1"/>
  <c r="AL50" i="2"/>
  <c r="AL60" i="2"/>
  <c r="AN85" i="2"/>
  <c r="AL107" i="2"/>
  <c r="AM107" i="2" s="1"/>
  <c r="AN107" i="2" s="1"/>
  <c r="AL35" i="2"/>
  <c r="AM35" i="2" s="1"/>
  <c r="AN35" i="2" s="1"/>
  <c r="AL83" i="2"/>
  <c r="AM83" i="2" s="1"/>
  <c r="AN83" i="2" s="1"/>
  <c r="AN61" i="2"/>
  <c r="AL47" i="2"/>
  <c r="AM47" i="2" s="1"/>
  <c r="AN47" i="2" s="1"/>
  <c r="AL108" i="2"/>
  <c r="AL38" i="2"/>
  <c r="AN125" i="2"/>
  <c r="AL86" i="2"/>
  <c r="AL71" i="2"/>
  <c r="AM71" i="2" s="1"/>
  <c r="AN71" i="2" s="1"/>
  <c r="AL74" i="2"/>
  <c r="AM74" i="2" s="1"/>
  <c r="AN74" i="2" s="1"/>
  <c r="AN109" i="2"/>
  <c r="AM12" i="2"/>
  <c r="AN12" i="2" s="1"/>
  <c r="AN13" i="2"/>
  <c r="AN14" i="2"/>
  <c r="G3" i="3"/>
  <c r="H4" i="3"/>
  <c r="I4" i="3"/>
  <c r="G21" i="7" l="1"/>
  <c r="F22" i="7" s="1"/>
  <c r="J22" i="7"/>
  <c r="K22" i="7" s="1"/>
  <c r="AL57" i="2"/>
  <c r="AM57" i="2" s="1"/>
  <c r="AN57" i="2" s="1"/>
  <c r="AL69" i="2"/>
  <c r="E12" i="3"/>
  <c r="F11" i="3"/>
  <c r="AA15" i="3"/>
  <c r="Y15" i="3"/>
  <c r="U16" i="3"/>
  <c r="V16" i="3" s="1"/>
  <c r="W16" i="3"/>
  <c r="X16" i="3" s="1"/>
  <c r="AS17" i="3"/>
  <c r="AN17" i="3"/>
  <c r="AL116" i="2"/>
  <c r="AM116" i="2" s="1"/>
  <c r="AL45" i="2"/>
  <c r="AM45" i="2" s="1"/>
  <c r="AN45" i="2" s="1"/>
  <c r="AL33" i="2"/>
  <c r="AM33" i="2" s="1"/>
  <c r="AN33" i="2" s="1"/>
  <c r="AL93" i="2"/>
  <c r="AN32" i="2"/>
  <c r="AL105" i="2"/>
  <c r="AM105" i="2" s="1"/>
  <c r="AN105" i="2" s="1"/>
  <c r="AL81" i="2"/>
  <c r="AM81" i="2" s="1"/>
  <c r="AN81" i="2" s="1"/>
  <c r="AL21" i="2"/>
  <c r="AM21" i="2" s="1"/>
  <c r="AN21" i="2" s="1"/>
  <c r="AN77" i="2"/>
  <c r="AN94" i="2"/>
  <c r="AN44" i="2"/>
  <c r="AN34" i="2"/>
  <c r="AN106" i="2"/>
  <c r="AN78" i="2"/>
  <c r="AN53" i="2"/>
  <c r="AN110" i="2"/>
  <c r="AN68" i="2"/>
  <c r="AN56" i="2"/>
  <c r="AN116" i="2"/>
  <c r="AN101" i="2"/>
  <c r="AN58" i="2"/>
  <c r="AF7" i="2"/>
  <c r="AN40" i="2"/>
  <c r="AF4" i="2"/>
  <c r="AF10" i="2"/>
  <c r="AF9" i="2"/>
  <c r="AN54" i="2"/>
  <c r="AN29" i="2"/>
  <c r="AN30" i="2"/>
  <c r="AF8" i="2"/>
  <c r="AN102" i="2"/>
  <c r="AF11" i="2"/>
  <c r="AF15" i="2"/>
  <c r="AN52" i="2"/>
  <c r="AF14" i="2"/>
  <c r="AN66" i="2"/>
  <c r="AF6" i="2"/>
  <c r="AF5" i="2"/>
  <c r="AF12" i="2"/>
  <c r="AO17" i="3"/>
  <c r="G5" i="3"/>
  <c r="I5" i="3" s="1"/>
  <c r="AN117" i="2"/>
  <c r="AN36" i="2"/>
  <c r="AM69" i="2"/>
  <c r="AN69" i="2" s="1"/>
  <c r="AM93" i="2"/>
  <c r="AN93" i="2" s="1"/>
  <c r="AM84" i="2"/>
  <c r="AN84" i="2" s="1"/>
  <c r="AM24" i="2"/>
  <c r="AN24" i="2" s="1"/>
  <c r="AM48" i="2"/>
  <c r="AN48" i="2" s="1"/>
  <c r="AM108" i="2"/>
  <c r="AN108" i="2" s="1"/>
  <c r="AM62" i="2"/>
  <c r="AN62" i="2" s="1"/>
  <c r="AM50" i="2"/>
  <c r="AN50" i="2" s="1"/>
  <c r="AM38" i="2"/>
  <c r="AN38" i="2" s="1"/>
  <c r="AM60" i="2"/>
  <c r="AN60" i="2" s="1"/>
  <c r="AM86" i="2"/>
  <c r="AN86" i="2" s="1"/>
  <c r="I3" i="3"/>
  <c r="H3" i="3"/>
  <c r="M22" i="7" l="1"/>
  <c r="L22" i="7"/>
  <c r="G22" i="7"/>
  <c r="F23" i="7" s="1"/>
  <c r="E13" i="3"/>
  <c r="F12" i="3"/>
  <c r="AA16" i="3"/>
  <c r="Y16" i="3"/>
  <c r="Z16" i="3" s="1"/>
  <c r="Z15" i="3"/>
  <c r="U17" i="3"/>
  <c r="V17" i="3" s="1"/>
  <c r="W17" i="3"/>
  <c r="X17" i="3" s="1"/>
  <c r="AM18" i="3"/>
  <c r="AQ18" i="3"/>
  <c r="AR18" i="3" s="1"/>
  <c r="AF16" i="2"/>
  <c r="H5" i="3"/>
  <c r="G6" i="3"/>
  <c r="G23" i="7" l="1"/>
  <c r="F24" i="7" s="1"/>
  <c r="G24" i="7" s="1"/>
  <c r="J25" i="7" s="1"/>
  <c r="K25" i="7" s="1"/>
  <c r="J23" i="7"/>
  <c r="K23" i="7" s="1"/>
  <c r="AN18" i="3"/>
  <c r="AP19" i="3" s="1"/>
  <c r="AQ19" i="3" s="1"/>
  <c r="AR19" i="3" s="1"/>
  <c r="E14" i="3"/>
  <c r="F13" i="3"/>
  <c r="AA17" i="3"/>
  <c r="Y17" i="3"/>
  <c r="Z17" i="3" s="1"/>
  <c r="U18" i="3"/>
  <c r="V18" i="3" s="1"/>
  <c r="W18" i="3"/>
  <c r="X18" i="3" s="1"/>
  <c r="AO18" i="3"/>
  <c r="AS18" i="3"/>
  <c r="AT18" i="3"/>
  <c r="AM19" i="3"/>
  <c r="G7" i="3"/>
  <c r="I6" i="3"/>
  <c r="H6" i="3"/>
  <c r="M23" i="7" l="1"/>
  <c r="L23" i="7"/>
  <c r="J24" i="7"/>
  <c r="K24" i="7" s="1"/>
  <c r="F25" i="7"/>
  <c r="M25" i="7"/>
  <c r="L25" i="7"/>
  <c r="E15" i="3"/>
  <c r="F14" i="3"/>
  <c r="AA18" i="3"/>
  <c r="Y18" i="3"/>
  <c r="Z18" i="3" s="1"/>
  <c r="U19" i="3"/>
  <c r="V19" i="3" s="1"/>
  <c r="W19" i="3"/>
  <c r="X19" i="3" s="1"/>
  <c r="AN19" i="3"/>
  <c r="AP20" i="3" s="1"/>
  <c r="AO19" i="3"/>
  <c r="H7" i="3"/>
  <c r="I7" i="3"/>
  <c r="AT19" i="3"/>
  <c r="AS19" i="3"/>
  <c r="G8" i="3"/>
  <c r="G9" i="3"/>
  <c r="G25" i="7" l="1"/>
  <c r="L24" i="7"/>
  <c r="M24" i="7"/>
  <c r="J26" i="7"/>
  <c r="K26" i="7" s="1"/>
  <c r="M26" i="7" s="1"/>
  <c r="E16" i="3"/>
  <c r="F15" i="3"/>
  <c r="Y19" i="3"/>
  <c r="Z19" i="3" s="1"/>
  <c r="AA19" i="3"/>
  <c r="W20" i="3"/>
  <c r="X20" i="3" s="1"/>
  <c r="U20" i="3"/>
  <c r="V20" i="3" s="1"/>
  <c r="AM20" i="3"/>
  <c r="AQ20" i="3"/>
  <c r="AR20" i="3" s="1"/>
  <c r="AT20" i="3" s="1"/>
  <c r="H9" i="3"/>
  <c r="I9" i="3"/>
  <c r="G10" i="3"/>
  <c r="I8" i="3"/>
  <c r="H8" i="3"/>
  <c r="F26" i="7" l="1"/>
  <c r="G26" i="7" s="1"/>
  <c r="L26" i="7"/>
  <c r="E17" i="3"/>
  <c r="F16" i="3"/>
  <c r="Y20" i="3"/>
  <c r="Z20" i="3" s="1"/>
  <c r="AA20" i="3"/>
  <c r="W21" i="3"/>
  <c r="X21" i="3" s="1"/>
  <c r="U21" i="3"/>
  <c r="V21" i="3" s="1"/>
  <c r="AN20" i="3"/>
  <c r="AS20" i="3"/>
  <c r="AO20" i="3"/>
  <c r="H10" i="3"/>
  <c r="I10" i="3"/>
  <c r="J27" i="7" l="1"/>
  <c r="K27" i="7" s="1"/>
  <c r="E18" i="3"/>
  <c r="F17" i="3"/>
  <c r="AP21" i="3"/>
  <c r="AQ21" i="3" s="1"/>
  <c r="AR21" i="3" s="1"/>
  <c r="AA21" i="3"/>
  <c r="Y21" i="3"/>
  <c r="Z21" i="3" s="1"/>
  <c r="U22" i="3"/>
  <c r="V22" i="3" s="1"/>
  <c r="W22" i="3"/>
  <c r="X22" i="3" s="1"/>
  <c r="AM21" i="3"/>
  <c r="G12" i="3"/>
  <c r="G11" i="3"/>
  <c r="F27" i="7" l="1"/>
  <c r="G27" i="7" s="1"/>
  <c r="M27" i="7"/>
  <c r="L27" i="7"/>
  <c r="AN21" i="3"/>
  <c r="AM22" i="3" s="1"/>
  <c r="AT21" i="3"/>
  <c r="AS21" i="3"/>
  <c r="E19" i="3"/>
  <c r="F18" i="3"/>
  <c r="AO21" i="3"/>
  <c r="AP22" i="3"/>
  <c r="AQ22" i="3" s="1"/>
  <c r="AR22" i="3" s="1"/>
  <c r="AA22" i="3"/>
  <c r="Y22" i="3"/>
  <c r="Z22" i="3" s="1"/>
  <c r="U23" i="3"/>
  <c r="V23" i="3" s="1"/>
  <c r="W23" i="3"/>
  <c r="X23" i="3" s="1"/>
  <c r="AN22" i="3"/>
  <c r="AP23" i="3" s="1"/>
  <c r="AO22" i="3"/>
  <c r="H11" i="3"/>
  <c r="I11" i="3"/>
  <c r="H12" i="3"/>
  <c r="I12" i="3"/>
  <c r="G13" i="3"/>
  <c r="J28" i="7" l="1"/>
  <c r="K28" i="7" s="1"/>
  <c r="E20" i="3"/>
  <c r="F19" i="3"/>
  <c r="AA23" i="3"/>
  <c r="Y23" i="3"/>
  <c r="Z23" i="3" s="1"/>
  <c r="U24" i="3"/>
  <c r="V24" i="3" s="1"/>
  <c r="W24" i="3"/>
  <c r="X24" i="3" s="1"/>
  <c r="AT22" i="3"/>
  <c r="AS22" i="3"/>
  <c r="AQ23" i="3"/>
  <c r="AR23" i="3" s="1"/>
  <c r="AS23" i="3" s="1"/>
  <c r="AM23" i="3"/>
  <c r="I13" i="3"/>
  <c r="H13" i="3"/>
  <c r="G14" i="3"/>
  <c r="F28" i="7" l="1"/>
  <c r="H28" i="7" s="1"/>
  <c r="L28" i="7"/>
  <c r="M28" i="7"/>
  <c r="AO23" i="3"/>
  <c r="E21" i="3"/>
  <c r="F20" i="3"/>
  <c r="AA24" i="3"/>
  <c r="Y24" i="3"/>
  <c r="Z24" i="3" s="1"/>
  <c r="U25" i="3"/>
  <c r="V25" i="3" s="1"/>
  <c r="W25" i="3"/>
  <c r="X25" i="3" s="1"/>
  <c r="AT23" i="3"/>
  <c r="AN23" i="3"/>
  <c r="BD15" i="3"/>
  <c r="BE15" i="3" s="1"/>
  <c r="I14" i="3"/>
  <c r="H14" i="3"/>
  <c r="G15" i="3"/>
  <c r="G28" i="7" l="1"/>
  <c r="F29" i="7"/>
  <c r="H29" i="7" s="1"/>
  <c r="J29" i="7"/>
  <c r="K29" i="7" s="1"/>
  <c r="L29" i="7" s="1"/>
  <c r="E22" i="3"/>
  <c r="F21" i="3"/>
  <c r="AP24" i="3"/>
  <c r="AQ24" i="3" s="1"/>
  <c r="AR24" i="3" s="1"/>
  <c r="AA25" i="3"/>
  <c r="Y25" i="3"/>
  <c r="Z25" i="3" s="1"/>
  <c r="U26" i="3"/>
  <c r="V26" i="3" s="1"/>
  <c r="W26" i="3"/>
  <c r="X26" i="3" s="1"/>
  <c r="AM24" i="3"/>
  <c r="BG15" i="3"/>
  <c r="BF15" i="3"/>
  <c r="BD16" i="3"/>
  <c r="BE16" i="3" s="1"/>
  <c r="I15" i="3"/>
  <c r="H15" i="3"/>
  <c r="G16" i="3"/>
  <c r="G29" i="7" l="1"/>
  <c r="F30" i="7" s="1"/>
  <c r="H30" i="7" s="1"/>
  <c r="M29" i="7"/>
  <c r="AO24" i="3"/>
  <c r="AN24" i="3"/>
  <c r="AS24" i="3"/>
  <c r="AT24" i="3"/>
  <c r="AP25" i="3"/>
  <c r="E23" i="3"/>
  <c r="F22" i="3"/>
  <c r="AA26" i="3"/>
  <c r="Y26" i="3"/>
  <c r="Z26" i="3" s="1"/>
  <c r="U27" i="3"/>
  <c r="V27" i="3" s="1"/>
  <c r="W27" i="3"/>
  <c r="X27" i="3" s="1"/>
  <c r="AM25" i="3"/>
  <c r="AQ25" i="3"/>
  <c r="AR25" i="3" s="1"/>
  <c r="BD17" i="3"/>
  <c r="BE17" i="3" s="1"/>
  <c r="BG16" i="3"/>
  <c r="BF16" i="3"/>
  <c r="G17" i="3"/>
  <c r="I16" i="3"/>
  <c r="H16" i="3"/>
  <c r="J30" i="7" l="1"/>
  <c r="K30" i="7" s="1"/>
  <c r="M30" i="7" s="1"/>
  <c r="G30" i="7"/>
  <c r="J31" i="7" s="1"/>
  <c r="K31" i="7" s="1"/>
  <c r="F31" i="7"/>
  <c r="H31" i="7" s="1"/>
  <c r="E24" i="3"/>
  <c r="F23" i="3"/>
  <c r="Y27" i="3"/>
  <c r="Z27" i="3" s="1"/>
  <c r="AA27" i="3"/>
  <c r="W28" i="3"/>
  <c r="X28" i="3" s="1"/>
  <c r="U28" i="3"/>
  <c r="V28" i="3" s="1"/>
  <c r="AT25" i="3"/>
  <c r="AS25" i="3"/>
  <c r="AN25" i="3"/>
  <c r="AP26" i="3" s="1"/>
  <c r="AO25" i="3"/>
  <c r="BD18" i="3"/>
  <c r="BE18" i="3" s="1"/>
  <c r="BG17" i="3"/>
  <c r="BF17" i="3"/>
  <c r="H17" i="3"/>
  <c r="I17" i="3"/>
  <c r="G18" i="3"/>
  <c r="L30" i="7" l="1"/>
  <c r="G31" i="7"/>
  <c r="L31" i="7"/>
  <c r="M31" i="7"/>
  <c r="J32" i="7"/>
  <c r="K32" i="7" s="1"/>
  <c r="E25" i="3"/>
  <c r="F24" i="3"/>
  <c r="Y28" i="3"/>
  <c r="Z28" i="3" s="1"/>
  <c r="AA28" i="3"/>
  <c r="W29" i="3"/>
  <c r="X29" i="3" s="1"/>
  <c r="U29" i="3"/>
  <c r="V29" i="3" s="1"/>
  <c r="AM26" i="3"/>
  <c r="AQ26" i="3"/>
  <c r="AR26" i="3" s="1"/>
  <c r="BG18" i="3"/>
  <c r="BF18" i="3"/>
  <c r="BD19" i="3"/>
  <c r="BE19" i="3" s="1"/>
  <c r="H18" i="3"/>
  <c r="I18" i="3"/>
  <c r="G19" i="3"/>
  <c r="F32" i="7" l="1"/>
  <c r="H32" i="7" s="1"/>
  <c r="L32" i="7"/>
  <c r="M32" i="7"/>
  <c r="AO26" i="3"/>
  <c r="E26" i="3"/>
  <c r="F25" i="3"/>
  <c r="AA29" i="3"/>
  <c r="Y29" i="3"/>
  <c r="Z29" i="3" s="1"/>
  <c r="U30" i="3"/>
  <c r="V30" i="3" s="1"/>
  <c r="W30" i="3"/>
  <c r="X30" i="3" s="1"/>
  <c r="AN26" i="3"/>
  <c r="AM27" i="3" s="1"/>
  <c r="AN27" i="3" s="1"/>
  <c r="AM28" i="3" s="1"/>
  <c r="AS26" i="3"/>
  <c r="AT26" i="3"/>
  <c r="BG19" i="3"/>
  <c r="BF19" i="3"/>
  <c r="BD20" i="3"/>
  <c r="BE20" i="3" s="1"/>
  <c r="H19" i="3"/>
  <c r="I19" i="3"/>
  <c r="G20" i="3"/>
  <c r="G32" i="7" l="1"/>
  <c r="AP27" i="3"/>
  <c r="E27" i="3"/>
  <c r="F26" i="3"/>
  <c r="AO27" i="3"/>
  <c r="AP28" i="3"/>
  <c r="AQ28" i="3" s="1"/>
  <c r="AR28" i="3" s="1"/>
  <c r="AA30" i="3"/>
  <c r="Y30" i="3"/>
  <c r="Z30" i="3" s="1"/>
  <c r="U31" i="3"/>
  <c r="V31" i="3" s="1"/>
  <c r="W31" i="3"/>
  <c r="X31" i="3" s="1"/>
  <c r="AQ27" i="3"/>
  <c r="AR27" i="3" s="1"/>
  <c r="AT27" i="3" s="1"/>
  <c r="AN28" i="3"/>
  <c r="AP29" i="3" s="1"/>
  <c r="AO28" i="3"/>
  <c r="BD21" i="3"/>
  <c r="BE21" i="3" s="1"/>
  <c r="BG20" i="3"/>
  <c r="BF20" i="3"/>
  <c r="H20" i="3"/>
  <c r="I20" i="3"/>
  <c r="G21" i="3"/>
  <c r="J33" i="7" l="1"/>
  <c r="K33" i="7" s="1"/>
  <c r="L33" i="7" s="1"/>
  <c r="F33" i="7"/>
  <c r="H33" i="7" s="1"/>
  <c r="E28" i="3"/>
  <c r="F27" i="3"/>
  <c r="AS27" i="3"/>
  <c r="AA31" i="3"/>
  <c r="Y31" i="3"/>
  <c r="Z31" i="3" s="1"/>
  <c r="U32" i="3"/>
  <c r="V32" i="3" s="1"/>
  <c r="W32" i="3"/>
  <c r="X32" i="3" s="1"/>
  <c r="AT28" i="3"/>
  <c r="AS28" i="3"/>
  <c r="AQ29" i="3"/>
  <c r="AR29" i="3" s="1"/>
  <c r="AM29" i="3"/>
  <c r="BG21" i="3"/>
  <c r="BF21" i="3"/>
  <c r="BD22" i="3"/>
  <c r="BE22" i="3" s="1"/>
  <c r="I21" i="3"/>
  <c r="H21" i="3"/>
  <c r="G22" i="3"/>
  <c r="M33" i="7" l="1"/>
  <c r="G33" i="7"/>
  <c r="J34" i="7" s="1"/>
  <c r="K34" i="7" s="1"/>
  <c r="E29" i="3"/>
  <c r="F28" i="3"/>
  <c r="AA32" i="3"/>
  <c r="Y32" i="3"/>
  <c r="Z32" i="3" s="1"/>
  <c r="U33" i="3"/>
  <c r="V33" i="3" s="1"/>
  <c r="W33" i="3"/>
  <c r="X33" i="3" s="1"/>
  <c r="AN29" i="3"/>
  <c r="AM30" i="3" s="1"/>
  <c r="AO29" i="3"/>
  <c r="AS29" i="3"/>
  <c r="AT29" i="3"/>
  <c r="BD23" i="3"/>
  <c r="BE23" i="3" s="1"/>
  <c r="BF22" i="3"/>
  <c r="BG22" i="3"/>
  <c r="I22" i="3"/>
  <c r="H22" i="3"/>
  <c r="G23" i="3"/>
  <c r="F34" i="7" l="1"/>
  <c r="H34" i="7" s="1"/>
  <c r="M34" i="7"/>
  <c r="L34" i="7"/>
  <c r="E30" i="3"/>
  <c r="F29" i="3"/>
  <c r="AN30" i="3"/>
  <c r="AP31" i="3"/>
  <c r="AQ31" i="3" s="1"/>
  <c r="AR31" i="3" s="1"/>
  <c r="AS31" i="3" s="1"/>
  <c r="AP30" i="3"/>
  <c r="AQ30" i="3" s="1"/>
  <c r="AR30" i="3" s="1"/>
  <c r="AT30" i="3" s="1"/>
  <c r="AA33" i="3"/>
  <c r="Y33" i="3"/>
  <c r="Z33" i="3" s="1"/>
  <c r="U34" i="3"/>
  <c r="V34" i="3" s="1"/>
  <c r="W34" i="3"/>
  <c r="X34" i="3" s="1"/>
  <c r="AO30" i="3"/>
  <c r="AM31" i="3"/>
  <c r="BG23" i="3"/>
  <c r="BF23" i="3"/>
  <c r="BD24" i="3"/>
  <c r="BE24" i="3" s="1"/>
  <c r="I23" i="3"/>
  <c r="H23" i="3"/>
  <c r="G24" i="3"/>
  <c r="G34" i="7" l="1"/>
  <c r="J35" i="7" s="1"/>
  <c r="K35" i="7" s="1"/>
  <c r="E31" i="3"/>
  <c r="F30" i="3"/>
  <c r="AA34" i="3"/>
  <c r="Y34" i="3"/>
  <c r="Z34" i="3" s="1"/>
  <c r="U35" i="3"/>
  <c r="V35" i="3" s="1"/>
  <c r="W35" i="3"/>
  <c r="X35" i="3" s="1"/>
  <c r="AS30" i="3"/>
  <c r="AN31" i="3"/>
  <c r="AT31" i="3"/>
  <c r="AO31" i="3"/>
  <c r="BD25" i="3"/>
  <c r="BE25" i="3" s="1"/>
  <c r="BG24" i="3"/>
  <c r="BF24" i="3"/>
  <c r="G25" i="3"/>
  <c r="I24" i="3"/>
  <c r="H24" i="3"/>
  <c r="F35" i="7" l="1"/>
  <c r="H35" i="7" s="1"/>
  <c r="M35" i="7"/>
  <c r="L35" i="7"/>
  <c r="E32" i="3"/>
  <c r="F31" i="3"/>
  <c r="AP32" i="3"/>
  <c r="AQ32" i="3" s="1"/>
  <c r="AR32" i="3" s="1"/>
  <c r="Y35" i="3"/>
  <c r="Z35" i="3" s="1"/>
  <c r="AA35" i="3"/>
  <c r="U36" i="3"/>
  <c r="V36" i="3" s="1"/>
  <c r="W36" i="3"/>
  <c r="X36" i="3" s="1"/>
  <c r="AM32" i="3"/>
  <c r="BD26" i="3"/>
  <c r="BE26" i="3" s="1"/>
  <c r="BG25" i="3"/>
  <c r="BF25" i="3"/>
  <c r="H25" i="3"/>
  <c r="I25" i="3"/>
  <c r="G26" i="3"/>
  <c r="G35" i="7" l="1"/>
  <c r="J36" i="7" s="1"/>
  <c r="K36" i="7" s="1"/>
  <c r="AO32" i="3"/>
  <c r="AS32" i="3"/>
  <c r="AT32" i="3"/>
  <c r="AN32" i="3"/>
  <c r="AP33" i="3" s="1"/>
  <c r="AQ33" i="3" s="1"/>
  <c r="AR33" i="3" s="1"/>
  <c r="AT33" i="3" s="1"/>
  <c r="E33" i="3"/>
  <c r="F32" i="3"/>
  <c r="Y36" i="3"/>
  <c r="Z36" i="3" s="1"/>
  <c r="AA36" i="3"/>
  <c r="W37" i="3"/>
  <c r="X37" i="3" s="1"/>
  <c r="U37" i="3"/>
  <c r="V37" i="3" s="1"/>
  <c r="BG26" i="3"/>
  <c r="BF26" i="3"/>
  <c r="BD27" i="3"/>
  <c r="BE27" i="3" s="1"/>
  <c r="H26" i="3"/>
  <c r="I26" i="3"/>
  <c r="G27" i="3"/>
  <c r="F36" i="7" l="1"/>
  <c r="H36" i="7" s="1"/>
  <c r="M36" i="7"/>
  <c r="L36" i="7"/>
  <c r="AM33" i="3"/>
  <c r="E34" i="3"/>
  <c r="F33" i="3"/>
  <c r="AA37" i="3"/>
  <c r="Y37" i="3"/>
  <c r="Z37" i="3" s="1"/>
  <c r="U38" i="3"/>
  <c r="V38" i="3" s="1"/>
  <c r="W38" i="3"/>
  <c r="X38" i="3" s="1"/>
  <c r="AS33" i="3"/>
  <c r="AO33" i="3"/>
  <c r="AN33" i="3"/>
  <c r="AP34" i="3" s="1"/>
  <c r="BD28" i="3"/>
  <c r="BE28" i="3" s="1"/>
  <c r="BG27" i="3"/>
  <c r="BF27" i="3"/>
  <c r="H27" i="3"/>
  <c r="I27" i="3"/>
  <c r="G28" i="3"/>
  <c r="G36" i="7" l="1"/>
  <c r="J37" i="7" s="1"/>
  <c r="K37" i="7" s="1"/>
  <c r="E35" i="3"/>
  <c r="F34" i="3"/>
  <c r="AA38" i="3"/>
  <c r="Y38" i="3"/>
  <c r="Z38" i="3" s="1"/>
  <c r="W39" i="3"/>
  <c r="X39" i="3" s="1"/>
  <c r="U39" i="3"/>
  <c r="V39" i="3" s="1"/>
  <c r="AQ34" i="3"/>
  <c r="AR34" i="3" s="1"/>
  <c r="AM34" i="3"/>
  <c r="BG28" i="3"/>
  <c r="BF28" i="3"/>
  <c r="BD29" i="3"/>
  <c r="BE29" i="3" s="1"/>
  <c r="H28" i="3"/>
  <c r="I28" i="3"/>
  <c r="G29" i="3"/>
  <c r="F37" i="7" l="1"/>
  <c r="H37" i="7" s="1"/>
  <c r="M37" i="7"/>
  <c r="L37" i="7"/>
  <c r="E36" i="3"/>
  <c r="F35" i="3"/>
  <c r="AA39" i="3"/>
  <c r="Y39" i="3"/>
  <c r="Z39" i="3" s="1"/>
  <c r="U40" i="3"/>
  <c r="V40" i="3" s="1"/>
  <c r="W40" i="3"/>
  <c r="X40" i="3" s="1"/>
  <c r="AO34" i="3"/>
  <c r="AN34" i="3"/>
  <c r="AP35" i="3" s="1"/>
  <c r="AS34" i="3"/>
  <c r="AT34" i="3"/>
  <c r="BG29" i="3"/>
  <c r="BF29" i="3"/>
  <c r="BD30" i="3"/>
  <c r="BE30" i="3" s="1"/>
  <c r="I29" i="3"/>
  <c r="H29" i="3"/>
  <c r="G30" i="3"/>
  <c r="G37" i="7" l="1"/>
  <c r="J38" i="7" s="1"/>
  <c r="K38" i="7" s="1"/>
  <c r="E37" i="3"/>
  <c r="F36" i="3"/>
  <c r="AA40" i="3"/>
  <c r="Y40" i="3"/>
  <c r="Z40" i="3" s="1"/>
  <c r="U41" i="3"/>
  <c r="V41" i="3" s="1"/>
  <c r="W41" i="3"/>
  <c r="X41" i="3" s="1"/>
  <c r="AQ35" i="3"/>
  <c r="AR35" i="3" s="1"/>
  <c r="AM35" i="3"/>
  <c r="BD31" i="3"/>
  <c r="BE31" i="3" s="1"/>
  <c r="BF30" i="3"/>
  <c r="BG30" i="3"/>
  <c r="I30" i="3"/>
  <c r="H30" i="3"/>
  <c r="G31" i="3"/>
  <c r="F38" i="7" l="1"/>
  <c r="H38" i="7" s="1"/>
  <c r="M38" i="7"/>
  <c r="L38" i="7"/>
  <c r="E38" i="3"/>
  <c r="F37" i="3"/>
  <c r="AA41" i="3"/>
  <c r="Y41" i="3"/>
  <c r="Z41" i="3" s="1"/>
  <c r="U42" i="3"/>
  <c r="V42" i="3" s="1"/>
  <c r="W42" i="3"/>
  <c r="X42" i="3" s="1"/>
  <c r="AT35" i="3"/>
  <c r="AS35" i="3"/>
  <c r="AN35" i="3"/>
  <c r="AM36" i="3" s="1"/>
  <c r="AO35" i="3"/>
  <c r="BG31" i="3"/>
  <c r="BF31" i="3"/>
  <c r="BD32" i="3"/>
  <c r="BE32" i="3" s="1"/>
  <c r="I31" i="3"/>
  <c r="H31" i="3"/>
  <c r="G32" i="3"/>
  <c r="G38" i="7" l="1"/>
  <c r="J39" i="7"/>
  <c r="K39" i="7" s="1"/>
  <c r="E39" i="3"/>
  <c r="F38" i="3"/>
  <c r="AP36" i="3"/>
  <c r="AQ36" i="3" s="1"/>
  <c r="AR36" i="3" s="1"/>
  <c r="AS36" i="3" s="1"/>
  <c r="AA42" i="3"/>
  <c r="Y42" i="3"/>
  <c r="Z42" i="3" s="1"/>
  <c r="U43" i="3"/>
  <c r="V43" i="3" s="1"/>
  <c r="W43" i="3"/>
  <c r="X43" i="3" s="1"/>
  <c r="AO36" i="3"/>
  <c r="AN36" i="3"/>
  <c r="AM37" i="3" s="1"/>
  <c r="BD33" i="3"/>
  <c r="BE33" i="3" s="1"/>
  <c r="BG32" i="3"/>
  <c r="BF32" i="3"/>
  <c r="I32" i="3"/>
  <c r="H32" i="3"/>
  <c r="G33" i="3"/>
  <c r="F39" i="7" l="1"/>
  <c r="H39" i="7" s="1"/>
  <c r="L39" i="7"/>
  <c r="M39" i="7"/>
  <c r="E40" i="3"/>
  <c r="F39" i="3"/>
  <c r="AP37" i="3"/>
  <c r="AQ37" i="3" s="1"/>
  <c r="AR37" i="3" s="1"/>
  <c r="Y43" i="3"/>
  <c r="Z43" i="3" s="1"/>
  <c r="AA43" i="3"/>
  <c r="W44" i="3"/>
  <c r="X44" i="3" s="1"/>
  <c r="U44" i="3"/>
  <c r="V44" i="3" s="1"/>
  <c r="AT36" i="3"/>
  <c r="AN37" i="3"/>
  <c r="AM38" i="3" s="1"/>
  <c r="AO37" i="3"/>
  <c r="BD34" i="3"/>
  <c r="BE34" i="3" s="1"/>
  <c r="BG33" i="3"/>
  <c r="BF33" i="3"/>
  <c r="H33" i="3"/>
  <c r="I33" i="3"/>
  <c r="G34" i="3"/>
  <c r="G39" i="7" l="1"/>
  <c r="J40" i="7" s="1"/>
  <c r="K40" i="7" s="1"/>
  <c r="E41" i="3"/>
  <c r="F40" i="3"/>
  <c r="AP38" i="3"/>
  <c r="AQ38" i="3" s="1"/>
  <c r="AR38" i="3" s="1"/>
  <c r="Y44" i="3"/>
  <c r="Z44" i="3" s="1"/>
  <c r="AA44" i="3"/>
  <c r="W45" i="3"/>
  <c r="X45" i="3" s="1"/>
  <c r="U45" i="3"/>
  <c r="V45" i="3" s="1"/>
  <c r="AT37" i="3"/>
  <c r="AS37" i="3"/>
  <c r="AO38" i="3"/>
  <c r="AN38" i="3"/>
  <c r="AM39" i="3" s="1"/>
  <c r="BG34" i="3"/>
  <c r="BF34" i="3"/>
  <c r="BD35" i="3"/>
  <c r="BE35" i="3" s="1"/>
  <c r="H34" i="3"/>
  <c r="I34" i="3"/>
  <c r="G35" i="3"/>
  <c r="F40" i="7" l="1"/>
  <c r="H40" i="7" s="1"/>
  <c r="M40" i="7"/>
  <c r="L40" i="7"/>
  <c r="E42" i="3"/>
  <c r="F41" i="3"/>
  <c r="AP39" i="3"/>
  <c r="AQ39" i="3" s="1"/>
  <c r="AR39" i="3" s="1"/>
  <c r="AA45" i="3"/>
  <c r="Y45" i="3"/>
  <c r="Z45" i="3" s="1"/>
  <c r="U46" i="3"/>
  <c r="V46" i="3" s="1"/>
  <c r="W46" i="3"/>
  <c r="X46" i="3" s="1"/>
  <c r="AT38" i="3"/>
  <c r="AS38" i="3"/>
  <c r="AO39" i="3"/>
  <c r="AN39" i="3"/>
  <c r="AM40" i="3" s="1"/>
  <c r="BD36" i="3"/>
  <c r="BE36" i="3" s="1"/>
  <c r="BG35" i="3"/>
  <c r="BF35" i="3"/>
  <c r="G36" i="3"/>
  <c r="H35" i="3"/>
  <c r="I35" i="3"/>
  <c r="G40" i="7" l="1"/>
  <c r="F41" i="7"/>
  <c r="H41" i="7" s="1"/>
  <c r="J41" i="7"/>
  <c r="K41" i="7" s="1"/>
  <c r="E43" i="3"/>
  <c r="F42" i="3"/>
  <c r="AP40" i="3"/>
  <c r="AQ40" i="3" s="1"/>
  <c r="AR40" i="3" s="1"/>
  <c r="AS40" i="3" s="1"/>
  <c r="AA46" i="3"/>
  <c r="Y46" i="3"/>
  <c r="Z46" i="3" s="1"/>
  <c r="U47" i="3"/>
  <c r="V47" i="3" s="1"/>
  <c r="W47" i="3"/>
  <c r="X47" i="3" s="1"/>
  <c r="AT39" i="3"/>
  <c r="AS39" i="3"/>
  <c r="AN40" i="3"/>
  <c r="AM41" i="3" s="1"/>
  <c r="AO40" i="3"/>
  <c r="BG36" i="3"/>
  <c r="BF36" i="3"/>
  <c r="BD37" i="3"/>
  <c r="BE37" i="3" s="1"/>
  <c r="H36" i="3"/>
  <c r="I36" i="3"/>
  <c r="G37" i="3"/>
  <c r="G41" i="7" l="1"/>
  <c r="J42" i="7"/>
  <c r="K42" i="7" s="1"/>
  <c r="M41" i="7"/>
  <c r="L41" i="7"/>
  <c r="E44" i="3"/>
  <c r="F43" i="3"/>
  <c r="AP41" i="3"/>
  <c r="AQ41" i="3" s="1"/>
  <c r="AR41" i="3" s="1"/>
  <c r="AT41" i="3" s="1"/>
  <c r="AA47" i="3"/>
  <c r="Y47" i="3"/>
  <c r="Z47" i="3" s="1"/>
  <c r="U48" i="3"/>
  <c r="V48" i="3" s="1"/>
  <c r="W48" i="3"/>
  <c r="X48" i="3" s="1"/>
  <c r="AT40" i="3"/>
  <c r="AO41" i="3"/>
  <c r="AN41" i="3"/>
  <c r="AP42" i="3" s="1"/>
  <c r="BG37" i="3"/>
  <c r="BF37" i="3"/>
  <c r="BD38" i="3"/>
  <c r="BE38" i="3" s="1"/>
  <c r="G38" i="3"/>
  <c r="I37" i="3"/>
  <c r="H37" i="3"/>
  <c r="F42" i="7" l="1"/>
  <c r="H42" i="7" s="1"/>
  <c r="L42" i="7"/>
  <c r="M42" i="7"/>
  <c r="E45" i="3"/>
  <c r="F44" i="3"/>
  <c r="AA48" i="3"/>
  <c r="Y48" i="3"/>
  <c r="Z48" i="3" s="1"/>
  <c r="U49" i="3"/>
  <c r="V49" i="3" s="1"/>
  <c r="W49" i="3"/>
  <c r="X49" i="3" s="1"/>
  <c r="AS41" i="3"/>
  <c r="AM42" i="3"/>
  <c r="AQ42" i="3"/>
  <c r="AR42" i="3" s="1"/>
  <c r="BD39" i="3"/>
  <c r="BE39" i="3" s="1"/>
  <c r="BF38" i="3"/>
  <c r="BG38" i="3"/>
  <c r="I38" i="3"/>
  <c r="H38" i="3"/>
  <c r="G39" i="3"/>
  <c r="G42" i="7" l="1"/>
  <c r="J43" i="7" s="1"/>
  <c r="K43" i="7" s="1"/>
  <c r="AO42" i="3"/>
  <c r="E46" i="3"/>
  <c r="F45" i="3"/>
  <c r="AA49" i="3"/>
  <c r="Y49" i="3"/>
  <c r="Z49" i="3" s="1"/>
  <c r="U50" i="3"/>
  <c r="V50" i="3" s="1"/>
  <c r="W50" i="3"/>
  <c r="X50" i="3" s="1"/>
  <c r="AS42" i="3"/>
  <c r="AT42" i="3"/>
  <c r="AN42" i="3"/>
  <c r="AM43" i="3" s="1"/>
  <c r="BG39" i="3"/>
  <c r="BF39" i="3"/>
  <c r="BD40" i="3"/>
  <c r="BE40" i="3" s="1"/>
  <c r="G40" i="3"/>
  <c r="I39" i="3"/>
  <c r="H39" i="3"/>
  <c r="F43" i="7" l="1"/>
  <c r="H43" i="7" s="1"/>
  <c r="M43" i="7"/>
  <c r="L43" i="7"/>
  <c r="E47" i="3"/>
  <c r="F46" i="3"/>
  <c r="AP43" i="3"/>
  <c r="AQ43" i="3" s="1"/>
  <c r="AR43" i="3" s="1"/>
  <c r="AS43" i="3" s="1"/>
  <c r="AA50" i="3"/>
  <c r="Y50" i="3"/>
  <c r="Z50" i="3" s="1"/>
  <c r="U51" i="3"/>
  <c r="V51" i="3" s="1"/>
  <c r="W51" i="3"/>
  <c r="X51" i="3" s="1"/>
  <c r="AO43" i="3"/>
  <c r="AN43" i="3"/>
  <c r="AP44" i="3" s="1"/>
  <c r="BG40" i="3"/>
  <c r="BF40" i="3"/>
  <c r="BD41" i="3"/>
  <c r="BE41" i="3" s="1"/>
  <c r="I40" i="3"/>
  <c r="H40" i="3"/>
  <c r="G41" i="3"/>
  <c r="G43" i="7" l="1"/>
  <c r="J44" i="7" s="1"/>
  <c r="K44" i="7" s="1"/>
  <c r="E48" i="3"/>
  <c r="F47" i="3"/>
  <c r="Y51" i="3"/>
  <c r="Z51" i="3" s="1"/>
  <c r="AA51" i="3"/>
  <c r="W52" i="3"/>
  <c r="X52" i="3" s="1"/>
  <c r="U52" i="3"/>
  <c r="V52" i="3" s="1"/>
  <c r="AT43" i="3"/>
  <c r="AQ44" i="3"/>
  <c r="AR44" i="3" s="1"/>
  <c r="AM44" i="3"/>
  <c r="BG41" i="3"/>
  <c r="BF41" i="3"/>
  <c r="BD42" i="3"/>
  <c r="BE42" i="3" s="1"/>
  <c r="H41" i="3"/>
  <c r="I41" i="3"/>
  <c r="G42" i="3"/>
  <c r="F44" i="7" l="1"/>
  <c r="H44" i="7" s="1"/>
  <c r="M44" i="7"/>
  <c r="L44" i="7"/>
  <c r="E49" i="3"/>
  <c r="F48" i="3"/>
  <c r="Y52" i="3"/>
  <c r="Z52" i="3" s="1"/>
  <c r="AA52" i="3"/>
  <c r="W53" i="3"/>
  <c r="X53" i="3" s="1"/>
  <c r="U53" i="3"/>
  <c r="V53" i="3" s="1"/>
  <c r="AN44" i="3"/>
  <c r="AM45" i="3" s="1"/>
  <c r="AO44" i="3"/>
  <c r="AT44" i="3"/>
  <c r="AS44" i="3"/>
  <c r="BG42" i="3"/>
  <c r="BF42" i="3"/>
  <c r="BD43" i="3"/>
  <c r="BE43" i="3" s="1"/>
  <c r="H42" i="3"/>
  <c r="I42" i="3"/>
  <c r="G43" i="3"/>
  <c r="G44" i="7" l="1"/>
  <c r="J45" i="7" s="1"/>
  <c r="K45" i="7" s="1"/>
  <c r="L45" i="7" s="1"/>
  <c r="E50" i="3"/>
  <c r="F49" i="3"/>
  <c r="AP45" i="3"/>
  <c r="AQ45" i="3" s="1"/>
  <c r="AR45" i="3" s="1"/>
  <c r="AT45" i="3" s="1"/>
  <c r="AA53" i="3"/>
  <c r="Y53" i="3"/>
  <c r="Z53" i="3" s="1"/>
  <c r="U54" i="3"/>
  <c r="V54" i="3" s="1"/>
  <c r="W54" i="3"/>
  <c r="X54" i="3" s="1"/>
  <c r="AO45" i="3"/>
  <c r="AN45" i="3"/>
  <c r="AM46" i="3" s="1"/>
  <c r="BD44" i="3"/>
  <c r="BE44" i="3" s="1"/>
  <c r="BG43" i="3"/>
  <c r="BF43" i="3"/>
  <c r="G44" i="3"/>
  <c r="H43" i="3"/>
  <c r="I43" i="3"/>
  <c r="M45" i="7" l="1"/>
  <c r="F45" i="7"/>
  <c r="H45" i="7" s="1"/>
  <c r="G45" i="7"/>
  <c r="J46" i="7" s="1"/>
  <c r="K46" i="7" s="1"/>
  <c r="F46" i="7"/>
  <c r="H46" i="7" s="1"/>
  <c r="E51" i="3"/>
  <c r="F50" i="3"/>
  <c r="AP46" i="3"/>
  <c r="AQ46" i="3" s="1"/>
  <c r="AR46" i="3" s="1"/>
  <c r="AA54" i="3"/>
  <c r="Y54" i="3"/>
  <c r="Z54" i="3" s="1"/>
  <c r="W55" i="3"/>
  <c r="X55" i="3" s="1"/>
  <c r="U55" i="3"/>
  <c r="V55" i="3" s="1"/>
  <c r="AS45" i="3"/>
  <c r="AN46" i="3"/>
  <c r="AM47" i="3" s="1"/>
  <c r="AO46" i="3"/>
  <c r="BG44" i="3"/>
  <c r="BF44" i="3"/>
  <c r="BD45" i="3"/>
  <c r="BE45" i="3" s="1"/>
  <c r="H44" i="3"/>
  <c r="I44" i="3"/>
  <c r="G45" i="3"/>
  <c r="K3" i="2"/>
  <c r="L3" i="2" s="1"/>
  <c r="L46" i="7" l="1"/>
  <c r="M46" i="7"/>
  <c r="G46" i="7"/>
  <c r="J47" i="7" s="1"/>
  <c r="K47" i="7" s="1"/>
  <c r="E52" i="3"/>
  <c r="F51" i="3"/>
  <c r="AP47" i="3"/>
  <c r="AQ47" i="3" s="1"/>
  <c r="AR47" i="3" s="1"/>
  <c r="AA55" i="3"/>
  <c r="Y55" i="3"/>
  <c r="Z55" i="3" s="1"/>
  <c r="U56" i="3"/>
  <c r="V56" i="3" s="1"/>
  <c r="W56" i="3"/>
  <c r="X56" i="3" s="1"/>
  <c r="AS46" i="3"/>
  <c r="AT46" i="3"/>
  <c r="AO47" i="3"/>
  <c r="AN47" i="3"/>
  <c r="AP48" i="3" s="1"/>
  <c r="BD46" i="3"/>
  <c r="BE46" i="3" s="1"/>
  <c r="BG45" i="3"/>
  <c r="BF45" i="3"/>
  <c r="I45" i="3"/>
  <c r="H45" i="3"/>
  <c r="G46" i="3"/>
  <c r="F47" i="7" l="1"/>
  <c r="H47" i="7" s="1"/>
  <c r="M47" i="7"/>
  <c r="L47" i="7"/>
  <c r="E53" i="3"/>
  <c r="F52" i="3"/>
  <c r="AA56" i="3"/>
  <c r="Y56" i="3"/>
  <c r="Z56" i="3" s="1"/>
  <c r="U57" i="3"/>
  <c r="V57" i="3" s="1"/>
  <c r="W57" i="3"/>
  <c r="X57" i="3" s="1"/>
  <c r="AT47" i="3"/>
  <c r="AS47" i="3"/>
  <c r="AM48" i="3"/>
  <c r="AQ48" i="3"/>
  <c r="AR48" i="3" s="1"/>
  <c r="BD47" i="3"/>
  <c r="BE47" i="3" s="1"/>
  <c r="BF46" i="3"/>
  <c r="BG46" i="3"/>
  <c r="I46" i="3"/>
  <c r="H46" i="3"/>
  <c r="G47" i="3"/>
  <c r="G47" i="7" l="1"/>
  <c r="J48" i="7" s="1"/>
  <c r="K48" i="7" s="1"/>
  <c r="E54" i="3"/>
  <c r="F53" i="3"/>
  <c r="AA57" i="3"/>
  <c r="Y57" i="3"/>
  <c r="Z57" i="3" s="1"/>
  <c r="U58" i="3"/>
  <c r="V58" i="3" s="1"/>
  <c r="W58" i="3"/>
  <c r="X58" i="3" s="1"/>
  <c r="AT48" i="3"/>
  <c r="AS48" i="3"/>
  <c r="AN48" i="3"/>
  <c r="AP49" i="3" s="1"/>
  <c r="AO48" i="3"/>
  <c r="BG47" i="3"/>
  <c r="BF47" i="3"/>
  <c r="BD48" i="3"/>
  <c r="BE48" i="3" s="1"/>
  <c r="I47" i="3"/>
  <c r="H47" i="3"/>
  <c r="G48" i="3"/>
  <c r="F48" i="7" l="1"/>
  <c r="H48" i="7" s="1"/>
  <c r="M48" i="7"/>
  <c r="L48" i="7"/>
  <c r="E55" i="3"/>
  <c r="F54" i="3"/>
  <c r="AA58" i="3"/>
  <c r="Y58" i="3"/>
  <c r="Z58" i="3" s="1"/>
  <c r="U59" i="3"/>
  <c r="V59" i="3" s="1"/>
  <c r="W59" i="3"/>
  <c r="X59" i="3" s="1"/>
  <c r="AM49" i="3"/>
  <c r="AQ49" i="3"/>
  <c r="AR49" i="3" s="1"/>
  <c r="BG48" i="3"/>
  <c r="BF48" i="3"/>
  <c r="BD49" i="3"/>
  <c r="BE49" i="3" s="1"/>
  <c r="I48" i="3"/>
  <c r="H48" i="3"/>
  <c r="G49" i="3"/>
  <c r="G48" i="7" l="1"/>
  <c r="J49" i="7" s="1"/>
  <c r="K49" i="7" s="1"/>
  <c r="AN49" i="3"/>
  <c r="E56" i="3"/>
  <c r="F55" i="3"/>
  <c r="Y59" i="3"/>
  <c r="Z59" i="3" s="1"/>
  <c r="AA59" i="3"/>
  <c r="W60" i="3"/>
  <c r="X60" i="3" s="1"/>
  <c r="U60" i="3"/>
  <c r="V60" i="3" s="1"/>
  <c r="AO49" i="3"/>
  <c r="AM50" i="3"/>
  <c r="AT49" i="3"/>
  <c r="AS49" i="3"/>
  <c r="BG49" i="3"/>
  <c r="BF49" i="3"/>
  <c r="BD50" i="3"/>
  <c r="BE50" i="3" s="1"/>
  <c r="G50" i="3"/>
  <c r="H49" i="3"/>
  <c r="I49" i="3"/>
  <c r="F49" i="7" l="1"/>
  <c r="H49" i="7" s="1"/>
  <c r="L49" i="7"/>
  <c r="M49" i="7"/>
  <c r="AP50" i="3"/>
  <c r="AQ50" i="3" s="1"/>
  <c r="AR50" i="3" s="1"/>
  <c r="E57" i="3"/>
  <c r="F56" i="3"/>
  <c r="Y60" i="3"/>
  <c r="Z60" i="3" s="1"/>
  <c r="AA60" i="3"/>
  <c r="W61" i="3"/>
  <c r="X61" i="3" s="1"/>
  <c r="U61" i="3"/>
  <c r="V61" i="3" s="1"/>
  <c r="AS50" i="3"/>
  <c r="AT50" i="3"/>
  <c r="AO50" i="3"/>
  <c r="AN50" i="3"/>
  <c r="AM51" i="3" s="1"/>
  <c r="BD51" i="3"/>
  <c r="BE51" i="3" s="1"/>
  <c r="BG50" i="3"/>
  <c r="BF50" i="3"/>
  <c r="H50" i="3"/>
  <c r="I50" i="3"/>
  <c r="G51" i="3"/>
  <c r="G49" i="7" l="1"/>
  <c r="J50" i="7"/>
  <c r="K50" i="7" s="1"/>
  <c r="AO51" i="3"/>
  <c r="E58" i="3"/>
  <c r="F57" i="3"/>
  <c r="AP51" i="3"/>
  <c r="AQ51" i="3" s="1"/>
  <c r="AR51" i="3" s="1"/>
  <c r="AT51" i="3" s="1"/>
  <c r="AA61" i="3"/>
  <c r="Y61" i="3"/>
  <c r="Z61" i="3" s="1"/>
  <c r="U62" i="3"/>
  <c r="V62" i="3" s="1"/>
  <c r="W62" i="3"/>
  <c r="X62" i="3" s="1"/>
  <c r="AN51" i="3"/>
  <c r="AM52" i="3" s="1"/>
  <c r="BD52" i="3"/>
  <c r="BE52" i="3" s="1"/>
  <c r="BG51" i="3"/>
  <c r="BF51" i="3"/>
  <c r="H51" i="3"/>
  <c r="I51" i="3"/>
  <c r="G52" i="3"/>
  <c r="F50" i="7" l="1"/>
  <c r="H50" i="7" s="1"/>
  <c r="M50" i="7"/>
  <c r="L50" i="7"/>
  <c r="AN52" i="3"/>
  <c r="AP53" i="3"/>
  <c r="AP52" i="3"/>
  <c r="AQ52" i="3" s="1"/>
  <c r="AR52" i="3" s="1"/>
  <c r="AT52" i="3" s="1"/>
  <c r="E59" i="3"/>
  <c r="F58" i="3"/>
  <c r="AA62" i="3"/>
  <c r="Y62" i="3"/>
  <c r="Z62" i="3" s="1"/>
  <c r="U63" i="3"/>
  <c r="V63" i="3" s="1"/>
  <c r="W63" i="3"/>
  <c r="X63" i="3" s="1"/>
  <c r="AS51" i="3"/>
  <c r="AO52" i="3"/>
  <c r="AQ53" i="3"/>
  <c r="AR53" i="3" s="1"/>
  <c r="AM53" i="3"/>
  <c r="BG52" i="3"/>
  <c r="BF52" i="3"/>
  <c r="BD53" i="3"/>
  <c r="BE53" i="3" s="1"/>
  <c r="H52" i="3"/>
  <c r="I52" i="3"/>
  <c r="G53" i="3"/>
  <c r="G50" i="7" l="1"/>
  <c r="J51" i="7"/>
  <c r="K51" i="7" s="1"/>
  <c r="E60" i="3"/>
  <c r="F59" i="3"/>
  <c r="AA63" i="3"/>
  <c r="Y63" i="3"/>
  <c r="Z63" i="3" s="1"/>
  <c r="U64" i="3"/>
  <c r="V64" i="3" s="1"/>
  <c r="W64" i="3"/>
  <c r="X64" i="3" s="1"/>
  <c r="AS52" i="3"/>
  <c r="AS53" i="3"/>
  <c r="AT53" i="3"/>
  <c r="AN53" i="3"/>
  <c r="AM54" i="3" s="1"/>
  <c r="AO53" i="3"/>
  <c r="BG53" i="3"/>
  <c r="BF53" i="3"/>
  <c r="BD54" i="3"/>
  <c r="BE54" i="3" s="1"/>
  <c r="I53" i="3"/>
  <c r="H53" i="3"/>
  <c r="G54" i="3"/>
  <c r="F51" i="7" l="1"/>
  <c r="H51" i="7" s="1"/>
  <c r="M51" i="7"/>
  <c r="L51" i="7"/>
  <c r="E61" i="3"/>
  <c r="F60" i="3"/>
  <c r="AP54" i="3"/>
  <c r="AQ54" i="3" s="1"/>
  <c r="AR54" i="3" s="1"/>
  <c r="AT54" i="3" s="1"/>
  <c r="AA64" i="3"/>
  <c r="Y64" i="3"/>
  <c r="Z64" i="3" s="1"/>
  <c r="U65" i="3"/>
  <c r="V65" i="3" s="1"/>
  <c r="W65" i="3"/>
  <c r="X65" i="3" s="1"/>
  <c r="AN54" i="3"/>
  <c r="AP55" i="3" s="1"/>
  <c r="AO54" i="3"/>
  <c r="BD55" i="3"/>
  <c r="BE55" i="3" s="1"/>
  <c r="BF54" i="3"/>
  <c r="BG54" i="3"/>
  <c r="G55" i="3"/>
  <c r="I54" i="3"/>
  <c r="H54" i="3"/>
  <c r="G51" i="7" l="1"/>
  <c r="J52" i="7" s="1"/>
  <c r="K52" i="7" s="1"/>
  <c r="E62" i="3"/>
  <c r="F61" i="3"/>
  <c r="AA65" i="3"/>
  <c r="Y65" i="3"/>
  <c r="Z65" i="3" s="1"/>
  <c r="U66" i="3"/>
  <c r="V66" i="3" s="1"/>
  <c r="W66" i="3"/>
  <c r="X66" i="3" s="1"/>
  <c r="AM55" i="3"/>
  <c r="AS54" i="3"/>
  <c r="AQ55" i="3"/>
  <c r="AR55" i="3" s="1"/>
  <c r="BG55" i="3"/>
  <c r="BF55" i="3"/>
  <c r="BD56" i="3"/>
  <c r="BE56" i="3" s="1"/>
  <c r="I55" i="3"/>
  <c r="H55" i="3"/>
  <c r="G56" i="3"/>
  <c r="F52" i="7" l="1"/>
  <c r="H52" i="7" s="1"/>
  <c r="M52" i="7"/>
  <c r="L52" i="7"/>
  <c r="AN55" i="3"/>
  <c r="E63" i="3"/>
  <c r="F62" i="3"/>
  <c r="AA66" i="3"/>
  <c r="Y66" i="3"/>
  <c r="Z66" i="3" s="1"/>
  <c r="U67" i="3"/>
  <c r="V67" i="3" s="1"/>
  <c r="W67" i="3"/>
  <c r="X67" i="3" s="1"/>
  <c r="AO55" i="3"/>
  <c r="AS55" i="3"/>
  <c r="AT55" i="3"/>
  <c r="BG56" i="3"/>
  <c r="BF56" i="3"/>
  <c r="BD57" i="3"/>
  <c r="BE57" i="3" s="1"/>
  <c r="I56" i="3"/>
  <c r="H56" i="3"/>
  <c r="G57" i="3"/>
  <c r="G52" i="7" l="1"/>
  <c r="J53" i="7" s="1"/>
  <c r="K53" i="7" s="1"/>
  <c r="AM56" i="3"/>
  <c r="AO56" i="3" s="1"/>
  <c r="AP56" i="3"/>
  <c r="AQ56" i="3" s="1"/>
  <c r="AR56" i="3" s="1"/>
  <c r="AS56" i="3" s="1"/>
  <c r="E64" i="3"/>
  <c r="F63" i="3"/>
  <c r="AP57" i="3"/>
  <c r="Y67" i="3"/>
  <c r="Z67" i="3" s="1"/>
  <c r="AA67" i="3"/>
  <c r="W68" i="3"/>
  <c r="X68" i="3" s="1"/>
  <c r="U68" i="3"/>
  <c r="V68" i="3" s="1"/>
  <c r="AN56" i="3"/>
  <c r="AM57" i="3" s="1"/>
  <c r="AT56" i="3"/>
  <c r="BD58" i="3"/>
  <c r="BE58" i="3" s="1"/>
  <c r="BG57" i="3"/>
  <c r="BF57" i="3"/>
  <c r="H57" i="3"/>
  <c r="I57" i="3"/>
  <c r="G58" i="3"/>
  <c r="F53" i="7" l="1"/>
  <c r="H53" i="7" s="1"/>
  <c r="L53" i="7"/>
  <c r="M53" i="7"/>
  <c r="E65" i="3"/>
  <c r="F64" i="3"/>
  <c r="Y68" i="3"/>
  <c r="Z68" i="3" s="1"/>
  <c r="AA68" i="3"/>
  <c r="W69" i="3"/>
  <c r="X69" i="3" s="1"/>
  <c r="U69" i="3"/>
  <c r="V69" i="3" s="1"/>
  <c r="AN57" i="3"/>
  <c r="AM58" i="3" s="1"/>
  <c r="AO57" i="3"/>
  <c r="AQ57" i="3"/>
  <c r="AR57" i="3" s="1"/>
  <c r="BG58" i="3"/>
  <c r="BF58" i="3"/>
  <c r="BD59" i="3"/>
  <c r="BE59" i="3" s="1"/>
  <c r="H58" i="3"/>
  <c r="I58" i="3"/>
  <c r="G59" i="3"/>
  <c r="G53" i="7" l="1"/>
  <c r="J54" i="7" s="1"/>
  <c r="K54" i="7" s="1"/>
  <c r="E66" i="3"/>
  <c r="F65" i="3"/>
  <c r="AP58" i="3"/>
  <c r="AQ58" i="3" s="1"/>
  <c r="AR58" i="3" s="1"/>
  <c r="AA69" i="3"/>
  <c r="Y69" i="3"/>
  <c r="Z69" i="3" s="1"/>
  <c r="U70" i="3"/>
  <c r="V70" i="3" s="1"/>
  <c r="W70" i="3"/>
  <c r="X70" i="3" s="1"/>
  <c r="AT57" i="3"/>
  <c r="AS57" i="3"/>
  <c r="AO58" i="3"/>
  <c r="AN58" i="3"/>
  <c r="AP59" i="3" s="1"/>
  <c r="BD60" i="3"/>
  <c r="BE60" i="3" s="1"/>
  <c r="BG59" i="3"/>
  <c r="BF59" i="3"/>
  <c r="H59" i="3"/>
  <c r="I59" i="3"/>
  <c r="G60" i="3"/>
  <c r="F54" i="7" l="1"/>
  <c r="H54" i="7" s="1"/>
  <c r="M54" i="7"/>
  <c r="L54" i="7"/>
  <c r="E67" i="3"/>
  <c r="F66" i="3"/>
  <c r="AA70" i="3"/>
  <c r="Y70" i="3"/>
  <c r="Z70" i="3" s="1"/>
  <c r="W71" i="3"/>
  <c r="X71" i="3" s="1"/>
  <c r="U71" i="3"/>
  <c r="V71" i="3" s="1"/>
  <c r="AS58" i="3"/>
  <c r="AT58" i="3"/>
  <c r="AM59" i="3"/>
  <c r="AQ59" i="3"/>
  <c r="AR59" i="3" s="1"/>
  <c r="BG60" i="3"/>
  <c r="BF60" i="3"/>
  <c r="BD61" i="3"/>
  <c r="BE61" i="3" s="1"/>
  <c r="H60" i="3"/>
  <c r="I60" i="3"/>
  <c r="G61" i="3"/>
  <c r="G54" i="7" l="1"/>
  <c r="J55" i="7" s="1"/>
  <c r="K55" i="7" s="1"/>
  <c r="E68" i="3"/>
  <c r="F67" i="3"/>
  <c r="AA71" i="3"/>
  <c r="Y71" i="3"/>
  <c r="Z71" i="3" s="1"/>
  <c r="U72" i="3"/>
  <c r="V72" i="3" s="1"/>
  <c r="W72" i="3"/>
  <c r="X72" i="3" s="1"/>
  <c r="AS59" i="3"/>
  <c r="AT59" i="3"/>
  <c r="AN59" i="3"/>
  <c r="AP60" i="3" s="1"/>
  <c r="AO59" i="3"/>
  <c r="BD62" i="3"/>
  <c r="BE62" i="3" s="1"/>
  <c r="BG61" i="3"/>
  <c r="BF61" i="3"/>
  <c r="I61" i="3"/>
  <c r="H61" i="3"/>
  <c r="G62" i="3"/>
  <c r="F55" i="7" l="1"/>
  <c r="H55" i="7" s="1"/>
  <c r="M55" i="7"/>
  <c r="L55" i="7"/>
  <c r="E69" i="3"/>
  <c r="F68" i="3"/>
  <c r="AA72" i="3"/>
  <c r="Y72" i="3"/>
  <c r="Z72" i="3" s="1"/>
  <c r="U73" i="3"/>
  <c r="V73" i="3" s="1"/>
  <c r="W73" i="3"/>
  <c r="X73" i="3" s="1"/>
  <c r="AM60" i="3"/>
  <c r="AQ60" i="3"/>
  <c r="AR60" i="3" s="1"/>
  <c r="BD63" i="3"/>
  <c r="BE63" i="3" s="1"/>
  <c r="BF62" i="3"/>
  <c r="BG62" i="3"/>
  <c r="I62" i="3"/>
  <c r="H62" i="3"/>
  <c r="G63" i="3"/>
  <c r="G55" i="7" l="1"/>
  <c r="J56" i="7" s="1"/>
  <c r="K56" i="7" s="1"/>
  <c r="L56" i="7" s="1"/>
  <c r="AN60" i="3"/>
  <c r="E70" i="3"/>
  <c r="F69" i="3"/>
  <c r="AA73" i="3"/>
  <c r="Y73" i="3"/>
  <c r="Z73" i="3" s="1"/>
  <c r="U74" i="3"/>
  <c r="V74" i="3" s="1"/>
  <c r="W74" i="3"/>
  <c r="X74" i="3" s="1"/>
  <c r="AO60" i="3"/>
  <c r="AS60" i="3"/>
  <c r="AT60" i="3"/>
  <c r="BG63" i="3"/>
  <c r="BF63" i="3"/>
  <c r="BD64" i="3"/>
  <c r="BE64" i="3" s="1"/>
  <c r="I63" i="3"/>
  <c r="H63" i="3"/>
  <c r="G64" i="3"/>
  <c r="M56" i="7" l="1"/>
  <c r="F56" i="7"/>
  <c r="H56" i="7" s="1"/>
  <c r="AM61" i="3"/>
  <c r="AP61" i="3"/>
  <c r="AQ61" i="3" s="1"/>
  <c r="AR61" i="3" s="1"/>
  <c r="AT61" i="3" s="1"/>
  <c r="E71" i="3"/>
  <c r="F70" i="3"/>
  <c r="AA74" i="3"/>
  <c r="Y74" i="3"/>
  <c r="Z74" i="3" s="1"/>
  <c r="U75" i="3"/>
  <c r="V75" i="3" s="1"/>
  <c r="W75" i="3"/>
  <c r="X75" i="3" s="1"/>
  <c r="AN61" i="3"/>
  <c r="AP62" i="3" s="1"/>
  <c r="AO61" i="3"/>
  <c r="BD65" i="3"/>
  <c r="BE65" i="3" s="1"/>
  <c r="BG64" i="3"/>
  <c r="BF64" i="3"/>
  <c r="I64" i="3"/>
  <c r="H64" i="3"/>
  <c r="G65" i="3"/>
  <c r="G56" i="7" l="1"/>
  <c r="J57" i="7" s="1"/>
  <c r="K57" i="7" s="1"/>
  <c r="L57" i="7" s="1"/>
  <c r="F57" i="7"/>
  <c r="H57" i="7" s="1"/>
  <c r="AS61" i="3"/>
  <c r="E72" i="3"/>
  <c r="F71" i="3"/>
  <c r="Y75" i="3"/>
  <c r="Z75" i="3" s="1"/>
  <c r="AA75" i="3"/>
  <c r="W76" i="3"/>
  <c r="X76" i="3" s="1"/>
  <c r="U76" i="3"/>
  <c r="V76" i="3" s="1"/>
  <c r="AM62" i="3"/>
  <c r="AQ62" i="3"/>
  <c r="AR62" i="3" s="1"/>
  <c r="BD66" i="3"/>
  <c r="BE66" i="3" s="1"/>
  <c r="BG65" i="3"/>
  <c r="BF65" i="3"/>
  <c r="H65" i="3"/>
  <c r="I65" i="3"/>
  <c r="G66" i="3"/>
  <c r="M57" i="7" l="1"/>
  <c r="G57" i="7"/>
  <c r="J58" i="7" s="1"/>
  <c r="K58" i="7" s="1"/>
  <c r="AO62" i="3"/>
  <c r="AN62" i="3"/>
  <c r="AP63" i="3" s="1"/>
  <c r="AQ63" i="3" s="1"/>
  <c r="AR63" i="3" s="1"/>
  <c r="E73" i="3"/>
  <c r="F72" i="3"/>
  <c r="Y76" i="3"/>
  <c r="Z76" i="3" s="1"/>
  <c r="AA76" i="3"/>
  <c r="W77" i="3"/>
  <c r="X77" i="3" s="1"/>
  <c r="U77" i="3"/>
  <c r="V77" i="3" s="1"/>
  <c r="AT62" i="3"/>
  <c r="AS62" i="3"/>
  <c r="BG66" i="3"/>
  <c r="BF66" i="3"/>
  <c r="BD67" i="3"/>
  <c r="BE67" i="3" s="1"/>
  <c r="H66" i="3"/>
  <c r="I66" i="3"/>
  <c r="G67" i="3"/>
  <c r="F58" i="7" l="1"/>
  <c r="H58" i="7" s="1"/>
  <c r="L58" i="7"/>
  <c r="M58" i="7"/>
  <c r="E74" i="3"/>
  <c r="F73" i="3"/>
  <c r="AM63" i="3"/>
  <c r="AA77" i="3"/>
  <c r="Y77" i="3"/>
  <c r="Z77" i="3" s="1"/>
  <c r="U78" i="3"/>
  <c r="V78" i="3" s="1"/>
  <c r="W78" i="3"/>
  <c r="X78" i="3" s="1"/>
  <c r="AS63" i="3"/>
  <c r="AT63" i="3"/>
  <c r="BG67" i="3"/>
  <c r="BF67" i="3"/>
  <c r="BD68" i="3"/>
  <c r="BE68" i="3" s="1"/>
  <c r="G68" i="3"/>
  <c r="H67" i="3"/>
  <c r="I67" i="3"/>
  <c r="G58" i="7" l="1"/>
  <c r="J59" i="7" s="1"/>
  <c r="K59" i="7" s="1"/>
  <c r="AN63" i="3"/>
  <c r="AM64" i="3" s="1"/>
  <c r="AN64" i="3" s="1"/>
  <c r="AM65" i="3" s="1"/>
  <c r="AO63" i="3"/>
  <c r="E75" i="3"/>
  <c r="F74" i="3"/>
  <c r="AA78" i="3"/>
  <c r="Y78" i="3"/>
  <c r="Z78" i="3" s="1"/>
  <c r="U79" i="3"/>
  <c r="V79" i="3" s="1"/>
  <c r="W79" i="3"/>
  <c r="X79" i="3" s="1"/>
  <c r="AO64" i="3"/>
  <c r="BG68" i="3"/>
  <c r="BF68" i="3"/>
  <c r="BD69" i="3"/>
  <c r="BE69" i="3" s="1"/>
  <c r="H68" i="3"/>
  <c r="I68" i="3"/>
  <c r="G69" i="3"/>
  <c r="F59" i="7" l="1"/>
  <c r="H59" i="7" s="1"/>
  <c r="L59" i="7"/>
  <c r="M59" i="7"/>
  <c r="AP64" i="3"/>
  <c r="AQ64" i="3" s="1"/>
  <c r="AR64" i="3" s="1"/>
  <c r="E76" i="3"/>
  <c r="F75" i="3"/>
  <c r="AP65" i="3"/>
  <c r="AQ65" i="3" s="1"/>
  <c r="AR65" i="3" s="1"/>
  <c r="AA79" i="3"/>
  <c r="Y79" i="3"/>
  <c r="Z79" i="3" s="1"/>
  <c r="U80" i="3"/>
  <c r="V80" i="3" s="1"/>
  <c r="W80" i="3"/>
  <c r="X80" i="3" s="1"/>
  <c r="AS64" i="3"/>
  <c r="AT64" i="3"/>
  <c r="AN65" i="3"/>
  <c r="AP66" i="3" s="1"/>
  <c r="AO65" i="3"/>
  <c r="AM66" i="3"/>
  <c r="BG69" i="3"/>
  <c r="BF69" i="3"/>
  <c r="BD70" i="3"/>
  <c r="BE70" i="3" s="1"/>
  <c r="I69" i="3"/>
  <c r="H69" i="3"/>
  <c r="G70" i="3"/>
  <c r="G59" i="7" l="1"/>
  <c r="J60" i="7" s="1"/>
  <c r="K60" i="7" s="1"/>
  <c r="F60" i="7"/>
  <c r="H60" i="7" s="1"/>
  <c r="E77" i="3"/>
  <c r="F76" i="3"/>
  <c r="AA80" i="3"/>
  <c r="Y80" i="3"/>
  <c r="Z80" i="3" s="1"/>
  <c r="U81" i="3"/>
  <c r="V81" i="3" s="1"/>
  <c r="W81" i="3"/>
  <c r="X81" i="3" s="1"/>
  <c r="AS65" i="3"/>
  <c r="AT65" i="3"/>
  <c r="AN66" i="3"/>
  <c r="AP67" i="3" s="1"/>
  <c r="AO66" i="3"/>
  <c r="AQ66" i="3"/>
  <c r="AR66" i="3" s="1"/>
  <c r="BF70" i="3"/>
  <c r="BG70" i="3"/>
  <c r="BD71" i="3"/>
  <c r="BE71" i="3" s="1"/>
  <c r="I70" i="3"/>
  <c r="H70" i="3"/>
  <c r="G71" i="3"/>
  <c r="G60" i="7" l="1"/>
  <c r="M60" i="7"/>
  <c r="L60" i="7"/>
  <c r="J61" i="7"/>
  <c r="K61" i="7" s="1"/>
  <c r="E78" i="3"/>
  <c r="F77" i="3"/>
  <c r="AA81" i="3"/>
  <c r="Y81" i="3"/>
  <c r="Z81" i="3" s="1"/>
  <c r="U82" i="3"/>
  <c r="V82" i="3" s="1"/>
  <c r="W82" i="3"/>
  <c r="X82" i="3" s="1"/>
  <c r="AQ67" i="3"/>
  <c r="AR67" i="3" s="1"/>
  <c r="AS66" i="3"/>
  <c r="AT66" i="3"/>
  <c r="AM67" i="3"/>
  <c r="BD72" i="3"/>
  <c r="BE72" i="3" s="1"/>
  <c r="BG71" i="3"/>
  <c r="BF71" i="3"/>
  <c r="I71" i="3"/>
  <c r="H71" i="3"/>
  <c r="G72" i="3"/>
  <c r="F61" i="7" l="1"/>
  <c r="H61" i="7" s="1"/>
  <c r="L61" i="7"/>
  <c r="M61" i="7"/>
  <c r="E79" i="3"/>
  <c r="F78" i="3"/>
  <c r="AA82" i="3"/>
  <c r="Y82" i="3"/>
  <c r="Z82" i="3" s="1"/>
  <c r="U83" i="3"/>
  <c r="V83" i="3" s="1"/>
  <c r="W83" i="3"/>
  <c r="X83" i="3" s="1"/>
  <c r="AO67" i="3"/>
  <c r="AN67" i="3"/>
  <c r="AP68" i="3" s="1"/>
  <c r="AT67" i="3"/>
  <c r="AS67" i="3"/>
  <c r="BD73" i="3"/>
  <c r="BE73" i="3" s="1"/>
  <c r="BG72" i="3"/>
  <c r="BF72" i="3"/>
  <c r="G73" i="3"/>
  <c r="I72" i="3"/>
  <c r="H72" i="3"/>
  <c r="G61" i="7" l="1"/>
  <c r="J62" i="7" s="1"/>
  <c r="K62" i="7" s="1"/>
  <c r="E80" i="3"/>
  <c r="F79" i="3"/>
  <c r="Y83" i="3"/>
  <c r="Z83" i="3" s="1"/>
  <c r="AA83" i="3"/>
  <c r="U84" i="3"/>
  <c r="V84" i="3" s="1"/>
  <c r="W84" i="3"/>
  <c r="X84" i="3" s="1"/>
  <c r="AM68" i="3"/>
  <c r="AQ68" i="3"/>
  <c r="AR68" i="3" s="1"/>
  <c r="BD74" i="3"/>
  <c r="BE74" i="3" s="1"/>
  <c r="BG73" i="3"/>
  <c r="BF73" i="3"/>
  <c r="H73" i="3"/>
  <c r="I73" i="3"/>
  <c r="G74" i="3"/>
  <c r="F62" i="7" l="1"/>
  <c r="H62" i="7" s="1"/>
  <c r="M62" i="7"/>
  <c r="L62" i="7"/>
  <c r="AO68" i="3"/>
  <c r="E81" i="3"/>
  <c r="F80" i="3"/>
  <c r="Y84" i="3"/>
  <c r="Z84" i="3" s="1"/>
  <c r="AA84" i="3"/>
  <c r="W85" i="3"/>
  <c r="X85" i="3" s="1"/>
  <c r="U85" i="3"/>
  <c r="V85" i="3" s="1"/>
  <c r="AN68" i="3"/>
  <c r="AM69" i="3" s="1"/>
  <c r="AO69" i="3" s="1"/>
  <c r="AS68" i="3"/>
  <c r="AT68" i="3"/>
  <c r="BG74" i="3"/>
  <c r="BF74" i="3"/>
  <c r="BD75" i="3"/>
  <c r="BE75" i="3" s="1"/>
  <c r="G75" i="3"/>
  <c r="H74" i="3"/>
  <c r="I74" i="3"/>
  <c r="G62" i="7" l="1"/>
  <c r="J63" i="7" s="1"/>
  <c r="K63" i="7" s="1"/>
  <c r="AN69" i="3"/>
  <c r="AM70" i="3" s="1"/>
  <c r="AP69" i="3"/>
  <c r="AQ69" i="3" s="1"/>
  <c r="AR69" i="3" s="1"/>
  <c r="AS69" i="3" s="1"/>
  <c r="E82" i="3"/>
  <c r="F81" i="3"/>
  <c r="AP70" i="3"/>
  <c r="AQ70" i="3" s="1"/>
  <c r="AR70" i="3" s="1"/>
  <c r="AA85" i="3"/>
  <c r="Y85" i="3"/>
  <c r="Z85" i="3" s="1"/>
  <c r="U86" i="3"/>
  <c r="V86" i="3" s="1"/>
  <c r="W86" i="3"/>
  <c r="X86" i="3" s="1"/>
  <c r="AO70" i="3"/>
  <c r="BG75" i="3"/>
  <c r="BF75" i="3"/>
  <c r="BD76" i="3"/>
  <c r="BE76" i="3" s="1"/>
  <c r="AN70" i="3"/>
  <c r="AP71" i="3" s="1"/>
  <c r="H75" i="3"/>
  <c r="I75" i="3"/>
  <c r="G76" i="3"/>
  <c r="F63" i="7" l="1"/>
  <c r="H63" i="7" s="1"/>
  <c r="L63" i="7"/>
  <c r="M63" i="7"/>
  <c r="AT69" i="3"/>
  <c r="E83" i="3"/>
  <c r="F82" i="3"/>
  <c r="AA86" i="3"/>
  <c r="Y86" i="3"/>
  <c r="Z86" i="3" s="1"/>
  <c r="W87" i="3"/>
  <c r="X87" i="3" s="1"/>
  <c r="U87" i="3"/>
  <c r="V87" i="3" s="1"/>
  <c r="AT70" i="3"/>
  <c r="AS70" i="3"/>
  <c r="BD77" i="3"/>
  <c r="BE77" i="3" s="1"/>
  <c r="BG76" i="3"/>
  <c r="BF76" i="3"/>
  <c r="AQ71" i="3"/>
  <c r="AR71" i="3" s="1"/>
  <c r="AM71" i="3"/>
  <c r="H76" i="3"/>
  <c r="I76" i="3"/>
  <c r="G77" i="3"/>
  <c r="G63" i="7" l="1"/>
  <c r="J64" i="7" s="1"/>
  <c r="K64" i="7" s="1"/>
  <c r="M64" i="7" s="1"/>
  <c r="E84" i="3"/>
  <c r="F83" i="3"/>
  <c r="AA87" i="3"/>
  <c r="Y87" i="3"/>
  <c r="Z87" i="3" s="1"/>
  <c r="U88" i="3"/>
  <c r="V88" i="3" s="1"/>
  <c r="W88" i="3"/>
  <c r="X88" i="3" s="1"/>
  <c r="BG77" i="3"/>
  <c r="BF77" i="3"/>
  <c r="BD78" i="3"/>
  <c r="BE78" i="3" s="1"/>
  <c r="AN71" i="3"/>
  <c r="AM72" i="3" s="1"/>
  <c r="AO71" i="3"/>
  <c r="AS71" i="3"/>
  <c r="AT71" i="3"/>
  <c r="I77" i="3"/>
  <c r="H77" i="3"/>
  <c r="G78" i="3"/>
  <c r="F64" i="7" l="1"/>
  <c r="H64" i="7" s="1"/>
  <c r="L64" i="7"/>
  <c r="E85" i="3"/>
  <c r="F84" i="3"/>
  <c r="AP72" i="3"/>
  <c r="AQ72" i="3" s="1"/>
  <c r="AR72" i="3" s="1"/>
  <c r="AA88" i="3"/>
  <c r="Y88" i="3"/>
  <c r="Z88" i="3" s="1"/>
  <c r="U89" i="3"/>
  <c r="V89" i="3" s="1"/>
  <c r="W89" i="3"/>
  <c r="X89" i="3" s="1"/>
  <c r="BD79" i="3"/>
  <c r="BE79" i="3" s="1"/>
  <c r="BF78" i="3"/>
  <c r="BG78" i="3"/>
  <c r="AO72" i="3"/>
  <c r="AN72" i="3"/>
  <c r="AP73" i="3" s="1"/>
  <c r="I78" i="3"/>
  <c r="H78" i="3"/>
  <c r="G79" i="3"/>
  <c r="G64" i="7" l="1"/>
  <c r="J65" i="7" s="1"/>
  <c r="K65" i="7" s="1"/>
  <c r="M65" i="7" s="1"/>
  <c r="E86" i="3"/>
  <c r="F85" i="3"/>
  <c r="AA89" i="3"/>
  <c r="Y89" i="3"/>
  <c r="Z89" i="3" s="1"/>
  <c r="U90" i="3"/>
  <c r="V90" i="3" s="1"/>
  <c r="W90" i="3"/>
  <c r="X90" i="3" s="1"/>
  <c r="AT72" i="3"/>
  <c r="AS72" i="3"/>
  <c r="BG79" i="3"/>
  <c r="BF79" i="3"/>
  <c r="BD80" i="3"/>
  <c r="BE80" i="3" s="1"/>
  <c r="AQ73" i="3"/>
  <c r="AR73" i="3" s="1"/>
  <c r="AM73" i="3"/>
  <c r="I79" i="3"/>
  <c r="H79" i="3"/>
  <c r="G80" i="3"/>
  <c r="F65" i="7" l="1"/>
  <c r="H65" i="7" s="1"/>
  <c r="L65" i="7"/>
  <c r="G65" i="7"/>
  <c r="J66" i="7" s="1"/>
  <c r="K66" i="7" s="1"/>
  <c r="M66" i="7" s="1"/>
  <c r="E87" i="3"/>
  <c r="F86" i="3"/>
  <c r="AA90" i="3"/>
  <c r="Y90" i="3"/>
  <c r="Z90" i="3" s="1"/>
  <c r="U91" i="3"/>
  <c r="V91" i="3" s="1"/>
  <c r="W91" i="3"/>
  <c r="X91" i="3" s="1"/>
  <c r="BD81" i="3"/>
  <c r="BE81" i="3" s="1"/>
  <c r="BG80" i="3"/>
  <c r="BF80" i="3"/>
  <c r="AO73" i="3"/>
  <c r="AN73" i="3"/>
  <c r="AP74" i="3" s="1"/>
  <c r="AS73" i="3"/>
  <c r="AT73" i="3"/>
  <c r="I80" i="3"/>
  <c r="H80" i="3"/>
  <c r="G81" i="3"/>
  <c r="F66" i="7" l="1"/>
  <c r="H66" i="7" s="1"/>
  <c r="L66" i="7"/>
  <c r="E88" i="3"/>
  <c r="F87" i="3"/>
  <c r="Y91" i="3"/>
  <c r="Z91" i="3" s="1"/>
  <c r="AA91" i="3"/>
  <c r="W92" i="3"/>
  <c r="X92" i="3" s="1"/>
  <c r="U92" i="3"/>
  <c r="V92" i="3" s="1"/>
  <c r="BD82" i="3"/>
  <c r="BE82" i="3" s="1"/>
  <c r="BG81" i="3"/>
  <c r="BF81" i="3"/>
  <c r="AM74" i="3"/>
  <c r="AQ74" i="3"/>
  <c r="AR74" i="3" s="1"/>
  <c r="G82" i="3"/>
  <c r="H81" i="3"/>
  <c r="I81" i="3"/>
  <c r="G66" i="7" l="1"/>
  <c r="F67" i="7"/>
  <c r="H67" i="7" s="1"/>
  <c r="J67" i="7"/>
  <c r="K67" i="7" s="1"/>
  <c r="E89" i="3"/>
  <c r="F88" i="3"/>
  <c r="Y92" i="3"/>
  <c r="Z92" i="3" s="1"/>
  <c r="AA92" i="3"/>
  <c r="W93" i="3"/>
  <c r="X93" i="3" s="1"/>
  <c r="U93" i="3"/>
  <c r="V93" i="3" s="1"/>
  <c r="BG82" i="3"/>
  <c r="BF82" i="3"/>
  <c r="BD83" i="3"/>
  <c r="BE83" i="3" s="1"/>
  <c r="AT74" i="3"/>
  <c r="AS74" i="3"/>
  <c r="AO74" i="3"/>
  <c r="AN74" i="3"/>
  <c r="AP75" i="3" s="1"/>
  <c r="H82" i="3"/>
  <c r="I82" i="3"/>
  <c r="G83" i="3"/>
  <c r="G67" i="7" l="1"/>
  <c r="J68" i="7" s="1"/>
  <c r="K68" i="7" s="1"/>
  <c r="M68" i="7" s="1"/>
  <c r="M67" i="7"/>
  <c r="L67" i="7"/>
  <c r="F68" i="7"/>
  <c r="H68" i="7" s="1"/>
  <c r="E90" i="3"/>
  <c r="F89" i="3"/>
  <c r="AA93" i="3"/>
  <c r="Y93" i="3"/>
  <c r="Z93" i="3" s="1"/>
  <c r="U94" i="3"/>
  <c r="V94" i="3" s="1"/>
  <c r="W94" i="3"/>
  <c r="X94" i="3" s="1"/>
  <c r="BG83" i="3"/>
  <c r="BF83" i="3"/>
  <c r="BD84" i="3"/>
  <c r="BE84" i="3" s="1"/>
  <c r="AM75" i="3"/>
  <c r="AQ75" i="3"/>
  <c r="AR75" i="3" s="1"/>
  <c r="H83" i="3"/>
  <c r="I83" i="3"/>
  <c r="G84" i="3"/>
  <c r="L68" i="7" l="1"/>
  <c r="G68" i="7"/>
  <c r="J69" i="7" s="1"/>
  <c r="K69" i="7" s="1"/>
  <c r="E91" i="3"/>
  <c r="F90" i="3"/>
  <c r="AA94" i="3"/>
  <c r="Y94" i="3"/>
  <c r="Z94" i="3" s="1"/>
  <c r="U95" i="3"/>
  <c r="V95" i="3" s="1"/>
  <c r="W95" i="3"/>
  <c r="X95" i="3" s="1"/>
  <c r="BG84" i="3"/>
  <c r="BF84" i="3"/>
  <c r="BD85" i="3"/>
  <c r="BE85" i="3" s="1"/>
  <c r="AT75" i="3"/>
  <c r="AS75" i="3"/>
  <c r="AO75" i="3"/>
  <c r="AN75" i="3"/>
  <c r="AP76" i="3" s="1"/>
  <c r="H84" i="3"/>
  <c r="I84" i="3"/>
  <c r="G85" i="3"/>
  <c r="F69" i="7" l="1"/>
  <c r="H69" i="7" s="1"/>
  <c r="L69" i="7"/>
  <c r="M69" i="7"/>
  <c r="E92" i="3"/>
  <c r="F91" i="3"/>
  <c r="AA95" i="3"/>
  <c r="Y95" i="3"/>
  <c r="Z95" i="3" s="1"/>
  <c r="U96" i="3"/>
  <c r="V96" i="3" s="1"/>
  <c r="W96" i="3"/>
  <c r="X96" i="3" s="1"/>
  <c r="AQ76" i="3"/>
  <c r="AR76" i="3" s="1"/>
  <c r="BG85" i="3"/>
  <c r="BF85" i="3"/>
  <c r="BD86" i="3"/>
  <c r="BE86" i="3" s="1"/>
  <c r="AM76" i="3"/>
  <c r="I85" i="3"/>
  <c r="H85" i="3"/>
  <c r="G86" i="3"/>
  <c r="G69" i="7" l="1"/>
  <c r="J70" i="7" s="1"/>
  <c r="K70" i="7" s="1"/>
  <c r="L70" i="7" s="1"/>
  <c r="E93" i="3"/>
  <c r="F92" i="3"/>
  <c r="AA96" i="3"/>
  <c r="Y96" i="3"/>
  <c r="Z96" i="3" s="1"/>
  <c r="U97" i="3"/>
  <c r="V97" i="3" s="1"/>
  <c r="W97" i="3"/>
  <c r="X97" i="3" s="1"/>
  <c r="AT76" i="3"/>
  <c r="AS76" i="3"/>
  <c r="AN76" i="3"/>
  <c r="AM77" i="3" s="1"/>
  <c r="AO76" i="3"/>
  <c r="BD87" i="3"/>
  <c r="BE87" i="3" s="1"/>
  <c r="BF86" i="3"/>
  <c r="BG86" i="3"/>
  <c r="I86" i="3"/>
  <c r="H86" i="3"/>
  <c r="G87" i="3"/>
  <c r="M70" i="7" l="1"/>
  <c r="F70" i="7"/>
  <c r="H70" i="7" s="1"/>
  <c r="E94" i="3"/>
  <c r="F93" i="3"/>
  <c r="AP77" i="3"/>
  <c r="AQ77" i="3" s="1"/>
  <c r="AR77" i="3" s="1"/>
  <c r="AA97" i="3"/>
  <c r="Y97" i="3"/>
  <c r="Z97" i="3" s="1"/>
  <c r="W98" i="3"/>
  <c r="X98" i="3" s="1"/>
  <c r="U98" i="3"/>
  <c r="V98" i="3" s="1"/>
  <c r="AO77" i="3"/>
  <c r="AN77" i="3"/>
  <c r="AP78" i="3" s="1"/>
  <c r="BG87" i="3"/>
  <c r="BF87" i="3"/>
  <c r="BD88" i="3"/>
  <c r="BE88" i="3" s="1"/>
  <c r="I87" i="3"/>
  <c r="H87" i="3"/>
  <c r="G88" i="3"/>
  <c r="G70" i="7" l="1"/>
  <c r="J71" i="7" s="1"/>
  <c r="K71" i="7" s="1"/>
  <c r="E95" i="3"/>
  <c r="F94" i="3"/>
  <c r="AA98" i="3"/>
  <c r="Y98" i="3"/>
  <c r="Z98" i="3" s="1"/>
  <c r="W99" i="3"/>
  <c r="X99" i="3" s="1"/>
  <c r="U99" i="3"/>
  <c r="V99" i="3" s="1"/>
  <c r="AT77" i="3"/>
  <c r="AS77" i="3"/>
  <c r="AM78" i="3"/>
  <c r="AQ78" i="3"/>
  <c r="AR78" i="3" s="1"/>
  <c r="BD89" i="3"/>
  <c r="BE89" i="3" s="1"/>
  <c r="BG88" i="3"/>
  <c r="BF88" i="3"/>
  <c r="I88" i="3"/>
  <c r="H88" i="3"/>
  <c r="G89" i="3"/>
  <c r="L71" i="7" l="1"/>
  <c r="M71" i="7"/>
  <c r="F71" i="7"/>
  <c r="H71" i="7" s="1"/>
  <c r="E96" i="3"/>
  <c r="F95" i="3"/>
  <c r="Y99" i="3"/>
  <c r="Z99" i="3" s="1"/>
  <c r="AA99" i="3"/>
  <c r="W100" i="3"/>
  <c r="X100" i="3" s="1"/>
  <c r="U100" i="3"/>
  <c r="V100" i="3" s="1"/>
  <c r="AT78" i="3"/>
  <c r="AS78" i="3"/>
  <c r="AO78" i="3"/>
  <c r="AN78" i="3"/>
  <c r="AP79" i="3" s="1"/>
  <c r="BD90" i="3"/>
  <c r="BE90" i="3" s="1"/>
  <c r="BG89" i="3"/>
  <c r="BF89" i="3"/>
  <c r="H89" i="3"/>
  <c r="I89" i="3"/>
  <c r="G90" i="3"/>
  <c r="G71" i="7" l="1"/>
  <c r="J72" i="7" s="1"/>
  <c r="K72" i="7" s="1"/>
  <c r="E97" i="3"/>
  <c r="F96" i="3"/>
  <c r="Y100" i="3"/>
  <c r="Z100" i="3" s="1"/>
  <c r="AA100" i="3"/>
  <c r="W101" i="3"/>
  <c r="X101" i="3" s="1"/>
  <c r="U101" i="3"/>
  <c r="V101" i="3" s="1"/>
  <c r="AQ79" i="3"/>
  <c r="AR79" i="3" s="1"/>
  <c r="AT79" i="3" s="1"/>
  <c r="AM79" i="3"/>
  <c r="BG90" i="3"/>
  <c r="BF90" i="3"/>
  <c r="BD91" i="3"/>
  <c r="BE91" i="3" s="1"/>
  <c r="H90" i="3"/>
  <c r="I90" i="3"/>
  <c r="G91" i="3"/>
  <c r="L72" i="7" l="1"/>
  <c r="M72" i="7"/>
  <c r="F72" i="7"/>
  <c r="H72" i="7" s="1"/>
  <c r="AN79" i="3"/>
  <c r="E98" i="3"/>
  <c r="F97" i="3"/>
  <c r="AA101" i="3"/>
  <c r="Y101" i="3"/>
  <c r="Z101" i="3" s="1"/>
  <c r="U102" i="3"/>
  <c r="V102" i="3" s="1"/>
  <c r="W102" i="3"/>
  <c r="X102" i="3" s="1"/>
  <c r="AS79" i="3"/>
  <c r="AO79" i="3"/>
  <c r="AM80" i="3"/>
  <c r="BD92" i="3"/>
  <c r="BE92" i="3" s="1"/>
  <c r="BG91" i="3"/>
  <c r="BF91" i="3"/>
  <c r="H91" i="3"/>
  <c r="I91" i="3"/>
  <c r="G92" i="3"/>
  <c r="G72" i="7" l="1"/>
  <c r="J73" i="7" s="1"/>
  <c r="K73" i="7" s="1"/>
  <c r="AP80" i="3"/>
  <c r="AQ80" i="3" s="1"/>
  <c r="AR80" i="3" s="1"/>
  <c r="E99" i="3"/>
  <c r="F98" i="3"/>
  <c r="AA102" i="3"/>
  <c r="Y102" i="3"/>
  <c r="Z102" i="3" s="1"/>
  <c r="W103" i="3"/>
  <c r="X103" i="3" s="1"/>
  <c r="U103" i="3"/>
  <c r="V103" i="3" s="1"/>
  <c r="AO80" i="3"/>
  <c r="AN80" i="3"/>
  <c r="AS80" i="3"/>
  <c r="AT80" i="3"/>
  <c r="BG92" i="3"/>
  <c r="BF92" i="3"/>
  <c r="BD93" i="3"/>
  <c r="BE93" i="3" s="1"/>
  <c r="H92" i="3"/>
  <c r="I92" i="3"/>
  <c r="G93" i="3"/>
  <c r="L73" i="7" l="1"/>
  <c r="M73" i="7"/>
  <c r="F73" i="7"/>
  <c r="H73" i="7" s="1"/>
  <c r="AM81" i="3"/>
  <c r="E100" i="3"/>
  <c r="F99" i="3"/>
  <c r="AP81" i="3"/>
  <c r="AQ81" i="3" s="1"/>
  <c r="AR81" i="3" s="1"/>
  <c r="AA103" i="3"/>
  <c r="Y103" i="3"/>
  <c r="Z103" i="3" s="1"/>
  <c r="U104" i="3"/>
  <c r="V104" i="3" s="1"/>
  <c r="W104" i="3"/>
  <c r="X104" i="3" s="1"/>
  <c r="AN81" i="3"/>
  <c r="AP82" i="3" s="1"/>
  <c r="AO81" i="3"/>
  <c r="BG93" i="3"/>
  <c r="BF93" i="3"/>
  <c r="BD94" i="3"/>
  <c r="BE94" i="3" s="1"/>
  <c r="G94" i="3"/>
  <c r="G95" i="3"/>
  <c r="I93" i="3"/>
  <c r="H93" i="3"/>
  <c r="G73" i="7" l="1"/>
  <c r="J74" i="7" s="1"/>
  <c r="K74" i="7" s="1"/>
  <c r="AS81" i="3"/>
  <c r="AT81" i="3"/>
  <c r="E101" i="3"/>
  <c r="F100" i="3"/>
  <c r="AA104" i="3"/>
  <c r="Y104" i="3"/>
  <c r="Z104" i="3" s="1"/>
  <c r="U105" i="3"/>
  <c r="V105" i="3" s="1"/>
  <c r="W105" i="3"/>
  <c r="X105" i="3" s="1"/>
  <c r="AQ82" i="3"/>
  <c r="AR82" i="3" s="1"/>
  <c r="AM82" i="3"/>
  <c r="BF94" i="3"/>
  <c r="BG94" i="3"/>
  <c r="BD95" i="3"/>
  <c r="BE95" i="3" s="1"/>
  <c r="I95" i="3"/>
  <c r="H95" i="3"/>
  <c r="I94" i="3"/>
  <c r="H94" i="3"/>
  <c r="L74" i="7" l="1"/>
  <c r="M74" i="7"/>
  <c r="F74" i="7"/>
  <c r="H74" i="7" s="1"/>
  <c r="E102" i="3"/>
  <c r="F101" i="3"/>
  <c r="AA105" i="3"/>
  <c r="Y105" i="3"/>
  <c r="Z105" i="3" s="1"/>
  <c r="U106" i="3"/>
  <c r="V106" i="3" s="1"/>
  <c r="W106" i="3"/>
  <c r="X106" i="3" s="1"/>
  <c r="AN82" i="3"/>
  <c r="AM83" i="3" s="1"/>
  <c r="AO82" i="3"/>
  <c r="AS82" i="3"/>
  <c r="AT82" i="3"/>
  <c r="BG95" i="3"/>
  <c r="BF95" i="3"/>
  <c r="BD96" i="3"/>
  <c r="BE96" i="3" s="1"/>
  <c r="G96" i="3"/>
  <c r="G74" i="7" l="1"/>
  <c r="J75" i="7" s="1"/>
  <c r="K75" i="7" s="1"/>
  <c r="AP83" i="3"/>
  <c r="AQ83" i="3" s="1"/>
  <c r="AR83" i="3" s="1"/>
  <c r="E103" i="3"/>
  <c r="F102" i="3"/>
  <c r="AA106" i="3"/>
  <c r="Y106" i="3"/>
  <c r="Z106" i="3" s="1"/>
  <c r="W107" i="3"/>
  <c r="X107" i="3" s="1"/>
  <c r="U107" i="3"/>
  <c r="V107" i="3" s="1"/>
  <c r="AN83" i="3"/>
  <c r="AP84" i="3" s="1"/>
  <c r="AO83" i="3"/>
  <c r="BG96" i="3"/>
  <c r="BF96" i="3"/>
  <c r="BD97" i="3"/>
  <c r="BE97" i="3" s="1"/>
  <c r="H96" i="3"/>
  <c r="I96" i="3"/>
  <c r="G97" i="3"/>
  <c r="M75" i="7" l="1"/>
  <c r="L75" i="7"/>
  <c r="F75" i="7"/>
  <c r="H75" i="7" s="1"/>
  <c r="E104" i="3"/>
  <c r="F103" i="3"/>
  <c r="Y107" i="3"/>
  <c r="Z107" i="3" s="1"/>
  <c r="AA107" i="3"/>
  <c r="W108" i="3"/>
  <c r="X108" i="3" s="1"/>
  <c r="U108" i="3"/>
  <c r="V108" i="3" s="1"/>
  <c r="AM84" i="3"/>
  <c r="AT83" i="3"/>
  <c r="AS83" i="3"/>
  <c r="AQ84" i="3"/>
  <c r="AR84" i="3" s="1"/>
  <c r="AT84" i="3" s="1"/>
  <c r="BG97" i="3"/>
  <c r="BF97" i="3"/>
  <c r="BD98" i="3"/>
  <c r="BE98" i="3" s="1"/>
  <c r="I97" i="3"/>
  <c r="H97" i="3"/>
  <c r="G98" i="3"/>
  <c r="G75" i="7" l="1"/>
  <c r="J76" i="7" s="1"/>
  <c r="K76" i="7" s="1"/>
  <c r="AN84" i="3"/>
  <c r="E105" i="3"/>
  <c r="F104" i="3"/>
  <c r="Y108" i="3"/>
  <c r="Z108" i="3" s="1"/>
  <c r="AA108" i="3"/>
  <c r="W109" i="3"/>
  <c r="X109" i="3" s="1"/>
  <c r="U109" i="3"/>
  <c r="V109" i="3" s="1"/>
  <c r="AO84" i="3"/>
  <c r="AS84" i="3"/>
  <c r="AM85" i="3"/>
  <c r="BG98" i="3"/>
  <c r="BF98" i="3"/>
  <c r="BD99" i="3"/>
  <c r="BE99" i="3" s="1"/>
  <c r="H98" i="3"/>
  <c r="I98" i="3"/>
  <c r="G99" i="3"/>
  <c r="M76" i="7" l="1"/>
  <c r="L76" i="7"/>
  <c r="F76" i="7"/>
  <c r="H76" i="7" s="1"/>
  <c r="AP85" i="3"/>
  <c r="AQ85" i="3" s="1"/>
  <c r="AR85" i="3" s="1"/>
  <c r="AS85" i="3" s="1"/>
  <c r="AN85" i="3"/>
  <c r="AP86" i="3" s="1"/>
  <c r="AQ86" i="3" s="1"/>
  <c r="AR86" i="3" s="1"/>
  <c r="E106" i="3"/>
  <c r="F105" i="3"/>
  <c r="AT85" i="3"/>
  <c r="AA109" i="3"/>
  <c r="Y109" i="3"/>
  <c r="Z109" i="3" s="1"/>
  <c r="U110" i="3"/>
  <c r="V110" i="3" s="1"/>
  <c r="W110" i="3"/>
  <c r="X110" i="3" s="1"/>
  <c r="AO85" i="3"/>
  <c r="AM86" i="3"/>
  <c r="BG99" i="3"/>
  <c r="BF99" i="3"/>
  <c r="BD100" i="3"/>
  <c r="BE100" i="3" s="1"/>
  <c r="H99" i="3"/>
  <c r="I99" i="3"/>
  <c r="G100" i="3"/>
  <c r="G76" i="7" l="1"/>
  <c r="F77" i="7" s="1"/>
  <c r="H77" i="7" s="1"/>
  <c r="E107" i="3"/>
  <c r="F106" i="3"/>
  <c r="AA110" i="3"/>
  <c r="Y110" i="3"/>
  <c r="Z110" i="3" s="1"/>
  <c r="U111" i="3"/>
  <c r="V111" i="3" s="1"/>
  <c r="W111" i="3"/>
  <c r="X111" i="3" s="1"/>
  <c r="AT86" i="3"/>
  <c r="AS86" i="3"/>
  <c r="AN86" i="3"/>
  <c r="AM87" i="3" s="1"/>
  <c r="AO86" i="3"/>
  <c r="BG100" i="3"/>
  <c r="BF100" i="3"/>
  <c r="BD101" i="3"/>
  <c r="BE101" i="3" s="1"/>
  <c r="I100" i="3"/>
  <c r="H100" i="3"/>
  <c r="G101" i="3"/>
  <c r="G77" i="7" l="1"/>
  <c r="J78" i="7" s="1"/>
  <c r="K78" i="7" s="1"/>
  <c r="J77" i="7"/>
  <c r="K77" i="7" s="1"/>
  <c r="L77" i="7" s="1"/>
  <c r="AP87" i="3"/>
  <c r="E108" i="3"/>
  <c r="F107" i="3"/>
  <c r="AA111" i="3"/>
  <c r="Y111" i="3"/>
  <c r="Z111" i="3" s="1"/>
  <c r="U112" i="3"/>
  <c r="V112" i="3" s="1"/>
  <c r="W112" i="3"/>
  <c r="X112" i="3" s="1"/>
  <c r="AQ87" i="3"/>
  <c r="AR87" i="3" s="1"/>
  <c r="AN87" i="3"/>
  <c r="AM88" i="3" s="1"/>
  <c r="AO87" i="3"/>
  <c r="BD102" i="3"/>
  <c r="BE102" i="3" s="1"/>
  <c r="BG101" i="3"/>
  <c r="BF101" i="3"/>
  <c r="H101" i="3"/>
  <c r="I101" i="3"/>
  <c r="G102" i="3"/>
  <c r="M77" i="7" l="1"/>
  <c r="M78" i="7"/>
  <c r="L78" i="7"/>
  <c r="F78" i="7"/>
  <c r="H78" i="7" s="1"/>
  <c r="E109" i="3"/>
  <c r="F108" i="3"/>
  <c r="AP88" i="3"/>
  <c r="AQ88" i="3" s="1"/>
  <c r="AR88" i="3" s="1"/>
  <c r="AS88" i="3" s="1"/>
  <c r="AA112" i="3"/>
  <c r="Y112" i="3"/>
  <c r="Z112" i="3" s="1"/>
  <c r="U113" i="3"/>
  <c r="V113" i="3" s="1"/>
  <c r="W113" i="3"/>
  <c r="X113" i="3" s="1"/>
  <c r="AO88" i="3"/>
  <c r="AN88" i="3"/>
  <c r="AP89" i="3" s="1"/>
  <c r="AT87" i="3"/>
  <c r="AS87" i="3"/>
  <c r="BD103" i="3"/>
  <c r="BE103" i="3" s="1"/>
  <c r="BF102" i="3"/>
  <c r="BG102" i="3"/>
  <c r="I102" i="3"/>
  <c r="H102" i="3"/>
  <c r="G103" i="3"/>
  <c r="G78" i="7" l="1"/>
  <c r="F79" i="7" s="1"/>
  <c r="H79" i="7" s="1"/>
  <c r="E110" i="3"/>
  <c r="F109" i="3"/>
  <c r="AA113" i="3"/>
  <c r="Y113" i="3"/>
  <c r="Z113" i="3" s="1"/>
  <c r="U114" i="3"/>
  <c r="V114" i="3" s="1"/>
  <c r="W114" i="3"/>
  <c r="X114" i="3" s="1"/>
  <c r="AT88" i="3"/>
  <c r="AQ89" i="3"/>
  <c r="AR89" i="3" s="1"/>
  <c r="AM89" i="3"/>
  <c r="BG103" i="3"/>
  <c r="BF103" i="3"/>
  <c r="BD104" i="3"/>
  <c r="BE104" i="3" s="1"/>
  <c r="I103" i="3"/>
  <c r="H103" i="3"/>
  <c r="G104" i="3"/>
  <c r="G79" i="7" l="1"/>
  <c r="J80" i="7" s="1"/>
  <c r="K80" i="7" s="1"/>
  <c r="J79" i="7"/>
  <c r="K79" i="7" s="1"/>
  <c r="AO89" i="3"/>
  <c r="E111" i="3"/>
  <c r="F110" i="3"/>
  <c r="AA114" i="3"/>
  <c r="Y114" i="3"/>
  <c r="Z114" i="3" s="1"/>
  <c r="U115" i="3"/>
  <c r="V115" i="3" s="1"/>
  <c r="W115" i="3"/>
  <c r="X115" i="3" s="1"/>
  <c r="AT89" i="3"/>
  <c r="AS89" i="3"/>
  <c r="AN89" i="3"/>
  <c r="AM90" i="3" s="1"/>
  <c r="BD105" i="3"/>
  <c r="BE105" i="3" s="1"/>
  <c r="BG104" i="3"/>
  <c r="BF104" i="3"/>
  <c r="H104" i="3"/>
  <c r="I104" i="3"/>
  <c r="G105" i="3"/>
  <c r="M79" i="7" l="1"/>
  <c r="L79" i="7"/>
  <c r="L80" i="7"/>
  <c r="M80" i="7"/>
  <c r="F80" i="7"/>
  <c r="H80" i="7" s="1"/>
  <c r="AN90" i="3"/>
  <c r="AP90" i="3"/>
  <c r="AQ90" i="3" s="1"/>
  <c r="AR90" i="3" s="1"/>
  <c r="AT90" i="3" s="1"/>
  <c r="E112" i="3"/>
  <c r="F111" i="3"/>
  <c r="Y115" i="3"/>
  <c r="Z115" i="3" s="1"/>
  <c r="AA115" i="3"/>
  <c r="W116" i="3"/>
  <c r="X116" i="3" s="1"/>
  <c r="U116" i="3"/>
  <c r="V116" i="3" s="1"/>
  <c r="AM91" i="3"/>
  <c r="AO90" i="3"/>
  <c r="BD106" i="3"/>
  <c r="BE106" i="3" s="1"/>
  <c r="BG105" i="3"/>
  <c r="BF105" i="3"/>
  <c r="H105" i="3"/>
  <c r="I105" i="3"/>
  <c r="G106" i="3"/>
  <c r="G80" i="7" l="1"/>
  <c r="J81" i="7" s="1"/>
  <c r="K81" i="7" s="1"/>
  <c r="AP91" i="3"/>
  <c r="AQ91" i="3" s="1"/>
  <c r="AR91" i="3" s="1"/>
  <c r="AN91" i="3"/>
  <c r="E113" i="3"/>
  <c r="F112" i="3"/>
  <c r="Y116" i="3"/>
  <c r="Z116" i="3" s="1"/>
  <c r="AA116" i="3"/>
  <c r="W117" i="3"/>
  <c r="X117" i="3" s="1"/>
  <c r="U117" i="3"/>
  <c r="V117" i="3" s="1"/>
  <c r="AS90" i="3"/>
  <c r="AO91" i="3"/>
  <c r="AT91" i="3"/>
  <c r="AS91" i="3"/>
  <c r="BG106" i="3"/>
  <c r="BF106" i="3"/>
  <c r="BD107" i="3"/>
  <c r="BE107" i="3" s="1"/>
  <c r="AM92" i="3"/>
  <c r="H106" i="3"/>
  <c r="I106" i="3"/>
  <c r="G107" i="3"/>
  <c r="M81" i="7" l="1"/>
  <c r="L81" i="7"/>
  <c r="F81" i="7"/>
  <c r="H81" i="7" s="1"/>
  <c r="AP92" i="3"/>
  <c r="AQ92" i="3" s="1"/>
  <c r="AR92" i="3" s="1"/>
  <c r="AS92" i="3" s="1"/>
  <c r="E114" i="3"/>
  <c r="F113" i="3"/>
  <c r="AA117" i="3"/>
  <c r="Y117" i="3"/>
  <c r="Z117" i="3" s="1"/>
  <c r="U118" i="3"/>
  <c r="V118" i="3" s="1"/>
  <c r="W118" i="3"/>
  <c r="X118" i="3" s="1"/>
  <c r="AT92" i="3"/>
  <c r="BG107" i="3"/>
  <c r="BF107" i="3"/>
  <c r="BD108" i="3"/>
  <c r="BE108" i="3" s="1"/>
  <c r="AO92" i="3"/>
  <c r="AN92" i="3"/>
  <c r="AP93" i="3" s="1"/>
  <c r="H107" i="3"/>
  <c r="I107" i="3"/>
  <c r="G108" i="3"/>
  <c r="G81" i="7" l="1"/>
  <c r="J82" i="7" s="1"/>
  <c r="K82" i="7" s="1"/>
  <c r="E115" i="3"/>
  <c r="F114" i="3"/>
  <c r="AA118" i="3"/>
  <c r="Y118" i="3"/>
  <c r="Z118" i="3" s="1"/>
  <c r="U119" i="3"/>
  <c r="V119" i="3" s="1"/>
  <c r="W119" i="3"/>
  <c r="X119" i="3" s="1"/>
  <c r="AQ93" i="3"/>
  <c r="AR93" i="3" s="1"/>
  <c r="AT93" i="3" s="1"/>
  <c r="BD109" i="3"/>
  <c r="BE109" i="3" s="1"/>
  <c r="BG108" i="3"/>
  <c r="BF108" i="3"/>
  <c r="AM93" i="3"/>
  <c r="I108" i="3"/>
  <c r="H108" i="3"/>
  <c r="G109" i="3"/>
  <c r="L82" i="7" l="1"/>
  <c r="M82" i="7"/>
  <c r="F82" i="7"/>
  <c r="H82" i="7" s="1"/>
  <c r="E116" i="3"/>
  <c r="F115" i="3"/>
  <c r="AA119" i="3"/>
  <c r="Y119" i="3"/>
  <c r="Z119" i="3" s="1"/>
  <c r="U120" i="3"/>
  <c r="V120" i="3" s="1"/>
  <c r="W120" i="3"/>
  <c r="X120" i="3" s="1"/>
  <c r="AS93" i="3"/>
  <c r="AN93" i="3"/>
  <c r="BG109" i="3"/>
  <c r="BF109" i="3"/>
  <c r="BD110" i="3"/>
  <c r="BE110" i="3" s="1"/>
  <c r="AO93" i="3"/>
  <c r="G110" i="3"/>
  <c r="H109" i="3"/>
  <c r="I109" i="3"/>
  <c r="G82" i="7" l="1"/>
  <c r="J83" i="7"/>
  <c r="K83" i="7" s="1"/>
  <c r="E117" i="3"/>
  <c r="F116" i="3"/>
  <c r="AP94" i="3"/>
  <c r="AQ94" i="3" s="1"/>
  <c r="AR94" i="3" s="1"/>
  <c r="AA120" i="3"/>
  <c r="Y120" i="3"/>
  <c r="Z120" i="3" s="1"/>
  <c r="U121" i="3"/>
  <c r="V121" i="3" s="1"/>
  <c r="W121" i="3"/>
  <c r="X121" i="3" s="1"/>
  <c r="AM94" i="3"/>
  <c r="BF110" i="3"/>
  <c r="BG110" i="3"/>
  <c r="BD111" i="3"/>
  <c r="BE111" i="3" s="1"/>
  <c r="H110" i="3"/>
  <c r="I110" i="3"/>
  <c r="G111" i="3"/>
  <c r="M83" i="7" l="1"/>
  <c r="L83" i="7"/>
  <c r="F83" i="7"/>
  <c r="H83" i="7" s="1"/>
  <c r="AT94" i="3"/>
  <c r="AS94" i="3"/>
  <c r="AO94" i="3"/>
  <c r="E118" i="3"/>
  <c r="F117" i="3"/>
  <c r="AA121" i="3"/>
  <c r="Y121" i="3"/>
  <c r="Z121" i="3" s="1"/>
  <c r="U122" i="3"/>
  <c r="W122" i="3"/>
  <c r="X122" i="3" s="1"/>
  <c r="AN94" i="3"/>
  <c r="AP95" i="3" s="1"/>
  <c r="AQ95" i="3" s="1"/>
  <c r="AR95" i="3" s="1"/>
  <c r="BD112" i="3"/>
  <c r="BE112" i="3" s="1"/>
  <c r="BG111" i="3"/>
  <c r="BF111" i="3"/>
  <c r="G112" i="3"/>
  <c r="I111" i="3"/>
  <c r="H111" i="3"/>
  <c r="G83" i="7" l="1"/>
  <c r="J84" i="7" s="1"/>
  <c r="K84" i="7" s="1"/>
  <c r="AM95" i="3"/>
  <c r="AO95" i="3" s="1"/>
  <c r="E119" i="3"/>
  <c r="F118" i="3"/>
  <c r="AA122" i="3"/>
  <c r="Y122" i="3"/>
  <c r="V122" i="3"/>
  <c r="W128" i="3" s="1"/>
  <c r="X128" i="3" s="1"/>
  <c r="AT95" i="3"/>
  <c r="AS95" i="3"/>
  <c r="AN95" i="3"/>
  <c r="AM96" i="3" s="1"/>
  <c r="BD113" i="3"/>
  <c r="BE113" i="3" s="1"/>
  <c r="BG112" i="3"/>
  <c r="BF112" i="3"/>
  <c r="H112" i="3"/>
  <c r="I112" i="3"/>
  <c r="G113" i="3"/>
  <c r="L84" i="7" l="1"/>
  <c r="M84" i="7"/>
  <c r="F84" i="7"/>
  <c r="H84" i="7" s="1"/>
  <c r="AO96" i="3"/>
  <c r="E120" i="3"/>
  <c r="F119" i="3"/>
  <c r="AP96" i="3"/>
  <c r="W133" i="3"/>
  <c r="X133" i="3" s="1"/>
  <c r="Y133" i="3" s="1"/>
  <c r="Z133" i="3" s="1"/>
  <c r="W127" i="3"/>
  <c r="X127" i="3" s="1"/>
  <c r="Y127" i="3" s="1"/>
  <c r="Z127" i="3" s="1"/>
  <c r="W123" i="3"/>
  <c r="X123" i="3" s="1"/>
  <c r="W129" i="3"/>
  <c r="X129" i="3" s="1"/>
  <c r="AA129" i="3" s="1"/>
  <c r="W124" i="3"/>
  <c r="X124" i="3" s="1"/>
  <c r="W126" i="3"/>
  <c r="X126" i="3" s="1"/>
  <c r="AA126" i="3" s="1"/>
  <c r="W134" i="3"/>
  <c r="X134" i="3" s="1"/>
  <c r="Y134" i="3" s="1"/>
  <c r="Z134" i="3" s="1"/>
  <c r="W131" i="3"/>
  <c r="X131" i="3" s="1"/>
  <c r="Y131" i="3" s="1"/>
  <c r="Z131" i="3" s="1"/>
  <c r="W125" i="3"/>
  <c r="X125" i="3" s="1"/>
  <c r="AA125" i="3" s="1"/>
  <c r="W132" i="3"/>
  <c r="X132" i="3" s="1"/>
  <c r="Y132" i="3" s="1"/>
  <c r="Z132" i="3" s="1"/>
  <c r="W130" i="3"/>
  <c r="X130" i="3" s="1"/>
  <c r="AA130" i="3" s="1"/>
  <c r="AA128" i="3"/>
  <c r="Y128" i="3"/>
  <c r="Z128" i="3" s="1"/>
  <c r="Z122" i="3"/>
  <c r="AN96" i="3"/>
  <c r="AM97" i="3" s="1"/>
  <c r="AQ96" i="3"/>
  <c r="AR96" i="3" s="1"/>
  <c r="AS96" i="3" s="1"/>
  <c r="BD114" i="3"/>
  <c r="BE114" i="3" s="1"/>
  <c r="BG113" i="3"/>
  <c r="BF113" i="3"/>
  <c r="G114" i="3"/>
  <c r="I113" i="3"/>
  <c r="H113" i="3"/>
  <c r="G84" i="7" l="1"/>
  <c r="F85" i="7" s="1"/>
  <c r="H85" i="7" s="1"/>
  <c r="AO97" i="3"/>
  <c r="E121" i="3"/>
  <c r="F120" i="3"/>
  <c r="AP97" i="3"/>
  <c r="AQ97" i="3" s="1"/>
  <c r="AR97" i="3" s="1"/>
  <c r="AS97" i="3" s="1"/>
  <c r="AA133" i="3"/>
  <c r="AA127" i="3"/>
  <c r="Y124" i="3"/>
  <c r="AB8" i="3"/>
  <c r="AA123" i="3"/>
  <c r="AE5" i="3" s="1"/>
  <c r="AB5" i="3"/>
  <c r="Y129" i="3"/>
  <c r="Z129" i="3" s="1"/>
  <c r="Y123" i="3"/>
  <c r="Y126" i="3"/>
  <c r="Z126" i="3" s="1"/>
  <c r="AA124" i="3"/>
  <c r="AA131" i="3"/>
  <c r="AA134" i="3"/>
  <c r="Y130" i="3"/>
  <c r="Z130" i="3" s="1"/>
  <c r="AA132" i="3"/>
  <c r="Y125" i="3"/>
  <c r="Z125" i="3" s="1"/>
  <c r="AN97" i="3"/>
  <c r="AP98" i="3" s="1"/>
  <c r="AT96" i="3"/>
  <c r="BG114" i="3"/>
  <c r="BF114" i="3"/>
  <c r="BD115" i="3"/>
  <c r="BE115" i="3" s="1"/>
  <c r="H114" i="3"/>
  <c r="I114" i="3"/>
  <c r="G115" i="3"/>
  <c r="G85" i="7" l="1"/>
  <c r="F86" i="7" s="1"/>
  <c r="H86" i="7" s="1"/>
  <c r="J85" i="7"/>
  <c r="K85" i="7" s="1"/>
  <c r="AT97" i="3"/>
  <c r="E122" i="3"/>
  <c r="F121" i="3"/>
  <c r="AQ98" i="3"/>
  <c r="AR98" i="3" s="1"/>
  <c r="AT98" i="3" s="1"/>
  <c r="AE8" i="3"/>
  <c r="Z123" i="3"/>
  <c r="AD5" i="3" s="1"/>
  <c r="AC5" i="3"/>
  <c r="Z124" i="3"/>
  <c r="AD8" i="3" s="1"/>
  <c r="AC8" i="3"/>
  <c r="AM98" i="3"/>
  <c r="AO98" i="3" s="1"/>
  <c r="AN98" i="3"/>
  <c r="AM99" i="3" s="1"/>
  <c r="BD116" i="3"/>
  <c r="BE116" i="3" s="1"/>
  <c r="BG115" i="3"/>
  <c r="BF115" i="3"/>
  <c r="H115" i="3"/>
  <c r="I115" i="3"/>
  <c r="G116" i="3"/>
  <c r="G86" i="7" l="1"/>
  <c r="J87" i="7" s="1"/>
  <c r="K87" i="7" s="1"/>
  <c r="L85" i="7"/>
  <c r="M85" i="7"/>
  <c r="J86" i="7"/>
  <c r="K86" i="7" s="1"/>
  <c r="AS98" i="3"/>
  <c r="AP99" i="3"/>
  <c r="E123" i="3"/>
  <c r="F122" i="3"/>
  <c r="AQ99" i="3"/>
  <c r="AR99" i="3" s="1"/>
  <c r="BG116" i="3"/>
  <c r="BF116" i="3"/>
  <c r="BD117" i="3"/>
  <c r="BE117" i="3" s="1"/>
  <c r="AN99" i="3"/>
  <c r="AP100" i="3" s="1"/>
  <c r="AO99" i="3"/>
  <c r="G117" i="3"/>
  <c r="H116" i="3"/>
  <c r="I116" i="3"/>
  <c r="M86" i="7" l="1"/>
  <c r="L86" i="7"/>
  <c r="M87" i="7"/>
  <c r="L87" i="7"/>
  <c r="F87" i="7"/>
  <c r="H87" i="7" s="1"/>
  <c r="E124" i="3"/>
  <c r="F123" i="3"/>
  <c r="G123" i="3" s="1"/>
  <c r="AT99" i="3"/>
  <c r="AS99" i="3"/>
  <c r="AM100" i="3"/>
  <c r="AQ100" i="3"/>
  <c r="AR100" i="3" s="1"/>
  <c r="BG117" i="3"/>
  <c r="BF117" i="3"/>
  <c r="BD118" i="3"/>
  <c r="BE118" i="3" s="1"/>
  <c r="H117" i="3"/>
  <c r="I117" i="3"/>
  <c r="G118" i="3"/>
  <c r="G87" i="7" l="1"/>
  <c r="F88" i="7" s="1"/>
  <c r="H88" i="7" s="1"/>
  <c r="AO100" i="3"/>
  <c r="H123" i="3"/>
  <c r="I123" i="3"/>
  <c r="E125" i="3"/>
  <c r="F124" i="3"/>
  <c r="AN100" i="3"/>
  <c r="AP101" i="3" s="1"/>
  <c r="AQ101" i="3" s="1"/>
  <c r="AR101" i="3" s="1"/>
  <c r="AT100" i="3"/>
  <c r="AS100" i="3"/>
  <c r="BD119" i="3"/>
  <c r="BE119" i="3" s="1"/>
  <c r="BF118" i="3"/>
  <c r="BG118" i="3"/>
  <c r="G119" i="3"/>
  <c r="H118" i="3"/>
  <c r="I118" i="3"/>
  <c r="G88" i="7" l="1"/>
  <c r="J89" i="7" s="1"/>
  <c r="K89" i="7" s="1"/>
  <c r="J88" i="7"/>
  <c r="K88" i="7" s="1"/>
  <c r="M88" i="7" s="1"/>
  <c r="G124" i="3"/>
  <c r="AM101" i="3"/>
  <c r="E126" i="3"/>
  <c r="F125" i="3"/>
  <c r="G125" i="3" s="1"/>
  <c r="BG119" i="3"/>
  <c r="BF119" i="3"/>
  <c r="BD120" i="3"/>
  <c r="BE120" i="3" s="1"/>
  <c r="AS101" i="3"/>
  <c r="AT101" i="3"/>
  <c r="I119" i="3"/>
  <c r="H119" i="3"/>
  <c r="G120" i="3"/>
  <c r="L88" i="7" l="1"/>
  <c r="M89" i="7"/>
  <c r="L89" i="7"/>
  <c r="F89" i="7"/>
  <c r="H89" i="7" s="1"/>
  <c r="AO101" i="3"/>
  <c r="I125" i="3"/>
  <c r="H125" i="3"/>
  <c r="F126" i="3"/>
  <c r="G126" i="3" s="1"/>
  <c r="E127" i="3"/>
  <c r="AN101" i="3"/>
  <c r="AM102" i="3" s="1"/>
  <c r="I124" i="3"/>
  <c r="H124" i="3"/>
  <c r="BD121" i="3"/>
  <c r="BE121" i="3" s="1"/>
  <c r="BG120" i="3"/>
  <c r="BF120" i="3"/>
  <c r="H120" i="3"/>
  <c r="I120" i="3"/>
  <c r="J5" i="3"/>
  <c r="G121" i="3"/>
  <c r="G89" i="7" l="1"/>
  <c r="J90" i="7" s="1"/>
  <c r="K90" i="7" s="1"/>
  <c r="AP102" i="3"/>
  <c r="AQ102" i="3" s="1"/>
  <c r="AR102" i="3" s="1"/>
  <c r="AT102" i="3" s="1"/>
  <c r="I126" i="3"/>
  <c r="H126" i="3"/>
  <c r="F127" i="3"/>
  <c r="E128" i="3"/>
  <c r="AS102" i="3"/>
  <c r="BD122" i="3"/>
  <c r="BE122" i="3" s="1"/>
  <c r="BG121" i="3"/>
  <c r="BF121" i="3"/>
  <c r="AO102" i="3"/>
  <c r="AN102" i="3"/>
  <c r="AP103" i="3" s="1"/>
  <c r="G122" i="3"/>
  <c r="K5" i="3" s="1"/>
  <c r="H121" i="3"/>
  <c r="I121" i="3"/>
  <c r="F90" i="7" l="1"/>
  <c r="H90" i="7" s="1"/>
  <c r="M90" i="7"/>
  <c r="L90" i="7"/>
  <c r="F128" i="3"/>
  <c r="G128" i="3" s="1"/>
  <c r="E129" i="3"/>
  <c r="G127" i="3"/>
  <c r="AQ103" i="3"/>
  <c r="AR103" i="3" s="1"/>
  <c r="BG122" i="3"/>
  <c r="BF122" i="3"/>
  <c r="BD123" i="3"/>
  <c r="AM103" i="3"/>
  <c r="I122" i="3"/>
  <c r="M5" i="3" s="1"/>
  <c r="H122" i="3"/>
  <c r="L5" i="3" s="1"/>
  <c r="G90" i="7" l="1"/>
  <c r="J91" i="7" s="1"/>
  <c r="K91" i="7" s="1"/>
  <c r="I127" i="3"/>
  <c r="H127" i="3"/>
  <c r="F129" i="3"/>
  <c r="E130" i="3"/>
  <c r="AP104" i="3"/>
  <c r="H128" i="3"/>
  <c r="I128" i="3"/>
  <c r="AS103" i="3"/>
  <c r="AT103" i="3"/>
  <c r="AN103" i="3"/>
  <c r="AO103" i="3"/>
  <c r="BE123" i="3"/>
  <c r="BH5" i="3"/>
  <c r="BD124" i="3"/>
  <c r="M91" i="7" l="1"/>
  <c r="L91" i="7"/>
  <c r="F91" i="7"/>
  <c r="H91" i="7" s="1"/>
  <c r="F130" i="3"/>
  <c r="G130" i="3" s="1"/>
  <c r="E131" i="3"/>
  <c r="G129" i="3"/>
  <c r="AQ104" i="3"/>
  <c r="AR104" i="3" s="1"/>
  <c r="AM104" i="3"/>
  <c r="BE124" i="3"/>
  <c r="BD125" i="3"/>
  <c r="BE125" i="3" s="1"/>
  <c r="BF123" i="3"/>
  <c r="BJ5" i="3" s="1"/>
  <c r="BG123" i="3"/>
  <c r="BK5" i="3" s="1"/>
  <c r="BI5" i="3"/>
  <c r="G91" i="7" l="1"/>
  <c r="J92" i="7" s="1"/>
  <c r="K92" i="7" s="1"/>
  <c r="H129" i="3"/>
  <c r="I129" i="3"/>
  <c r="AO104" i="3"/>
  <c r="F131" i="3"/>
  <c r="E132" i="3"/>
  <c r="H130" i="3"/>
  <c r="I130" i="3"/>
  <c r="AN104" i="3"/>
  <c r="AP105" i="3" s="1"/>
  <c r="AT104" i="3"/>
  <c r="AS104" i="3"/>
  <c r="BD126" i="3"/>
  <c r="BE126" i="3" s="1"/>
  <c r="BG125" i="3"/>
  <c r="BF125" i="3"/>
  <c r="BG124" i="3"/>
  <c r="BF124" i="3"/>
  <c r="M92" i="7" l="1"/>
  <c r="L92" i="7"/>
  <c r="F92" i="7"/>
  <c r="H92" i="7" s="1"/>
  <c r="F132" i="3"/>
  <c r="G132" i="3" s="1"/>
  <c r="E133" i="3"/>
  <c r="G131" i="3"/>
  <c r="AQ105" i="3"/>
  <c r="AR105" i="3" s="1"/>
  <c r="AM105" i="3"/>
  <c r="BD127" i="3"/>
  <c r="BF126" i="3"/>
  <c r="BG126" i="3"/>
  <c r="G92" i="7" l="1"/>
  <c r="J93" i="7" s="1"/>
  <c r="K93" i="7" s="1"/>
  <c r="L93" i="7" s="1"/>
  <c r="F93" i="7"/>
  <c r="H93" i="7" s="1"/>
  <c r="H131" i="3"/>
  <c r="I131" i="3"/>
  <c r="F133" i="3"/>
  <c r="G133" i="3" s="1"/>
  <c r="E134" i="3"/>
  <c r="F134" i="3" s="1"/>
  <c r="H132" i="3"/>
  <c r="I132" i="3"/>
  <c r="AT105" i="3"/>
  <c r="AS105" i="3"/>
  <c r="AO105" i="3"/>
  <c r="AN105" i="3"/>
  <c r="AM106" i="3" s="1"/>
  <c r="BD128" i="3"/>
  <c r="BE128" i="3" s="1"/>
  <c r="BE127" i="3"/>
  <c r="M93" i="7" l="1"/>
  <c r="G93" i="7"/>
  <c r="J94" i="7" s="1"/>
  <c r="K94" i="7" s="1"/>
  <c r="G134" i="3"/>
  <c r="J8" i="3"/>
  <c r="I133" i="3"/>
  <c r="H133" i="3"/>
  <c r="AP106" i="3"/>
  <c r="AQ106" i="3" s="1"/>
  <c r="AR106" i="3" s="1"/>
  <c r="AO106" i="3"/>
  <c r="AN106" i="3"/>
  <c r="AM107" i="3" s="1"/>
  <c r="BG127" i="3"/>
  <c r="BF127" i="3"/>
  <c r="BG128" i="3"/>
  <c r="BF128" i="3"/>
  <c r="BD129" i="3"/>
  <c r="L94" i="7" l="1"/>
  <c r="M94" i="7"/>
  <c r="F94" i="7"/>
  <c r="H94" i="7" s="1"/>
  <c r="K8" i="3"/>
  <c r="H134" i="3"/>
  <c r="L8" i="3" s="1"/>
  <c r="I134" i="3"/>
  <c r="M8" i="3" s="1"/>
  <c r="AP107" i="3"/>
  <c r="AQ107" i="3" s="1"/>
  <c r="AR107" i="3" s="1"/>
  <c r="AS106" i="3"/>
  <c r="AT106" i="3"/>
  <c r="AO107" i="3"/>
  <c r="AN107" i="3"/>
  <c r="AP108" i="3" s="1"/>
  <c r="BD130" i="3"/>
  <c r="BE130" i="3" s="1"/>
  <c r="BE129" i="3"/>
  <c r="G94" i="7" l="1"/>
  <c r="J95" i="7"/>
  <c r="K95" i="7" s="1"/>
  <c r="AM108" i="3"/>
  <c r="AS107" i="3"/>
  <c r="AT107" i="3"/>
  <c r="AQ108" i="3"/>
  <c r="AR108" i="3" s="1"/>
  <c r="BG129" i="3"/>
  <c r="BF129" i="3"/>
  <c r="BG130" i="3"/>
  <c r="BF130" i="3"/>
  <c r="BD131" i="3"/>
  <c r="M95" i="7" l="1"/>
  <c r="L95" i="7"/>
  <c r="F95" i="7"/>
  <c r="H95" i="7" s="1"/>
  <c r="AT108" i="3"/>
  <c r="AS108" i="3"/>
  <c r="AN108" i="3"/>
  <c r="AM109" i="3" s="1"/>
  <c r="AO108" i="3"/>
  <c r="BD132" i="3"/>
  <c r="BE132" i="3" s="1"/>
  <c r="BE131" i="3"/>
  <c r="G95" i="7" l="1"/>
  <c r="J96" i="7" s="1"/>
  <c r="K96" i="7" s="1"/>
  <c r="AP109" i="3"/>
  <c r="AN109" i="3"/>
  <c r="AQ109" i="3"/>
  <c r="AR109" i="3" s="1"/>
  <c r="AO109" i="3"/>
  <c r="BG132" i="3"/>
  <c r="BF132" i="3"/>
  <c r="BF131" i="3"/>
  <c r="BG131" i="3"/>
  <c r="BD134" i="3"/>
  <c r="BD133" i="3"/>
  <c r="BE133" i="3" s="1"/>
  <c r="M96" i="7" l="1"/>
  <c r="L96" i="7"/>
  <c r="F96" i="7"/>
  <c r="H96" i="7" s="1"/>
  <c r="AP110" i="3"/>
  <c r="AQ110" i="3" s="1"/>
  <c r="AR110" i="3" s="1"/>
  <c r="AM110" i="3"/>
  <c r="AS109" i="3"/>
  <c r="AT109" i="3"/>
  <c r="BG133" i="3"/>
  <c r="BF133" i="3"/>
  <c r="BE134" i="3"/>
  <c r="BI8" i="3" s="1"/>
  <c r="BH8" i="3"/>
  <c r="G96" i="7" l="1"/>
  <c r="J97" i="7"/>
  <c r="K97" i="7" s="1"/>
  <c r="AS110" i="3"/>
  <c r="AT110" i="3"/>
  <c r="AN110" i="3"/>
  <c r="AM111" i="3" s="1"/>
  <c r="AN111" i="3" s="1"/>
  <c r="AO110" i="3"/>
  <c r="BG134" i="3"/>
  <c r="BK8" i="3" s="1"/>
  <c r="BF134" i="3"/>
  <c r="BJ8" i="3" s="1"/>
  <c r="M97" i="7" l="1"/>
  <c r="L97" i="7"/>
  <c r="F97" i="7"/>
  <c r="H97" i="7" s="1"/>
  <c r="AP111" i="3"/>
  <c r="AQ111" i="3" s="1"/>
  <c r="AR111" i="3" s="1"/>
  <c r="AT111" i="3" s="1"/>
  <c r="AO111" i="3"/>
  <c r="AP112" i="3"/>
  <c r="AQ112" i="3" s="1"/>
  <c r="AR112" i="3" s="1"/>
  <c r="AT112" i="3" s="1"/>
  <c r="AM112" i="3"/>
  <c r="AO112" i="3" s="1"/>
  <c r="AS111" i="3"/>
  <c r="G97" i="7" l="1"/>
  <c r="J98" i="7"/>
  <c r="K98" i="7" s="1"/>
  <c r="AS112" i="3"/>
  <c r="AN112" i="3"/>
  <c r="M98" i="7" l="1"/>
  <c r="L98" i="7"/>
  <c r="F98" i="7"/>
  <c r="H98" i="7" s="1"/>
  <c r="AM113" i="3"/>
  <c r="AO113" i="3"/>
  <c r="AP113" i="3"/>
  <c r="AQ113" i="3" s="1"/>
  <c r="AR113" i="3" s="1"/>
  <c r="AN113" i="3"/>
  <c r="AP114" i="3" s="1"/>
  <c r="AQ114" i="3" s="1"/>
  <c r="AR114" i="3" s="1"/>
  <c r="AM114" i="3"/>
  <c r="G98" i="7" l="1"/>
  <c r="J99" i="7"/>
  <c r="K99" i="7" s="1"/>
  <c r="AT113" i="3"/>
  <c r="AS113" i="3"/>
  <c r="AT114" i="3"/>
  <c r="AS114" i="3"/>
  <c r="AO114" i="3"/>
  <c r="AN114" i="3"/>
  <c r="AM115" i="3" s="1"/>
  <c r="M99" i="7" l="1"/>
  <c r="L99" i="7"/>
  <c r="F99" i="7"/>
  <c r="H99" i="7" s="1"/>
  <c r="AP115" i="3"/>
  <c r="AQ115" i="3" s="1"/>
  <c r="AR115" i="3" s="1"/>
  <c r="AO115" i="3"/>
  <c r="AN115" i="3"/>
  <c r="AP116" i="3" s="1"/>
  <c r="G99" i="7" l="1"/>
  <c r="J100" i="7" s="1"/>
  <c r="K100" i="7" s="1"/>
  <c r="AT115" i="3"/>
  <c r="AS115" i="3"/>
  <c r="AQ116" i="3"/>
  <c r="AR116" i="3" s="1"/>
  <c r="AM116" i="3"/>
  <c r="L100" i="7" l="1"/>
  <c r="M100" i="7"/>
  <c r="F100" i="7"/>
  <c r="H100" i="7" s="1"/>
  <c r="AT116" i="3"/>
  <c r="AS116" i="3"/>
  <c r="AN116" i="3"/>
  <c r="AM117" i="3" s="1"/>
  <c r="AO116" i="3"/>
  <c r="G100" i="7" l="1"/>
  <c r="J101" i="7"/>
  <c r="K101" i="7" s="1"/>
  <c r="AP117" i="3"/>
  <c r="AQ117" i="3" s="1"/>
  <c r="AR117" i="3" s="1"/>
  <c r="AS117" i="3" s="1"/>
  <c r="AN117" i="3"/>
  <c r="AP118" i="3" s="1"/>
  <c r="AO117" i="3"/>
  <c r="M101" i="7" l="1"/>
  <c r="L101" i="7"/>
  <c r="F101" i="7"/>
  <c r="H101" i="7" s="1"/>
  <c r="AT117" i="3"/>
  <c r="AQ118" i="3"/>
  <c r="AR118" i="3" s="1"/>
  <c r="AM118" i="3"/>
  <c r="G101" i="7" l="1"/>
  <c r="F102" i="7"/>
  <c r="H102" i="7" s="1"/>
  <c r="J102" i="7"/>
  <c r="K102" i="7" s="1"/>
  <c r="AT118" i="3"/>
  <c r="AS118" i="3"/>
  <c r="AN118" i="3"/>
  <c r="AP119" i="3" s="1"/>
  <c r="AO118" i="3"/>
  <c r="G102" i="7" l="1"/>
  <c r="F103" i="7"/>
  <c r="H103" i="7" s="1"/>
  <c r="J103" i="7"/>
  <c r="K103" i="7" s="1"/>
  <c r="M102" i="7"/>
  <c r="L102" i="7"/>
  <c r="AM119" i="3"/>
  <c r="AQ119" i="3"/>
  <c r="AR119" i="3" s="1"/>
  <c r="AO119" i="3"/>
  <c r="G103" i="7" l="1"/>
  <c r="M103" i="7"/>
  <c r="L103" i="7"/>
  <c r="J104" i="7"/>
  <c r="K104" i="7" s="1"/>
  <c r="AN119" i="3"/>
  <c r="AM120" i="3" s="1"/>
  <c r="AO120" i="3" s="1"/>
  <c r="AT119" i="3"/>
  <c r="AS119" i="3"/>
  <c r="AN120" i="3"/>
  <c r="M104" i="7" l="1"/>
  <c r="L104" i="7"/>
  <c r="F104" i="7"/>
  <c r="H104" i="7" s="1"/>
  <c r="AP120" i="3"/>
  <c r="AQ120" i="3" s="1"/>
  <c r="AR120" i="3" s="1"/>
  <c r="AS120" i="3" s="1"/>
  <c r="AP121" i="3"/>
  <c r="AQ121" i="3"/>
  <c r="AR121" i="3" s="1"/>
  <c r="AM121" i="3"/>
  <c r="G104" i="7" l="1"/>
  <c r="J105" i="7"/>
  <c r="K105" i="7" s="1"/>
  <c r="AT120" i="3"/>
  <c r="AO121" i="3"/>
  <c r="AN121" i="3"/>
  <c r="AS121" i="3"/>
  <c r="AT121" i="3"/>
  <c r="M105" i="7" l="1"/>
  <c r="L105" i="7"/>
  <c r="F105" i="7"/>
  <c r="H105" i="7" s="1"/>
  <c r="AQ122" i="3"/>
  <c r="AM122" i="3"/>
  <c r="AN122" i="3" s="1"/>
  <c r="G105" i="7" l="1"/>
  <c r="J106" i="7"/>
  <c r="K106" i="7" s="1"/>
  <c r="AR122" i="3"/>
  <c r="AS122" i="3" s="1"/>
  <c r="AW5" i="3" s="1"/>
  <c r="AU5" i="3"/>
  <c r="AP130" i="3"/>
  <c r="AQ124" i="3"/>
  <c r="AR124" i="3" s="1"/>
  <c r="AQ125" i="3"/>
  <c r="AR125" i="3" s="1"/>
  <c r="AT125" i="3" s="1"/>
  <c r="AQ126" i="3"/>
  <c r="AR126" i="3" s="1"/>
  <c r="AS126" i="3" s="1"/>
  <c r="AQ123" i="3"/>
  <c r="AR123" i="3" s="1"/>
  <c r="AP131" i="3"/>
  <c r="AQ131" i="3" s="1"/>
  <c r="AR131" i="3" s="1"/>
  <c r="AT131" i="3" s="1"/>
  <c r="AP133" i="3"/>
  <c r="AQ133" i="3" s="1"/>
  <c r="AR133" i="3" s="1"/>
  <c r="AS133" i="3" s="1"/>
  <c r="AP132" i="3"/>
  <c r="AQ132" i="3" s="1"/>
  <c r="AR132" i="3" s="1"/>
  <c r="AS132" i="3" s="1"/>
  <c r="AP128" i="3"/>
  <c r="AQ128" i="3" s="1"/>
  <c r="AR128" i="3" s="1"/>
  <c r="AS128" i="3" s="1"/>
  <c r="AP129" i="3"/>
  <c r="AQ129" i="3" s="1"/>
  <c r="AR129" i="3" s="1"/>
  <c r="AS129" i="3" s="1"/>
  <c r="AO122" i="3"/>
  <c r="AP134" i="3" s="1"/>
  <c r="AQ134" i="3" s="1"/>
  <c r="AR134" i="3" s="1"/>
  <c r="AT134" i="3" s="1"/>
  <c r="AQ130" i="3"/>
  <c r="AR130" i="3" s="1"/>
  <c r="AS130" i="3" s="1"/>
  <c r="AQ127" i="3"/>
  <c r="AR127" i="3" s="1"/>
  <c r="AS127" i="3" s="1"/>
  <c r="AT122" i="3"/>
  <c r="AX5" i="3" s="1"/>
  <c r="AV5" i="3"/>
  <c r="I3" i="5"/>
  <c r="L106" i="7" l="1"/>
  <c r="M106" i="7"/>
  <c r="F106" i="7"/>
  <c r="H106" i="7" s="1"/>
  <c r="AT126" i="3"/>
  <c r="AS123" i="3"/>
  <c r="AT123" i="3"/>
  <c r="AT132" i="3"/>
  <c r="AT124" i="3"/>
  <c r="AS124" i="3"/>
  <c r="AS125" i="3"/>
  <c r="AS131" i="3"/>
  <c r="AT130" i="3"/>
  <c r="AS134" i="3"/>
  <c r="AT127" i="3"/>
  <c r="AV8" i="3"/>
  <c r="AT128" i="3"/>
  <c r="AU8" i="3"/>
  <c r="AT129" i="3"/>
  <c r="AT133" i="3"/>
  <c r="G106" i="7" l="1"/>
  <c r="J107" i="7"/>
  <c r="K107" i="7" s="1"/>
  <c r="AW8" i="3"/>
  <c r="AX8" i="3"/>
  <c r="M107" i="7" l="1"/>
  <c r="L107" i="7"/>
  <c r="F107" i="7"/>
  <c r="H107" i="7" s="1"/>
  <c r="G107" i="7" l="1"/>
  <c r="J108" i="7"/>
  <c r="K108" i="7" s="1"/>
  <c r="M108" i="7" l="1"/>
  <c r="L108" i="7"/>
  <c r="F108" i="7"/>
  <c r="H108" i="7" s="1"/>
  <c r="G108" i="7" l="1"/>
  <c r="F109" i="7"/>
  <c r="H109" i="7" s="1"/>
  <c r="G109" i="7" l="1"/>
  <c r="J110" i="7"/>
  <c r="K110" i="7" s="1"/>
  <c r="F110" i="7"/>
  <c r="H110" i="7" s="1"/>
  <c r="J109" i="7"/>
  <c r="K109" i="7" s="1"/>
  <c r="G110" i="7" l="1"/>
  <c r="L109" i="7"/>
  <c r="M109" i="7"/>
  <c r="F111" i="7"/>
  <c r="H111" i="7" s="1"/>
  <c r="J111" i="7"/>
  <c r="K111" i="7" s="1"/>
  <c r="L110" i="7"/>
  <c r="M110" i="7"/>
  <c r="G111" i="7" l="1"/>
  <c r="J112" i="7" s="1"/>
  <c r="K112" i="7" s="1"/>
  <c r="F112" i="7"/>
  <c r="H112" i="7" s="1"/>
  <c r="M111" i="7"/>
  <c r="L111" i="7"/>
  <c r="G112" i="7" l="1"/>
  <c r="J113" i="7"/>
  <c r="K113" i="7" s="1"/>
  <c r="F113" i="7"/>
  <c r="H113" i="7" s="1"/>
  <c r="L112" i="7"/>
  <c r="M112" i="7"/>
  <c r="G113" i="7" l="1"/>
  <c r="J114" i="7"/>
  <c r="K114" i="7" s="1"/>
  <c r="F114" i="7"/>
  <c r="H114" i="7" s="1"/>
  <c r="L113" i="7"/>
  <c r="M113" i="7"/>
  <c r="G114" i="7" l="1"/>
  <c r="J115" i="7"/>
  <c r="K115" i="7" s="1"/>
  <c r="F115" i="7"/>
  <c r="H115" i="7" s="1"/>
  <c r="M114" i="7"/>
  <c r="L114" i="7"/>
  <c r="G115" i="7" l="1"/>
  <c r="J116" i="7" s="1"/>
  <c r="K116" i="7" s="1"/>
  <c r="F116" i="7"/>
  <c r="H116" i="7" s="1"/>
  <c r="L115" i="7"/>
  <c r="M115" i="7"/>
  <c r="G116" i="7" l="1"/>
  <c r="J117" i="7"/>
  <c r="K117" i="7" s="1"/>
  <c r="L116" i="7"/>
  <c r="M116" i="7"/>
  <c r="L117" i="7" l="1"/>
  <c r="M117" i="7"/>
  <c r="F117" i="7"/>
  <c r="H117" i="7" s="1"/>
  <c r="G117" i="7" l="1"/>
  <c r="J118" i="7"/>
  <c r="K118" i="7" s="1"/>
  <c r="F118" i="7"/>
  <c r="H118" i="7" s="1"/>
  <c r="G118" i="7" l="1"/>
  <c r="J119" i="7" s="1"/>
  <c r="F119" i="7"/>
  <c r="H119" i="7" s="1"/>
  <c r="M118" i="7"/>
  <c r="L118" i="7"/>
  <c r="G119" i="7" l="1"/>
  <c r="K119" i="7"/>
  <c r="J120" i="7"/>
  <c r="K120" i="7" s="1"/>
  <c r="F120" i="7"/>
  <c r="H120" i="7" s="1"/>
  <c r="G120" i="7" l="1"/>
  <c r="J121" i="7" s="1"/>
  <c r="K121" i="7" s="1"/>
  <c r="L120" i="7"/>
  <c r="M120" i="7"/>
  <c r="L119" i="7"/>
  <c r="M119" i="7"/>
  <c r="F121" i="7" l="1"/>
  <c r="H121" i="7" s="1"/>
  <c r="L121" i="7"/>
  <c r="M121" i="7"/>
  <c r="G121" i="7" l="1"/>
  <c r="F122" i="7" l="1"/>
  <c r="H122" i="7" s="1"/>
  <c r="J122" i="7"/>
  <c r="K122" i="7" s="1"/>
  <c r="M122" i="7" s="1"/>
  <c r="L122" i="7" l="1"/>
  <c r="G122" i="7"/>
  <c r="J123" i="7"/>
  <c r="K123" i="7" s="1"/>
  <c r="F123" i="7"/>
  <c r="H123" i="7" s="1"/>
  <c r="L123" i="7" l="1"/>
  <c r="M123" i="7"/>
  <c r="G123" i="7"/>
  <c r="F124" i="7" s="1"/>
  <c r="H124" i="7" s="1"/>
  <c r="J124" i="7" l="1"/>
  <c r="K124" i="7" s="1"/>
  <c r="L124" i="7" s="1"/>
  <c r="G124" i="7"/>
  <c r="M124" i="7" l="1"/>
  <c r="J125" i="7"/>
  <c r="K125" i="7" s="1"/>
  <c r="F125" i="7"/>
  <c r="H125" i="7" s="1"/>
  <c r="G125" i="7" l="1"/>
  <c r="J126" i="7"/>
  <c r="K126" i="7" s="1"/>
  <c r="F126" i="7"/>
  <c r="H126" i="7" s="1"/>
  <c r="L125" i="7"/>
  <c r="M125" i="7"/>
  <c r="L126" i="7" l="1"/>
  <c r="M126" i="7"/>
  <c r="G126" i="7"/>
  <c r="J127" i="7" s="1"/>
  <c r="K127" i="7" s="1"/>
  <c r="F127" i="7"/>
  <c r="H127" i="7" s="1"/>
  <c r="G127" i="7" l="1"/>
  <c r="J128" i="7"/>
  <c r="K128" i="7" s="1"/>
  <c r="F128" i="7"/>
  <c r="H128" i="7" s="1"/>
  <c r="L127" i="7"/>
  <c r="M127" i="7"/>
  <c r="M128" i="7" l="1"/>
  <c r="L128" i="7"/>
  <c r="G128" i="7"/>
  <c r="J129" i="7"/>
  <c r="K129" i="7" s="1"/>
  <c r="F129" i="7"/>
  <c r="H129" i="7" s="1"/>
  <c r="G129" i="7" l="1"/>
  <c r="J130" i="7" s="1"/>
  <c r="K130" i="7" s="1"/>
  <c r="F130" i="7"/>
  <c r="H130" i="7" s="1"/>
  <c r="L129" i="7"/>
  <c r="M129" i="7"/>
  <c r="G130" i="7" l="1"/>
  <c r="J131" i="7"/>
  <c r="K131" i="7" s="1"/>
  <c r="F131" i="7"/>
  <c r="H131" i="7" s="1"/>
  <c r="L130" i="7"/>
  <c r="M130" i="7"/>
  <c r="L131" i="7" l="1"/>
  <c r="M131" i="7"/>
  <c r="G131" i="7"/>
  <c r="J132" i="7" s="1"/>
  <c r="K132" i="7" s="1"/>
  <c r="F132" i="7"/>
  <c r="H132" i="7" s="1"/>
  <c r="G132" i="7" l="1"/>
  <c r="J133" i="7"/>
  <c r="F133" i="7"/>
  <c r="H133" i="7" s="1"/>
  <c r="M132" i="7"/>
  <c r="L132" i="7"/>
  <c r="G133" i="7" l="1"/>
  <c r="J134" i="7"/>
  <c r="K134" i="7" s="1"/>
  <c r="F134" i="7"/>
  <c r="H134" i="7" s="1"/>
  <c r="K133" i="7"/>
  <c r="N5" i="7"/>
  <c r="L133" i="7" l="1"/>
  <c r="M133" i="7"/>
  <c r="O5" i="7"/>
  <c r="M134" i="7"/>
  <c r="Q5" i="7" s="1"/>
  <c r="X30" i="7" s="1"/>
  <c r="L134" i="7"/>
  <c r="P5" i="7" s="1"/>
  <c r="G134" i="7"/>
</calcChain>
</file>

<file path=xl/sharedStrings.xml><?xml version="1.0" encoding="utf-8"?>
<sst xmlns="http://schemas.openxmlformats.org/spreadsheetml/2006/main" count="198" uniqueCount="104">
  <si>
    <t>Date</t>
  </si>
  <si>
    <t>Measures of Centrality</t>
  </si>
  <si>
    <t>Measures of Variation</t>
  </si>
  <si>
    <t>Mean</t>
  </si>
  <si>
    <t>Median</t>
  </si>
  <si>
    <t>Range</t>
  </si>
  <si>
    <t>Standard deviation</t>
  </si>
  <si>
    <t>Coefficient of Variation</t>
  </si>
  <si>
    <t>Trend Decomposition</t>
  </si>
  <si>
    <t>Noise Decomposition</t>
  </si>
  <si>
    <t>Simple Exponential Smoothing (Fit)</t>
  </si>
  <si>
    <t>e</t>
  </si>
  <si>
    <t>|e|</t>
  </si>
  <si>
    <t>|ape|</t>
  </si>
  <si>
    <t>ME</t>
  </si>
  <si>
    <t>MAE</t>
  </si>
  <si>
    <t>MAPE</t>
  </si>
  <si>
    <t>RMSE</t>
  </si>
  <si>
    <t>Alpha value</t>
  </si>
  <si>
    <r>
      <t>e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</si>
  <si>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CMA 3</t>
  </si>
  <si>
    <t>CMA 12</t>
  </si>
  <si>
    <t>MA 12</t>
  </si>
  <si>
    <t>MA 3</t>
  </si>
  <si>
    <t>Detrended Time series</t>
  </si>
  <si>
    <t>Seasonal Profile</t>
  </si>
  <si>
    <t>Annual Seasonality Decomposition</t>
  </si>
  <si>
    <t>Month/Year</t>
  </si>
  <si>
    <t>Detrended time series by year</t>
  </si>
  <si>
    <t>Adjusted seasonal profile</t>
  </si>
  <si>
    <t>Adjustment factor</t>
  </si>
  <si>
    <t>Average Seasonal Indices</t>
  </si>
  <si>
    <t>Trend+Seasonality</t>
  </si>
  <si>
    <t>Noise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</si>
  <si>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</si>
  <si>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</si>
  <si>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</si>
  <si>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</si>
  <si>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</si>
  <si>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</si>
  <si>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</si>
  <si>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</si>
  <si>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</si>
  <si>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</si>
  <si>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</si>
  <si>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</si>
  <si>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Trial</t>
  </si>
  <si>
    <t>Rand</t>
  </si>
  <si>
    <t>Market Share</t>
  </si>
  <si>
    <t>Lead Time Demand</t>
  </si>
  <si>
    <t>Revenue</t>
  </si>
  <si>
    <t>Prod Cost</t>
  </si>
  <si>
    <t>Profit</t>
  </si>
  <si>
    <t>Model 1: Simple Exponential Smoothing</t>
  </si>
  <si>
    <t>Model 2: Holts Trend Smoothing Method (Double Exponential Smoothing)</t>
  </si>
  <si>
    <t>Training set</t>
  </si>
  <si>
    <t>Test set</t>
  </si>
  <si>
    <t>In Sample Sales</t>
  </si>
  <si>
    <t>Out Sample Sales</t>
  </si>
  <si>
    <t xml:space="preserve">In Sample Sales </t>
  </si>
  <si>
    <t xml:space="preserve">Out Sample Sales </t>
  </si>
  <si>
    <t>Model Parameters</t>
  </si>
  <si>
    <t>Alpha</t>
  </si>
  <si>
    <t>Beta</t>
  </si>
  <si>
    <t>Gamma</t>
  </si>
  <si>
    <t>CMA 12 (Trend)</t>
  </si>
  <si>
    <t>Reconstructed Time Series (Trend+Season+Noise)</t>
  </si>
  <si>
    <t>Re-order Point</t>
  </si>
  <si>
    <t>Cutoffs</t>
  </si>
  <si>
    <t>Mean Profit</t>
  </si>
  <si>
    <t>Reorder Point (units)</t>
  </si>
  <si>
    <t>Units</t>
  </si>
  <si>
    <t>Total Lead time Production / Demand</t>
  </si>
  <si>
    <t>Probability</t>
  </si>
  <si>
    <t>Unit Price</t>
  </si>
  <si>
    <t>Unit Production Cost</t>
  </si>
  <si>
    <t>Safety Stock</t>
  </si>
  <si>
    <t>Period</t>
  </si>
  <si>
    <t>Forecast</t>
  </si>
  <si>
    <t>Trend (Tt)</t>
  </si>
  <si>
    <t>Beta value</t>
  </si>
  <si>
    <t>Level (Lt)</t>
  </si>
  <si>
    <t>Forecast (Yt+1)</t>
  </si>
  <si>
    <t>Seasonality (St)</t>
  </si>
  <si>
    <t>A1) Time Series Exploration</t>
  </si>
  <si>
    <t>A2) Time Series Modeling</t>
  </si>
  <si>
    <t xml:space="preserve">Model 4: Naïve Forecast (12 Month) </t>
  </si>
  <si>
    <t>Model 3: Holt Winter (Triple Exponential) Smoothing</t>
  </si>
  <si>
    <t>Dashboard</t>
  </si>
  <si>
    <t xml:space="preserve">Service level </t>
  </si>
  <si>
    <t>Sales</t>
  </si>
  <si>
    <t>Summary Error Measures</t>
  </si>
  <si>
    <t>Forecasted Sales</t>
  </si>
  <si>
    <t>Selected model for Year 2019: Holt Winter (Triple Exponential) Smoothing</t>
  </si>
  <si>
    <t>TES Model</t>
  </si>
  <si>
    <t>A)</t>
  </si>
  <si>
    <t>B)</t>
  </si>
  <si>
    <t>C)</t>
  </si>
  <si>
    <t>Horizon (h)</t>
  </si>
  <si>
    <t>Lead time Demand</t>
  </si>
  <si>
    <t>Lead time</t>
  </si>
  <si>
    <t>Forecast Horizon</t>
  </si>
  <si>
    <t>SD Lead Time Demand</t>
  </si>
  <si>
    <t>Mean LT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</si>
</sst>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%"/>
    <numFmt numFmtId="166" formatCode="_-&quot;£&quot;* #,##0.00_-;\-&quot;£&quot;* #,##0.00_-;_-&quot;£&quot;* &quot;-&quot;??_-;_-@_-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3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1" xfId="0" applyFont="1" applyFill="1" applyBorder="1"/>
    <xf numFmtId="14" fontId="0" fillId="0" borderId="5" xfId="0" applyNumberFormat="1" applyBorder="1"/>
    <xf numFmtId="14" fontId="0" fillId="0" borderId="6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/>
    <xf numFmtId="14" fontId="0" fillId="0" borderId="0" xfId="0" applyNumberFormat="1"/>
    <xf numFmtId="0" fontId="7" fillId="2" borderId="7" xfId="0" applyFont="1" applyFill="1" applyBorder="1"/>
    <xf numFmtId="0" fontId="2" fillId="4" borderId="7" xfId="0" applyFont="1" applyFill="1" applyBorder="1"/>
    <xf numFmtId="0" fontId="6" fillId="4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7" xfId="0" applyBorder="1"/>
    <xf numFmtId="0" fontId="0" fillId="5" borderId="7" xfId="0" applyFill="1" applyBorder="1"/>
    <xf numFmtId="14" fontId="0" fillId="0" borderId="7" xfId="0" applyNumberFormat="1" applyBorder="1"/>
    <xf numFmtId="0" fontId="0" fillId="6" borderId="7" xfId="0" applyFill="1" applyBorder="1"/>
    <xf numFmtId="0" fontId="3" fillId="4" borderId="0" xfId="0" applyFont="1" applyFill="1"/>
    <xf numFmtId="0" fontId="2" fillId="0" borderId="7" xfId="0" applyFont="1" applyBorder="1"/>
    <xf numFmtId="0" fontId="9" fillId="0" borderId="0" xfId="0" applyFont="1"/>
    <xf numFmtId="0" fontId="4" fillId="2" borderId="7" xfId="0" applyFont="1" applyFill="1" applyBorder="1"/>
    <xf numFmtId="0" fontId="1" fillId="2" borderId="7" xfId="0" applyFont="1" applyFill="1" applyBorder="1" applyAlignment="1">
      <alignment wrapText="1"/>
    </xf>
    <xf numFmtId="164" fontId="0" fillId="0" borderId="0" xfId="0" applyNumberFormat="1"/>
    <xf numFmtId="164" fontId="0" fillId="7" borderId="0" xfId="0" applyNumberFormat="1" applyFill="1"/>
    <xf numFmtId="165" fontId="0" fillId="7" borderId="0" xfId="1" applyNumberFormat="1" applyFont="1" applyFill="1"/>
    <xf numFmtId="165" fontId="0" fillId="0" borderId="0" xfId="1" applyNumberFormat="1" applyFont="1"/>
    <xf numFmtId="164" fontId="4" fillId="0" borderId="7" xfId="0" applyNumberFormat="1" applyFont="1" applyBorder="1"/>
    <xf numFmtId="0" fontId="4" fillId="0" borderId="7" xfId="0" applyFont="1" applyBorder="1"/>
    <xf numFmtId="164" fontId="0" fillId="0" borderId="7" xfId="0" applyNumberFormat="1" applyBorder="1"/>
    <xf numFmtId="10" fontId="0" fillId="0" borderId="7" xfId="1" applyNumberFormat="1" applyFont="1" applyBorder="1"/>
    <xf numFmtId="2" fontId="0" fillId="0" borderId="0" xfId="0" applyNumberFormat="1"/>
    <xf numFmtId="2" fontId="11" fillId="0" borderId="0" xfId="0" applyNumberFormat="1" applyFont="1"/>
    <xf numFmtId="2" fontId="13" fillId="0" borderId="0" xfId="0" applyNumberFormat="1" applyFont="1"/>
    <xf numFmtId="0" fontId="0" fillId="9" borderId="0" xfId="0" applyFill="1"/>
    <xf numFmtId="0" fontId="0" fillId="3" borderId="7" xfId="0" applyFill="1" applyBorder="1"/>
    <xf numFmtId="0" fontId="0" fillId="9" borderId="7" xfId="0" applyFill="1" applyBorder="1"/>
    <xf numFmtId="0" fontId="0" fillId="8" borderId="7" xfId="0" applyFill="1" applyBorder="1"/>
    <xf numFmtId="14" fontId="0" fillId="0" borderId="12" xfId="0" applyNumberFormat="1" applyBorder="1"/>
    <xf numFmtId="14" fontId="0" fillId="0" borderId="13" xfId="0" applyNumberFormat="1" applyBorder="1"/>
    <xf numFmtId="0" fontId="0" fillId="7" borderId="7" xfId="0" applyFill="1" applyBorder="1"/>
    <xf numFmtId="2" fontId="0" fillId="0" borderId="7" xfId="0" applyNumberFormat="1" applyBorder="1"/>
    <xf numFmtId="9" fontId="0" fillId="0" borderId="0" xfId="1" applyFont="1"/>
    <xf numFmtId="164" fontId="11" fillId="7" borderId="0" xfId="0" applyNumberFormat="1" applyFont="1" applyFill="1"/>
    <xf numFmtId="2" fontId="0" fillId="9" borderId="0" xfId="0" applyNumberFormat="1" applyFill="1"/>
    <xf numFmtId="0" fontId="0" fillId="4" borderId="0" xfId="0" applyFill="1"/>
    <xf numFmtId="0" fontId="0" fillId="4" borderId="7" xfId="0" applyFill="1" applyBorder="1"/>
    <xf numFmtId="2" fontId="0" fillId="4" borderId="0" xfId="0" applyNumberFormat="1" applyFill="1"/>
    <xf numFmtId="164" fontId="11" fillId="4" borderId="0" xfId="0" applyNumberFormat="1" applyFont="1" applyFill="1"/>
    <xf numFmtId="0" fontId="0" fillId="7" borderId="16" xfId="0" applyFill="1" applyBorder="1"/>
    <xf numFmtId="0" fontId="0" fillId="3" borderId="17" xfId="0" applyFill="1" applyBorder="1"/>
    <xf numFmtId="0" fontId="0" fillId="7" borderId="18" xfId="0" applyFill="1" applyBorder="1"/>
    <xf numFmtId="0" fontId="0" fillId="3" borderId="19" xfId="0" applyFill="1" applyBorder="1"/>
    <xf numFmtId="0" fontId="0" fillId="9" borderId="19" xfId="0" applyFill="1" applyBorder="1"/>
    <xf numFmtId="0" fontId="0" fillId="3" borderId="18" xfId="0" applyFill="1" applyBorder="1"/>
    <xf numFmtId="0" fontId="0" fillId="8" borderId="19" xfId="0" applyFill="1" applyBorder="1"/>
    <xf numFmtId="0" fontId="0" fillId="3" borderId="20" xfId="0" applyFill="1" applyBorder="1"/>
    <xf numFmtId="0" fontId="0" fillId="8" borderId="21" xfId="0" applyFill="1" applyBorder="1"/>
    <xf numFmtId="0" fontId="11" fillId="9" borderId="7" xfId="0" applyFont="1" applyFill="1" applyBorder="1"/>
    <xf numFmtId="2" fontId="0" fillId="9" borderId="7" xfId="0" applyNumberFormat="1" applyFill="1" applyBorder="1"/>
    <xf numFmtId="164" fontId="4" fillId="0" borderId="9" xfId="0" applyNumberFormat="1" applyFont="1" applyBorder="1"/>
    <xf numFmtId="164" fontId="0" fillId="0" borderId="9" xfId="0" applyNumberFormat="1" applyBorder="1"/>
    <xf numFmtId="2" fontId="11" fillId="9" borderId="7" xfId="0" applyNumberFormat="1" applyFont="1" applyFill="1" applyBorder="1"/>
    <xf numFmtId="9" fontId="0" fillId="9" borderId="7" xfId="1" applyFont="1" applyFill="1" applyBorder="1"/>
    <xf numFmtId="2" fontId="13" fillId="9" borderId="7" xfId="0" applyNumberFormat="1" applyFont="1" applyFill="1" applyBorder="1"/>
    <xf numFmtId="2" fontId="0" fillId="5" borderId="7" xfId="0" applyNumberFormat="1" applyFill="1" applyBorder="1"/>
    <xf numFmtId="9" fontId="0" fillId="5" borderId="7" xfId="1" applyFont="1" applyFill="1" applyBorder="1"/>
    <xf numFmtId="9" fontId="0" fillId="0" borderId="7" xfId="0" applyNumberFormat="1" applyBorder="1"/>
    <xf numFmtId="164" fontId="11" fillId="8" borderId="7" xfId="0" applyNumberFormat="1" applyFont="1" applyFill="1" applyBorder="1"/>
    <xf numFmtId="164" fontId="0" fillId="8" borderId="7" xfId="0" applyNumberFormat="1" applyFill="1" applyBorder="1"/>
    <xf numFmtId="165" fontId="0" fillId="8" borderId="7" xfId="1" applyNumberFormat="1" applyFont="1" applyFill="1" applyBorder="1"/>
    <xf numFmtId="164" fontId="13" fillId="8" borderId="7" xfId="0" applyNumberFormat="1" applyFont="1" applyFill="1" applyBorder="1"/>
    <xf numFmtId="2" fontId="0" fillId="4" borderId="8" xfId="0" applyNumberFormat="1" applyFill="1" applyBorder="1"/>
    <xf numFmtId="0" fontId="13" fillId="5" borderId="7" xfId="0" applyFont="1" applyFill="1" applyBorder="1"/>
    <xf numFmtId="164" fontId="0" fillId="5" borderId="7" xfId="0" applyNumberFormat="1" applyFill="1" applyBorder="1"/>
    <xf numFmtId="164" fontId="0" fillId="9" borderId="7" xfId="0" applyNumberFormat="1" applyFill="1" applyBorder="1"/>
    <xf numFmtId="0" fontId="1" fillId="2" borderId="22" xfId="0" applyFont="1" applyFill="1" applyBorder="1" applyAlignment="1">
      <alignment wrapText="1"/>
    </xf>
    <xf numFmtId="0" fontId="1" fillId="2" borderId="15" xfId="0" applyFont="1" applyFill="1" applyBorder="1" applyAlignment="1">
      <alignment wrapText="1"/>
    </xf>
    <xf numFmtId="165" fontId="1" fillId="2" borderId="22" xfId="1" applyNumberFormat="1" applyFont="1" applyFill="1" applyBorder="1" applyAlignment="1">
      <alignment wrapText="1"/>
    </xf>
    <xf numFmtId="0" fontId="0" fillId="4" borderId="12" xfId="0" applyFill="1" applyBorder="1"/>
    <xf numFmtId="0" fontId="0" fillId="4" borderId="2" xfId="0" applyFill="1" applyBorder="1"/>
    <xf numFmtId="10" fontId="0" fillId="0" borderId="7" xfId="0" applyNumberFormat="1" applyBorder="1"/>
    <xf numFmtId="0" fontId="14" fillId="0" borderId="0" xfId="0" applyFont="1" applyAlignment="1">
      <alignment horizontal="right"/>
    </xf>
    <xf numFmtId="0" fontId="0" fillId="11" borderId="7" xfId="0" applyFill="1" applyBorder="1"/>
    <xf numFmtId="166" fontId="0" fillId="0" borderId="0" xfId="0" applyNumberFormat="1"/>
    <xf numFmtId="166" fontId="0" fillId="11" borderId="7" xfId="0" applyNumberForma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4" borderId="33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166" fontId="11" fillId="4" borderId="7" xfId="0" applyNumberFormat="1" applyFont="1" applyFill="1" applyBorder="1"/>
    <xf numFmtId="2" fontId="11" fillId="4" borderId="15" xfId="0" applyNumberFormat="1" applyFont="1" applyFill="1" applyBorder="1" applyAlignment="1">
      <alignment horizontal="center" vertical="center" wrapText="1"/>
    </xf>
    <xf numFmtId="2" fontId="11" fillId="4" borderId="22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" fillId="2" borderId="8" xfId="0" applyFont="1" applyFill="1" applyBorder="1" applyAlignment="1">
      <alignment wrapText="1"/>
    </xf>
    <xf numFmtId="14" fontId="0" fillId="4" borderId="0" xfId="0" applyNumberFormat="1" applyFill="1"/>
    <xf numFmtId="0" fontId="1" fillId="2" borderId="7" xfId="0" applyFont="1" applyFill="1" applyBorder="1"/>
    <xf numFmtId="0" fontId="0" fillId="0" borderId="15" xfId="0" applyBorder="1"/>
    <xf numFmtId="0" fontId="11" fillId="5" borderId="7" xfId="0" applyFont="1" applyFill="1" applyBorder="1"/>
    <xf numFmtId="2" fontId="11" fillId="9" borderId="0" xfId="0" applyNumberFormat="1" applyFont="1" applyFill="1"/>
    <xf numFmtId="2" fontId="13" fillId="7" borderId="0" xfId="0" applyNumberFormat="1" applyFont="1" applyFill="1"/>
    <xf numFmtId="2" fontId="0" fillId="7" borderId="0" xfId="0" applyNumberFormat="1" applyFill="1"/>
    <xf numFmtId="9" fontId="0" fillId="7" borderId="0" xfId="1" applyFont="1" applyFill="1"/>
    <xf numFmtId="2" fontId="11" fillId="8" borderId="0" xfId="0" applyNumberFormat="1" applyFont="1" applyFill="1"/>
    <xf numFmtId="2" fontId="0" fillId="8" borderId="0" xfId="0" applyNumberFormat="1" applyFill="1"/>
    <xf numFmtId="9" fontId="0" fillId="8" borderId="0" xfId="1" applyFont="1" applyFill="1"/>
    <xf numFmtId="2" fontId="13" fillId="8" borderId="0" xfId="0" applyNumberFormat="1" applyFont="1" applyFill="1"/>
    <xf numFmtId="0" fontId="0" fillId="8" borderId="18" xfId="0" applyFill="1" applyBorder="1"/>
    <xf numFmtId="164" fontId="0" fillId="8" borderId="0" xfId="0" applyNumberFormat="1" applyFill="1"/>
    <xf numFmtId="165" fontId="0" fillId="8" borderId="0" xfId="1" applyNumberFormat="1" applyFont="1" applyFill="1"/>
    <xf numFmtId="0" fontId="0" fillId="3" borderId="8" xfId="0" applyFill="1" applyBorder="1"/>
    <xf numFmtId="0" fontId="0" fillId="3" borderId="34" xfId="0" applyFill="1" applyBorder="1"/>
    <xf numFmtId="164" fontId="11" fillId="9" borderId="7" xfId="0" applyNumberFormat="1" applyFont="1" applyFill="1" applyBorder="1"/>
    <xf numFmtId="164" fontId="0" fillId="9" borderId="0" xfId="0" applyNumberFormat="1" applyFill="1"/>
    <xf numFmtId="165" fontId="0" fillId="9" borderId="0" xfId="1" applyNumberFormat="1" applyFont="1" applyFill="1"/>
    <xf numFmtId="0" fontId="0" fillId="0" borderId="12" xfId="0" applyBorder="1"/>
    <xf numFmtId="0" fontId="0" fillId="0" borderId="13" xfId="0" applyBorder="1"/>
    <xf numFmtId="0" fontId="0" fillId="0" borderId="36" xfId="0" applyBorder="1"/>
    <xf numFmtId="167" fontId="0" fillId="0" borderId="0" xfId="0" applyNumberFormat="1" applyAlignment="1">
      <alignment horizontal="center"/>
    </xf>
    <xf numFmtId="0" fontId="0" fillId="8" borderId="0" xfId="0" applyFill="1"/>
    <xf numFmtId="2" fontId="0" fillId="9" borderId="8" xfId="0" applyNumberFormat="1" applyFill="1" applyBorder="1"/>
    <xf numFmtId="164" fontId="4" fillId="0" borderId="0" xfId="0" applyNumberFormat="1" applyFont="1"/>
    <xf numFmtId="0" fontId="4" fillId="0" borderId="0" xfId="0" applyFont="1"/>
    <xf numFmtId="10" fontId="0" fillId="0" borderId="0" xfId="0" applyNumberFormat="1"/>
    <xf numFmtId="0" fontId="11" fillId="8" borderId="0" xfId="0" applyFont="1" applyFill="1"/>
    <xf numFmtId="14" fontId="0" fillId="0" borderId="18" xfId="0" applyNumberFormat="1" applyBorder="1"/>
    <xf numFmtId="0" fontId="0" fillId="0" borderId="19" xfId="0" applyBorder="1"/>
    <xf numFmtId="1" fontId="0" fillId="7" borderId="19" xfId="0" applyNumberFormat="1" applyFill="1" applyBorder="1"/>
    <xf numFmtId="2" fontId="0" fillId="0" borderId="2" xfId="0" applyNumberFormat="1" applyBorder="1"/>
    <xf numFmtId="0" fontId="2" fillId="0" borderId="38" xfId="0" applyFont="1" applyBorder="1"/>
    <xf numFmtId="0" fontId="0" fillId="0" borderId="12" xfId="0" applyBorder="1" applyAlignment="1">
      <alignment horizontal="center"/>
    </xf>
    <xf numFmtId="9" fontId="0" fillId="0" borderId="36" xfId="0" applyNumberFormat="1" applyBorder="1"/>
    <xf numFmtId="0" fontId="1" fillId="2" borderId="35" xfId="0" applyFont="1" applyFill="1" applyBorder="1" applyAlignment="1">
      <alignment wrapText="1"/>
    </xf>
    <xf numFmtId="0" fontId="0" fillId="0" borderId="30" xfId="0" applyBorder="1"/>
    <xf numFmtId="0" fontId="2" fillId="0" borderId="39" xfId="0" applyFont="1" applyBorder="1"/>
    <xf numFmtId="0" fontId="0" fillId="0" borderId="17" xfId="0" applyBorder="1"/>
    <xf numFmtId="0" fontId="2" fillId="4" borderId="40" xfId="0" applyFont="1" applyFill="1" applyBorder="1"/>
    <xf numFmtId="1" fontId="0" fillId="7" borderId="21" xfId="0" applyNumberFormat="1" applyFill="1" applyBorder="1"/>
    <xf numFmtId="9" fontId="0" fillId="8" borderId="41" xfId="0" applyNumberFormat="1" applyFill="1" applyBorder="1"/>
    <xf numFmtId="2" fontId="15" fillId="10" borderId="40" xfId="0" applyNumberFormat="1" applyFont="1" applyFill="1" applyBorder="1" applyAlignment="1">
      <alignment horizontal="center"/>
    </xf>
    <xf numFmtId="0" fontId="2" fillId="4" borderId="8" xfId="0" applyFont="1" applyFill="1" applyBorder="1"/>
    <xf numFmtId="2" fontId="15" fillId="10" borderId="42" xfId="0" applyNumberFormat="1" applyFont="1" applyFill="1" applyBorder="1" applyAlignment="1">
      <alignment horizontal="center"/>
    </xf>
    <xf numFmtId="0" fontId="2" fillId="4" borderId="43" xfId="0" applyFont="1" applyFill="1" applyBorder="1"/>
    <xf numFmtId="1" fontId="15" fillId="10" borderId="3" xfId="0" applyNumberFormat="1" applyFont="1" applyFill="1" applyBorder="1" applyAlignment="1">
      <alignment horizontal="center"/>
    </xf>
    <xf numFmtId="0" fontId="0" fillId="0" borderId="44" xfId="0" applyBorder="1"/>
    <xf numFmtId="0" fontId="0" fillId="4" borderId="37" xfId="0" applyFill="1" applyBorder="1"/>
    <xf numFmtId="0" fontId="0" fillId="0" borderId="23" xfId="0" applyBorder="1"/>
    <xf numFmtId="0" fontId="9" fillId="4" borderId="24" xfId="0" applyFont="1" applyFill="1" applyBorder="1"/>
    <xf numFmtId="2" fontId="0" fillId="4" borderId="7" xfId="0" applyNumberFormat="1" applyFill="1" applyBorder="1"/>
    <xf numFmtId="0" fontId="0" fillId="0" borderId="14" xfId="0" applyBorder="1"/>
    <xf numFmtId="164" fontId="0" fillId="0" borderId="14" xfId="0" applyNumberFormat="1" applyBorder="1"/>
    <xf numFmtId="14" fontId="0" fillId="4" borderId="45" xfId="0" applyNumberFormat="1" applyFill="1" applyBorder="1"/>
    <xf numFmtId="0" fontId="0" fillId="4" borderId="46" xfId="0" applyFill="1" applyBorder="1"/>
    <xf numFmtId="164" fontId="0" fillId="4" borderId="46" xfId="0" applyNumberFormat="1" applyFill="1" applyBorder="1"/>
    <xf numFmtId="0" fontId="1" fillId="4" borderId="0" xfId="0" applyFont="1" applyFill="1" applyAlignment="1">
      <alignment wrapText="1"/>
    </xf>
    <xf numFmtId="14" fontId="0" fillId="0" borderId="47" xfId="0" applyNumberFormat="1" applyBorder="1"/>
    <xf numFmtId="14" fontId="0" fillId="4" borderId="18" xfId="0" applyNumberFormat="1" applyFill="1" applyBorder="1"/>
    <xf numFmtId="164" fontId="0" fillId="4" borderId="7" xfId="0" applyNumberFormat="1" applyFill="1" applyBorder="1"/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2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1" fillId="2" borderId="2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46" xfId="0" applyNumberFormat="1" applyBorder="1"/>
    <xf numFmtId="0" fontId="0" fillId="4" borderId="0" xfId="0" applyFill="1" applyBorder="1"/>
    <xf numFmtId="14" fontId="0" fillId="4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Beverage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'Beverage_Sales Data'!$B$1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'Beverage_Sales Data'!$B$2:$B$133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E60-9071-3B577B27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26783"/>
        <c:axId val="1797974047"/>
      </c:lineChart>
      <c:dateAx>
        <c:axId val="7760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74047"/>
        <c:crosses val="autoZero"/>
        <c:auto val="1"/>
        <c:lblOffset val="100"/>
        <c:baseTimeUnit val="months"/>
      </c:dateAx>
      <c:valAx>
        <c:axId val="1797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2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 (12 month)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'A2&amp;3) TS Model Building&amp;Testing'!$BA$2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Building&amp;Testing'!$AZ$3:$AZ$134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Building&amp;Testing'!$BA$3:$BA$134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EBB-B8E5-F68A2682E2C4}"/>
            </c:ext>
          </c:extLst>
        </c:ser>
        <c:ser>
          <c:idx val="2"/>
          <c:order val="1"/>
          <c:tx>
            <c:strRef>
              <c:f>'A2&amp;3) TS Model Building&amp;Testing'!$BC$2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Building&amp;Testing'!$BC$3:$BC$134</c:f>
              <c:numCache>
                <c:formatCode>0.000</c:formatCode>
                <c:ptCount val="132"/>
                <c:pt idx="12" formatCode="General">
                  <c:v>7093</c:v>
                </c:pt>
                <c:pt idx="13" formatCode="General">
                  <c:v>7483</c:v>
                </c:pt>
                <c:pt idx="14" formatCode="General">
                  <c:v>8365</c:v>
                </c:pt>
                <c:pt idx="15" formatCode="General">
                  <c:v>8895</c:v>
                </c:pt>
                <c:pt idx="16" formatCode="General">
                  <c:v>9794</c:v>
                </c:pt>
                <c:pt idx="17" formatCode="General">
                  <c:v>9977</c:v>
                </c:pt>
                <c:pt idx="18" formatCode="General">
                  <c:v>9553</c:v>
                </c:pt>
                <c:pt idx="19" formatCode="General">
                  <c:v>9375</c:v>
                </c:pt>
                <c:pt idx="20" formatCode="General">
                  <c:v>9225</c:v>
                </c:pt>
                <c:pt idx="21" formatCode="General">
                  <c:v>9948</c:v>
                </c:pt>
                <c:pt idx="22" formatCode="General">
                  <c:v>8758</c:v>
                </c:pt>
                <c:pt idx="23" formatCode="General">
                  <c:v>10839</c:v>
                </c:pt>
                <c:pt idx="24" formatCode="General">
                  <c:v>7266</c:v>
                </c:pt>
                <c:pt idx="25" formatCode="General">
                  <c:v>7578</c:v>
                </c:pt>
                <c:pt idx="26" formatCode="General">
                  <c:v>8688</c:v>
                </c:pt>
                <c:pt idx="27" formatCode="General">
                  <c:v>9162</c:v>
                </c:pt>
                <c:pt idx="28" formatCode="General">
                  <c:v>9369</c:v>
                </c:pt>
                <c:pt idx="29" formatCode="General">
                  <c:v>10167</c:v>
                </c:pt>
                <c:pt idx="30" formatCode="General">
                  <c:v>9507</c:v>
                </c:pt>
                <c:pt idx="31" formatCode="General">
                  <c:v>8923</c:v>
                </c:pt>
                <c:pt idx="32" formatCode="General">
                  <c:v>9272</c:v>
                </c:pt>
                <c:pt idx="33" formatCode="General">
                  <c:v>9075</c:v>
                </c:pt>
                <c:pt idx="34" formatCode="General">
                  <c:v>8949</c:v>
                </c:pt>
                <c:pt idx="35" formatCode="General">
                  <c:v>10843</c:v>
                </c:pt>
                <c:pt idx="36" formatCode="General">
                  <c:v>6558</c:v>
                </c:pt>
                <c:pt idx="37" formatCode="General">
                  <c:v>7481</c:v>
                </c:pt>
                <c:pt idx="38" formatCode="General">
                  <c:v>9475</c:v>
                </c:pt>
                <c:pt idx="39" formatCode="General">
                  <c:v>9424</c:v>
                </c:pt>
                <c:pt idx="40" formatCode="General">
                  <c:v>9351</c:v>
                </c:pt>
                <c:pt idx="41" formatCode="General">
                  <c:v>10552</c:v>
                </c:pt>
                <c:pt idx="42" formatCode="General">
                  <c:v>9077</c:v>
                </c:pt>
                <c:pt idx="43" formatCode="General">
                  <c:v>9273</c:v>
                </c:pt>
                <c:pt idx="44" formatCode="General">
                  <c:v>9420</c:v>
                </c:pt>
                <c:pt idx="45" formatCode="General">
                  <c:v>9413</c:v>
                </c:pt>
                <c:pt idx="46" formatCode="General">
                  <c:v>9866</c:v>
                </c:pt>
                <c:pt idx="47" formatCode="General">
                  <c:v>11455</c:v>
                </c:pt>
                <c:pt idx="48" formatCode="General">
                  <c:v>6901</c:v>
                </c:pt>
                <c:pt idx="49" formatCode="General">
                  <c:v>8014</c:v>
                </c:pt>
                <c:pt idx="50" formatCode="General">
                  <c:v>9832</c:v>
                </c:pt>
                <c:pt idx="51" formatCode="General">
                  <c:v>9281</c:v>
                </c:pt>
                <c:pt idx="52" formatCode="General">
                  <c:v>9967</c:v>
                </c:pt>
                <c:pt idx="53" formatCode="General">
                  <c:v>11344</c:v>
                </c:pt>
                <c:pt idx="54" formatCode="General">
                  <c:v>9106</c:v>
                </c:pt>
                <c:pt idx="55" formatCode="General">
                  <c:v>10469</c:v>
                </c:pt>
                <c:pt idx="56" formatCode="General">
                  <c:v>10085</c:v>
                </c:pt>
                <c:pt idx="57" formatCode="General">
                  <c:v>9612</c:v>
                </c:pt>
                <c:pt idx="58" formatCode="General">
                  <c:v>10328</c:v>
                </c:pt>
                <c:pt idx="59" formatCode="General">
                  <c:v>11483</c:v>
                </c:pt>
                <c:pt idx="60" formatCode="General">
                  <c:v>7486</c:v>
                </c:pt>
                <c:pt idx="61" formatCode="General">
                  <c:v>8641</c:v>
                </c:pt>
                <c:pt idx="62" formatCode="General">
                  <c:v>9709</c:v>
                </c:pt>
                <c:pt idx="63" formatCode="General">
                  <c:v>9423</c:v>
                </c:pt>
                <c:pt idx="64" formatCode="General">
                  <c:v>11342</c:v>
                </c:pt>
                <c:pt idx="65" formatCode="General">
                  <c:v>11274</c:v>
                </c:pt>
                <c:pt idx="66" formatCode="General">
                  <c:v>9845</c:v>
                </c:pt>
                <c:pt idx="67" formatCode="General">
                  <c:v>11163</c:v>
                </c:pt>
                <c:pt idx="68" formatCode="General">
                  <c:v>9532</c:v>
                </c:pt>
                <c:pt idx="69" formatCode="General">
                  <c:v>10754</c:v>
                </c:pt>
                <c:pt idx="70" formatCode="General">
                  <c:v>10953</c:v>
                </c:pt>
                <c:pt idx="71" formatCode="General">
                  <c:v>11922</c:v>
                </c:pt>
                <c:pt idx="72" formatCode="General">
                  <c:v>8395</c:v>
                </c:pt>
                <c:pt idx="73" formatCode="General">
                  <c:v>8888</c:v>
                </c:pt>
                <c:pt idx="74" formatCode="General">
                  <c:v>10110</c:v>
                </c:pt>
                <c:pt idx="75" formatCode="General">
                  <c:v>10493</c:v>
                </c:pt>
                <c:pt idx="76" formatCode="General">
                  <c:v>12218</c:v>
                </c:pt>
                <c:pt idx="77" formatCode="General">
                  <c:v>11385</c:v>
                </c:pt>
                <c:pt idx="78" formatCode="General">
                  <c:v>11186</c:v>
                </c:pt>
                <c:pt idx="79" formatCode="General">
                  <c:v>11462</c:v>
                </c:pt>
                <c:pt idx="80" formatCode="General">
                  <c:v>10494</c:v>
                </c:pt>
                <c:pt idx="81" formatCode="General">
                  <c:v>11540</c:v>
                </c:pt>
                <c:pt idx="82" formatCode="General">
                  <c:v>11138</c:v>
                </c:pt>
                <c:pt idx="83" formatCode="General">
                  <c:v>12709</c:v>
                </c:pt>
                <c:pt idx="84" formatCode="General">
                  <c:v>8557</c:v>
                </c:pt>
                <c:pt idx="85" formatCode="General">
                  <c:v>9059</c:v>
                </c:pt>
                <c:pt idx="86" formatCode="General">
                  <c:v>10055</c:v>
                </c:pt>
                <c:pt idx="87" formatCode="General">
                  <c:v>10977</c:v>
                </c:pt>
                <c:pt idx="88" formatCode="General">
                  <c:v>11792</c:v>
                </c:pt>
                <c:pt idx="89" formatCode="General">
                  <c:v>11904</c:v>
                </c:pt>
                <c:pt idx="90" formatCode="General">
                  <c:v>10965</c:v>
                </c:pt>
                <c:pt idx="91" formatCode="General">
                  <c:v>10981</c:v>
                </c:pt>
                <c:pt idx="92" formatCode="General">
                  <c:v>10828</c:v>
                </c:pt>
                <c:pt idx="93" formatCode="General">
                  <c:v>11817</c:v>
                </c:pt>
                <c:pt idx="94" formatCode="General">
                  <c:v>10470</c:v>
                </c:pt>
                <c:pt idx="95" formatCode="General">
                  <c:v>13310</c:v>
                </c:pt>
                <c:pt idx="96" formatCode="General">
                  <c:v>8400</c:v>
                </c:pt>
                <c:pt idx="97" formatCode="General">
                  <c:v>9062</c:v>
                </c:pt>
                <c:pt idx="98" formatCode="General">
                  <c:v>10722</c:v>
                </c:pt>
                <c:pt idx="99" formatCode="General">
                  <c:v>11107</c:v>
                </c:pt>
                <c:pt idx="100" formatCode="General">
                  <c:v>11508</c:v>
                </c:pt>
                <c:pt idx="101" formatCode="General">
                  <c:v>12904</c:v>
                </c:pt>
                <c:pt idx="102" formatCode="General">
                  <c:v>11869</c:v>
                </c:pt>
                <c:pt idx="103" formatCode="General">
                  <c:v>11224</c:v>
                </c:pt>
                <c:pt idx="104" formatCode="General">
                  <c:v>12022</c:v>
                </c:pt>
                <c:pt idx="105" formatCode="General">
                  <c:v>11983</c:v>
                </c:pt>
                <c:pt idx="106" formatCode="General">
                  <c:v>11506</c:v>
                </c:pt>
                <c:pt idx="107" formatCode="General">
                  <c:v>14183</c:v>
                </c:pt>
                <c:pt idx="108" formatCode="General">
                  <c:v>8648</c:v>
                </c:pt>
                <c:pt idx="109" formatCode="General">
                  <c:v>10321</c:v>
                </c:pt>
                <c:pt idx="110" formatCode="General">
                  <c:v>12107</c:v>
                </c:pt>
                <c:pt idx="111" formatCode="General">
                  <c:v>11420</c:v>
                </c:pt>
                <c:pt idx="112" formatCode="General">
                  <c:v>12238</c:v>
                </c:pt>
                <c:pt idx="113" formatCode="General">
                  <c:v>13681</c:v>
                </c:pt>
                <c:pt idx="114" formatCode="General">
                  <c:v>10950</c:v>
                </c:pt>
                <c:pt idx="115" formatCode="General">
                  <c:v>12700</c:v>
                </c:pt>
                <c:pt idx="116" formatCode="General">
                  <c:v>12272</c:v>
                </c:pt>
                <c:pt idx="117" formatCode="General">
                  <c:v>11905</c:v>
                </c:pt>
                <c:pt idx="118" formatCode="General">
                  <c:v>13016</c:v>
                </c:pt>
                <c:pt idx="119" formatCode="General">
                  <c:v>14421</c:v>
                </c:pt>
                <c:pt idx="120" formatCode="General">
                  <c:v>9043</c:v>
                </c:pt>
                <c:pt idx="121" formatCode="General">
                  <c:v>10452</c:v>
                </c:pt>
                <c:pt idx="122" formatCode="General">
                  <c:v>12481</c:v>
                </c:pt>
                <c:pt idx="123" formatCode="General">
                  <c:v>11491</c:v>
                </c:pt>
                <c:pt idx="124" formatCode="General">
                  <c:v>13545</c:v>
                </c:pt>
                <c:pt idx="125" formatCode="General">
                  <c:v>14730</c:v>
                </c:pt>
                <c:pt idx="126" formatCode="General">
                  <c:v>11416</c:v>
                </c:pt>
                <c:pt idx="127" formatCode="General">
                  <c:v>13402</c:v>
                </c:pt>
                <c:pt idx="128" formatCode="General">
                  <c:v>11907</c:v>
                </c:pt>
                <c:pt idx="129" formatCode="General">
                  <c:v>12711</c:v>
                </c:pt>
                <c:pt idx="130" formatCode="General">
                  <c:v>13261</c:v>
                </c:pt>
                <c:pt idx="131" formatCode="General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C-4EBB-B8E5-F68A2682E2C4}"/>
            </c:ext>
          </c:extLst>
        </c:ser>
        <c:ser>
          <c:idx val="1"/>
          <c:order val="2"/>
          <c:tx>
            <c:strRef>
              <c:f>'A2&amp;3) TS Model Building&amp;Testing'!$BB$2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Building&amp;Testing'!$AZ$3:$AZ$134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Building&amp;Testing'!$BB$3:$BB$134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C-4EBB-B8E5-F68A2682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689967"/>
        <c:axId val="1915830591"/>
      </c:lineChart>
      <c:dateAx>
        <c:axId val="17956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30591"/>
        <c:crosses val="autoZero"/>
        <c:auto val="1"/>
        <c:lblOffset val="100"/>
        <c:baseTimeUnit val="months"/>
      </c:dateAx>
      <c:valAx>
        <c:axId val="1915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Detrended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967056796524"/>
          <c:y val="0.1727696592823855"/>
          <c:w val="0.87219844286280168"/>
          <c:h val="0.64595130462954775"/>
        </c:manualLayout>
      </c:layout>
      <c:lineChart>
        <c:grouping val="standard"/>
        <c:varyColors val="0"/>
        <c:ser>
          <c:idx val="0"/>
          <c:order val="0"/>
          <c:tx>
            <c:strRef>
              <c:f>'A.1) Time Series Exploration'!$Q$2</c:f>
              <c:strCache>
                <c:ptCount val="1"/>
                <c:pt idx="0">
                  <c:v>Detrended Time series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Exploration'!$N$3:$N$134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Exploration'!$Q$3:$Q$134</c:f>
              <c:numCache>
                <c:formatCode>General</c:formatCode>
                <c:ptCount val="132"/>
                <c:pt idx="6" formatCode="0.000">
                  <c:v>437.04166666666788</c:v>
                </c:pt>
                <c:pt idx="7" formatCode="0.000">
                  <c:v>247.875</c:v>
                </c:pt>
                <c:pt idx="8" formatCode="0.000">
                  <c:v>80.458333333332121</c:v>
                </c:pt>
                <c:pt idx="9" formatCode="0.000">
                  <c:v>778.875</c:v>
                </c:pt>
                <c:pt idx="10" formatCode="0.000">
                  <c:v>-404.54166666666788</c:v>
                </c:pt>
                <c:pt idx="11" formatCode="0.000">
                  <c:v>1686.25</c:v>
                </c:pt>
                <c:pt idx="12" formatCode="0.000">
                  <c:v>-1892.75</c:v>
                </c:pt>
                <c:pt idx="13" formatCode="0.000">
                  <c:v>-1560</c:v>
                </c:pt>
                <c:pt idx="14" formatCode="0.000">
                  <c:v>-433.125</c:v>
                </c:pt>
                <c:pt idx="15" formatCode="0.000">
                  <c:v>75.29166666666606</c:v>
                </c:pt>
                <c:pt idx="16" formatCode="0.000">
                  <c:v>310.70833333333212</c:v>
                </c:pt>
                <c:pt idx="17" formatCode="0.000">
                  <c:v>1100.5833333333321</c:v>
                </c:pt>
                <c:pt idx="18" formatCode="0.000">
                  <c:v>469.91666666666606</c:v>
                </c:pt>
                <c:pt idx="19" formatCode="0.000">
                  <c:v>-80.541666666667879</c:v>
                </c:pt>
                <c:pt idx="20" formatCode="0.000">
                  <c:v>239.70833333333212</c:v>
                </c:pt>
                <c:pt idx="21" formatCode="0.000">
                  <c:v>-1</c:v>
                </c:pt>
                <c:pt idx="22" formatCode="0.000">
                  <c:v>-137.16666666666606</c:v>
                </c:pt>
                <c:pt idx="23" formatCode="0.000">
                  <c:v>1741.5416666666679</c:v>
                </c:pt>
                <c:pt idx="24" formatCode="0.000">
                  <c:v>-2541.5833333333321</c:v>
                </c:pt>
                <c:pt idx="25" formatCode="0.000">
                  <c:v>-1615.25</c:v>
                </c:pt>
                <c:pt idx="26" formatCode="0.000">
                  <c:v>358</c:v>
                </c:pt>
                <c:pt idx="27" formatCode="0.000">
                  <c:v>286.75</c:v>
                </c:pt>
                <c:pt idx="28" formatCode="0.000">
                  <c:v>161.45833333333212</c:v>
                </c:pt>
                <c:pt idx="29" formatCode="0.000">
                  <c:v>1298.75</c:v>
                </c:pt>
                <c:pt idx="30" formatCode="0.000">
                  <c:v>-216.04166666666788</c:v>
                </c:pt>
                <c:pt idx="31" formatCode="0.000">
                  <c:v>-56.541666666667879</c:v>
                </c:pt>
                <c:pt idx="32" formatCode="0.000">
                  <c:v>53.375</c:v>
                </c:pt>
                <c:pt idx="33" formatCode="0.000">
                  <c:v>37.458333333332121</c:v>
                </c:pt>
                <c:pt idx="34" formatCode="0.000">
                  <c:v>470.75</c:v>
                </c:pt>
                <c:pt idx="35" formatCode="0.000">
                  <c:v>2001.0833333333339</c:v>
                </c:pt>
                <c:pt idx="36" formatCode="0.000">
                  <c:v>-2587.125</c:v>
                </c:pt>
                <c:pt idx="37" formatCode="0.000">
                  <c:v>-1525.1666666666679</c:v>
                </c:pt>
                <c:pt idx="38" formatCode="0.000">
                  <c:v>215.29166666666788</c:v>
                </c:pt>
                <c:pt idx="39" formatCode="0.000">
                  <c:v>-371.70833333333212</c:v>
                </c:pt>
                <c:pt idx="40" formatCode="0.000">
                  <c:v>286.75</c:v>
                </c:pt>
                <c:pt idx="41" formatCode="0.000">
                  <c:v>1643.3333333333321</c:v>
                </c:pt>
                <c:pt idx="42" formatCode="0.000">
                  <c:v>-620.20833333333394</c:v>
                </c:pt>
                <c:pt idx="43" formatCode="0.000">
                  <c:v>692.29166666666606</c:v>
                </c:pt>
                <c:pt idx="44" formatCode="0.000">
                  <c:v>287.29166666666606</c:v>
                </c:pt>
                <c:pt idx="45" formatCode="0.000">
                  <c:v>-186.5</c:v>
                </c:pt>
                <c:pt idx="46" formatCode="0.000">
                  <c:v>466.29166666666788</c:v>
                </c:pt>
                <c:pt idx="47" formatCode="0.000">
                  <c:v>1566.9166666666679</c:v>
                </c:pt>
                <c:pt idx="48" formatCode="0.000">
                  <c:v>-2457.9583333333321</c:v>
                </c:pt>
                <c:pt idx="49" formatCode="0.000">
                  <c:v>-1362.6666666666679</c:v>
                </c:pt>
                <c:pt idx="50" formatCode="0.000">
                  <c:v>-300.54166666666788</c:v>
                </c:pt>
                <c:pt idx="51" formatCode="0.000">
                  <c:v>-611.08333333333212</c:v>
                </c:pt>
                <c:pt idx="52" formatCode="0.000">
                  <c:v>1234.2916666666679</c:v>
                </c:pt>
                <c:pt idx="53" formatCode="0.000">
                  <c:v>1121.9583333333321</c:v>
                </c:pt>
                <c:pt idx="54" formatCode="0.000">
                  <c:v>-363.20833333333394</c:v>
                </c:pt>
                <c:pt idx="55" formatCode="0.000">
                  <c:v>906.625</c:v>
                </c:pt>
                <c:pt idx="56" formatCode="0.000">
                  <c:v>-751.375</c:v>
                </c:pt>
                <c:pt idx="57" formatCode="0.000">
                  <c:v>409.33333333333212</c:v>
                </c:pt>
                <c:pt idx="58" formatCode="0.000">
                  <c:v>527.25</c:v>
                </c:pt>
                <c:pt idx="59" formatCode="0.000">
                  <c:v>1455.125</c:v>
                </c:pt>
                <c:pt idx="60" formatCode="0.000">
                  <c:v>-2132.375</c:v>
                </c:pt>
                <c:pt idx="61" formatCode="0.000">
                  <c:v>-1707.7083333333321</c:v>
                </c:pt>
                <c:pt idx="62" formatCode="0.000">
                  <c:v>-538.25</c:v>
                </c:pt>
                <c:pt idx="63" formatCode="0.000">
                  <c:v>-228.08333333333394</c:v>
                </c:pt>
                <c:pt idx="64" formatCode="0.000">
                  <c:v>1456.4583333333321</c:v>
                </c:pt>
                <c:pt idx="65" formatCode="0.000">
                  <c:v>582.95833333333212</c:v>
                </c:pt>
                <c:pt idx="66" formatCode="0.000">
                  <c:v>344.41666666666606</c:v>
                </c:pt>
                <c:pt idx="67" formatCode="0.000">
                  <c:v>606.54166666666606</c:v>
                </c:pt>
                <c:pt idx="68" formatCode="0.000">
                  <c:v>-366.29166666666788</c:v>
                </c:pt>
                <c:pt idx="69" formatCode="0.000">
                  <c:v>661.83333333333212</c:v>
                </c:pt>
                <c:pt idx="70" formatCode="0.000">
                  <c:v>257.41666666666606</c:v>
                </c:pt>
                <c:pt idx="71" formatCode="0.000">
                  <c:v>1824.5416666666661</c:v>
                </c:pt>
                <c:pt idx="72" formatCode="0.000">
                  <c:v>-2339.875</c:v>
                </c:pt>
                <c:pt idx="73" formatCode="0.000">
                  <c:v>-1808.625</c:v>
                </c:pt>
                <c:pt idx="74" formatCode="0.000">
                  <c:v>-806.5</c:v>
                </c:pt>
                <c:pt idx="75" formatCode="0.000">
                  <c:v>90.041666666667879</c:v>
                </c:pt>
                <c:pt idx="76" formatCode="0.000">
                  <c:v>921.33333333333212</c:v>
                </c:pt>
                <c:pt idx="77" formatCode="0.000">
                  <c:v>1036.125</c:v>
                </c:pt>
                <c:pt idx="78" formatCode="0.000">
                  <c:v>78.625</c:v>
                </c:pt>
                <c:pt idx="79" formatCode="0.000">
                  <c:v>101.04166666666606</c:v>
                </c:pt>
                <c:pt idx="80" formatCode="0.000">
                  <c:v>-79.875</c:v>
                </c:pt>
                <c:pt idx="81" formatCode="0.000">
                  <c:v>875.91666666666788</c:v>
                </c:pt>
                <c:pt idx="82" formatCode="0.000">
                  <c:v>-464.66666666666788</c:v>
                </c:pt>
                <c:pt idx="83" formatCode="0.000">
                  <c:v>2345.5</c:v>
                </c:pt>
                <c:pt idx="84" formatCode="0.000">
                  <c:v>-2643.8333333333321</c:v>
                </c:pt>
                <c:pt idx="85" formatCode="0.000">
                  <c:v>-2029.625</c:v>
                </c:pt>
                <c:pt idx="86" formatCode="0.000">
                  <c:v>-429.5</c:v>
                </c:pt>
                <c:pt idx="87" formatCode="0.000">
                  <c:v>-101.16666666666788</c:v>
                </c:pt>
                <c:pt idx="88" formatCode="0.000">
                  <c:v>249.75</c:v>
                </c:pt>
                <c:pt idx="89" formatCode="0.000">
                  <c:v>1566.2083333333339</c:v>
                </c:pt>
                <c:pt idx="90" formatCode="0.000">
                  <c:v>484.5</c:v>
                </c:pt>
                <c:pt idx="91" formatCode="0.000">
                  <c:v>-223.29166666666788</c:v>
                </c:pt>
                <c:pt idx="92" formatCode="0.000">
                  <c:v>464.54166666666788</c:v>
                </c:pt>
                <c:pt idx="93" formatCode="0.000">
                  <c:v>354.79166666666788</c:v>
                </c:pt>
                <c:pt idx="94" formatCode="0.000">
                  <c:v>-165.66666666666788</c:v>
                </c:pt>
                <c:pt idx="95" formatCode="0.000">
                  <c:v>2448.5416666666661</c:v>
                </c:pt>
                <c:pt idx="96" formatCode="0.000">
                  <c:v>-3080.5416666666679</c:v>
                </c:pt>
                <c:pt idx="97" formatCode="0.000">
                  <c:v>-1430.75</c:v>
                </c:pt>
                <c:pt idx="98" formatCode="0.000">
                  <c:v>283.33333333333212</c:v>
                </c:pt>
                <c:pt idx="99" formatCode="0.000">
                  <c:v>-410.83333333333394</c:v>
                </c:pt>
                <c:pt idx="100" formatCode="0.000">
                  <c:v>347.5</c:v>
                </c:pt>
                <c:pt idx="101" formatCode="0.000">
                  <c:v>1717.6666666666679</c:v>
                </c:pt>
                <c:pt idx="102" formatCode="0.000">
                  <c:v>-1039.7083333333321</c:v>
                </c:pt>
                <c:pt idx="103" formatCode="0.000">
                  <c:v>688.375</c:v>
                </c:pt>
                <c:pt idx="104" formatCode="0.000">
                  <c:v>239.33333333333212</c:v>
                </c:pt>
                <c:pt idx="105" formatCode="0.000">
                  <c:v>-146.20833333333212</c:v>
                </c:pt>
                <c:pt idx="106" formatCode="0.000">
                  <c:v>907.375</c:v>
                </c:pt>
                <c:pt idx="107" formatCode="0.000">
                  <c:v>2214.2083333333321</c:v>
                </c:pt>
                <c:pt idx="108" formatCode="0.000">
                  <c:v>-3226.9166666666679</c:v>
                </c:pt>
                <c:pt idx="109" formatCode="0.000">
                  <c:v>-1866.5833333333339</c:v>
                </c:pt>
                <c:pt idx="110" formatCode="0.000">
                  <c:v>148.375</c:v>
                </c:pt>
                <c:pt idx="111" formatCode="0.000">
                  <c:v>-860</c:v>
                </c:pt>
                <c:pt idx="112" formatCode="0.000">
                  <c:v>1150.2083333333321</c:v>
                </c:pt>
                <c:pt idx="113" formatCode="0.000">
                  <c:v>2331.5</c:v>
                </c:pt>
                <c:pt idx="114" formatCode="0.000">
                  <c:v>-997.70833333333212</c:v>
                </c:pt>
                <c:pt idx="115" formatCode="0.000">
                  <c:v>968.125</c:v>
                </c:pt>
                <c:pt idx="116" formatCode="0.000">
                  <c:v>-533.75</c:v>
                </c:pt>
                <c:pt idx="117" formatCode="0.000">
                  <c:v>244</c:v>
                </c:pt>
                <c:pt idx="118" formatCode="0.000">
                  <c:v>751.45833333333212</c:v>
                </c:pt>
                <c:pt idx="119" formatCode="0.000">
                  <c:v>1736.875</c:v>
                </c:pt>
                <c:pt idx="120" formatCode="0.000">
                  <c:v>-3009</c:v>
                </c:pt>
                <c:pt idx="121" formatCode="0.000">
                  <c:v>-2244.625</c:v>
                </c:pt>
                <c:pt idx="122" formatCode="0.000">
                  <c:v>-32.625</c:v>
                </c:pt>
                <c:pt idx="123" formatCode="0.000">
                  <c:v>-867.125</c:v>
                </c:pt>
                <c:pt idx="124" formatCode="0.000">
                  <c:v>1263.7083333333321</c:v>
                </c:pt>
                <c:pt idx="125" formatCode="0.000">
                  <c:v>1670.6666666666661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7-4B12-B8F1-572EEC87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51423"/>
        <c:axId val="784839615"/>
      </c:lineChart>
      <c:dateAx>
        <c:axId val="15619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9615"/>
        <c:crosses val="autoZero"/>
        <c:auto val="1"/>
        <c:lblOffset val="100"/>
        <c:baseTimeUnit val="months"/>
      </c:dateAx>
      <c:valAx>
        <c:axId val="784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"/>
              <c:y val="0.43765102265672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'A.1) Time Series Exploration'!$B$1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Exploration'!$B$2:$B$133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D-43F5-A6FC-392DF92F8BCB}"/>
            </c:ext>
          </c:extLst>
        </c:ser>
        <c:ser>
          <c:idx val="1"/>
          <c:order val="1"/>
          <c:tx>
            <c:strRef>
              <c:f>'A.1) Time Series Exploration'!$D$1</c:f>
              <c:strCache>
                <c:ptCount val="1"/>
                <c:pt idx="0">
                  <c:v>CMA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Exploration'!$D$2:$D$133</c:f>
              <c:numCache>
                <c:formatCode>General</c:formatCode>
                <c:ptCount val="132"/>
                <c:pt idx="1">
                  <c:v>7947.333333333333</c:v>
                </c:pt>
                <c:pt idx="2">
                  <c:v>8632.8333333333321</c:v>
                </c:pt>
                <c:pt idx="3">
                  <c:v>9286.6666666666679</c:v>
                </c:pt>
                <c:pt idx="4">
                  <c:v>9665</c:v>
                </c:pt>
                <c:pt idx="5">
                  <c:v>9704.8333333333321</c:v>
                </c:pt>
                <c:pt idx="6">
                  <c:v>9509.6666666666679</c:v>
                </c:pt>
                <c:pt idx="7">
                  <c:v>9450.1666666666679</c:v>
                </c:pt>
                <c:pt idx="8">
                  <c:v>9413.1666666666679</c:v>
                </c:pt>
                <c:pt idx="9">
                  <c:v>9579.3333333333339</c:v>
                </c:pt>
                <c:pt idx="10">
                  <c:v>9401.3333333333339</c:v>
                </c:pt>
                <c:pt idx="11">
                  <c:v>8757.6666666666679</c:v>
                </c:pt>
                <c:pt idx="12">
                  <c:v>8202.5</c:v>
                </c:pt>
                <c:pt idx="13">
                  <c:v>8160</c:v>
                </c:pt>
                <c:pt idx="14">
                  <c:v>8774.5</c:v>
                </c:pt>
                <c:pt idx="15">
                  <c:v>9319.5</c:v>
                </c:pt>
                <c:pt idx="16">
                  <c:v>9623.5</c:v>
                </c:pt>
                <c:pt idx="17">
                  <c:v>9606.6666666666679</c:v>
                </c:pt>
                <c:pt idx="18">
                  <c:v>9383.1666666666679</c:v>
                </c:pt>
                <c:pt idx="19">
                  <c:v>9162</c:v>
                </c:pt>
                <c:pt idx="20">
                  <c:v>9094.3333333333321</c:v>
                </c:pt>
                <c:pt idx="21">
                  <c:v>9360.5</c:v>
                </c:pt>
                <c:pt idx="22">
                  <c:v>9202.8333333333339</c:v>
                </c:pt>
                <c:pt idx="23">
                  <c:v>8538.6666666666679</c:v>
                </c:pt>
                <c:pt idx="24">
                  <c:v>8066</c:v>
                </c:pt>
                <c:pt idx="25">
                  <c:v>8315.6666666666679</c:v>
                </c:pt>
                <c:pt idx="26">
                  <c:v>9105</c:v>
                </c:pt>
                <c:pt idx="27">
                  <c:v>9596.1666666666661</c:v>
                </c:pt>
                <c:pt idx="28">
                  <c:v>9717.8333333333321</c:v>
                </c:pt>
                <c:pt idx="29">
                  <c:v>9647</c:v>
                </c:pt>
                <c:pt idx="30">
                  <c:v>9445.3333333333321</c:v>
                </c:pt>
                <c:pt idx="31">
                  <c:v>9312.6666666666661</c:v>
                </c:pt>
                <c:pt idx="32">
                  <c:v>9467.5</c:v>
                </c:pt>
                <c:pt idx="33">
                  <c:v>9905.5</c:v>
                </c:pt>
                <c:pt idx="34">
                  <c:v>9826</c:v>
                </c:pt>
                <c:pt idx="35">
                  <c:v>9098.6666666666679</c:v>
                </c:pt>
                <c:pt idx="36">
                  <c:v>8519.5</c:v>
                </c:pt>
                <c:pt idx="37">
                  <c:v>8645.6666666666679</c:v>
                </c:pt>
                <c:pt idx="38">
                  <c:v>9367.8333333333339</c:v>
                </c:pt>
                <c:pt idx="39">
                  <c:v>9945.3333333333339</c:v>
                </c:pt>
                <c:pt idx="40">
                  <c:v>10168.166666666668</c:v>
                </c:pt>
                <c:pt idx="41">
                  <c:v>10222.666666666668</c:v>
                </c:pt>
                <c:pt idx="42">
                  <c:v>10096.5</c:v>
                </c:pt>
                <c:pt idx="43">
                  <c:v>9971</c:v>
                </c:pt>
                <c:pt idx="44">
                  <c:v>10031.833333333334</c:v>
                </c:pt>
                <c:pt idx="45">
                  <c:v>10241.333333333334</c:v>
                </c:pt>
                <c:pt idx="46">
                  <c:v>10120</c:v>
                </c:pt>
                <c:pt idx="47">
                  <c:v>9484.5</c:v>
                </c:pt>
                <c:pt idx="48">
                  <c:v>8907.6666666666679</c:v>
                </c:pt>
                <c:pt idx="49">
                  <c:v>8934.8333333333321</c:v>
                </c:pt>
                <c:pt idx="50">
                  <c:v>9707.8333333333321</c:v>
                </c:pt>
                <c:pt idx="51">
                  <c:v>10418.833333333332</c:v>
                </c:pt>
                <c:pt idx="52">
                  <c:v>10750</c:v>
                </c:pt>
                <c:pt idx="53">
                  <c:v>10790.5</c:v>
                </c:pt>
                <c:pt idx="54">
                  <c:v>10470.333333333332</c:v>
                </c:pt>
                <c:pt idx="55">
                  <c:v>10331.5</c:v>
                </c:pt>
                <c:pt idx="56">
                  <c:v>10448</c:v>
                </c:pt>
                <c:pt idx="57">
                  <c:v>10811.333333333332</c:v>
                </c:pt>
                <c:pt idx="58">
                  <c:v>10816.5</c:v>
                </c:pt>
                <c:pt idx="59">
                  <c:v>10079.166666666668</c:v>
                </c:pt>
                <c:pt idx="60">
                  <c:v>9433</c:v>
                </c:pt>
                <c:pt idx="61">
                  <c:v>9480.6666666666679</c:v>
                </c:pt>
                <c:pt idx="62">
                  <c:v>10385.333333333334</c:v>
                </c:pt>
                <c:pt idx="63">
                  <c:v>11152.833333333334</c:v>
                </c:pt>
                <c:pt idx="64">
                  <c:v>11480.833333333334</c:v>
                </c:pt>
                <c:pt idx="65">
                  <c:v>11470.333333333334</c:v>
                </c:pt>
                <c:pt idx="66">
                  <c:v>11195.833333333334</c:v>
                </c:pt>
                <c:pt idx="67">
                  <c:v>11106.333333333334</c:v>
                </c:pt>
                <c:pt idx="68">
                  <c:v>11111.333333333334</c:v>
                </c:pt>
                <c:pt idx="69">
                  <c:v>11426.5</c:v>
                </c:pt>
                <c:pt idx="70">
                  <c:v>11298.5</c:v>
                </c:pt>
                <c:pt idx="71">
                  <c:v>10454.833333333334</c:v>
                </c:pt>
                <c:pt idx="72">
                  <c:v>9666</c:v>
                </c:pt>
                <c:pt idx="73">
                  <c:v>9627</c:v>
                </c:pt>
                <c:pt idx="74">
                  <c:v>10485.833333333334</c:v>
                </c:pt>
                <c:pt idx="75">
                  <c:v>11249.5</c:v>
                </c:pt>
                <c:pt idx="76">
                  <c:v>11555.666666666666</c:v>
                </c:pt>
                <c:pt idx="77">
                  <c:v>11418.5</c:v>
                </c:pt>
                <c:pt idx="78">
                  <c:v>11104</c:v>
                </c:pt>
                <c:pt idx="79">
                  <c:v>11066.666666666666</c:v>
                </c:pt>
                <c:pt idx="80">
                  <c:v>11123.5</c:v>
                </c:pt>
                <c:pt idx="81">
                  <c:v>11452</c:v>
                </c:pt>
                <c:pt idx="82">
                  <c:v>11296.166666666666</c:v>
                </c:pt>
                <c:pt idx="83">
                  <c:v>10492</c:v>
                </c:pt>
                <c:pt idx="84">
                  <c:v>9826</c:v>
                </c:pt>
                <c:pt idx="85">
                  <c:v>9845.8333333333321</c:v>
                </c:pt>
                <c:pt idx="86">
                  <c:v>10704.666666666668</c:v>
                </c:pt>
                <c:pt idx="87">
                  <c:v>11476</c:v>
                </c:pt>
                <c:pt idx="88">
                  <c:v>11966.666666666666</c:v>
                </c:pt>
                <c:pt idx="89">
                  <c:v>12046.333333333332</c:v>
                </c:pt>
                <c:pt idx="90">
                  <c:v>11852</c:v>
                </c:pt>
                <c:pt idx="91">
                  <c:v>11724</c:v>
                </c:pt>
                <c:pt idx="92">
                  <c:v>11790</c:v>
                </c:pt>
                <c:pt idx="93">
                  <c:v>12197.166666666668</c:v>
                </c:pt>
                <c:pt idx="94">
                  <c:v>12001.5</c:v>
                </c:pt>
                <c:pt idx="95">
                  <c:v>11248.166666666666</c:v>
                </c:pt>
                <c:pt idx="96">
                  <c:v>10704.666666666666</c:v>
                </c:pt>
                <c:pt idx="97">
                  <c:v>10820.666666666666</c:v>
                </c:pt>
                <c:pt idx="98">
                  <c:v>11602.166666666666</c:v>
                </c:pt>
                <c:pt idx="99">
                  <c:v>12184</c:v>
                </c:pt>
                <c:pt idx="100">
                  <c:v>12368</c:v>
                </c:pt>
                <c:pt idx="101">
                  <c:v>12366.666666666666</c:v>
                </c:pt>
                <c:pt idx="102">
                  <c:v>12208.833333333332</c:v>
                </c:pt>
                <c:pt idx="103">
                  <c:v>12133.166666666668</c:v>
                </c:pt>
                <c:pt idx="104">
                  <c:v>12345</c:v>
                </c:pt>
                <c:pt idx="105">
                  <c:v>12755.833333333332</c:v>
                </c:pt>
                <c:pt idx="106">
                  <c:v>12637</c:v>
                </c:pt>
                <c:pt idx="107">
                  <c:v>11732.666666666668</c:v>
                </c:pt>
                <c:pt idx="108">
                  <c:v>10982</c:v>
                </c:pt>
                <c:pt idx="109">
                  <c:v>11066.666666666666</c:v>
                </c:pt>
                <c:pt idx="110">
                  <c:v>11990.166666666666</c:v>
                </c:pt>
                <c:pt idx="111">
                  <c:v>12880.5</c:v>
                </c:pt>
                <c:pt idx="112">
                  <c:v>13242.833333333334</c:v>
                </c:pt>
                <c:pt idx="113">
                  <c:v>13206.5</c:v>
                </c:pt>
                <c:pt idx="114">
                  <c:v>12712.166666666666</c:v>
                </c:pt>
                <c:pt idx="115">
                  <c:v>12457.5</c:v>
                </c:pt>
                <c:pt idx="116">
                  <c:v>12649.833333333334</c:v>
                </c:pt>
                <c:pt idx="117">
                  <c:v>13019.333333333334</c:v>
                </c:pt>
                <c:pt idx="118">
                  <c:v>12887.833333333334</c:v>
                </c:pt>
                <c:pt idx="119">
                  <c:v>11889</c:v>
                </c:pt>
                <c:pt idx="120">
                  <c:v>11151</c:v>
                </c:pt>
                <c:pt idx="121">
                  <c:v>11279.833333333334</c:v>
                </c:pt>
                <c:pt idx="122">
                  <c:v>12292.833333333334</c:v>
                </c:pt>
                <c:pt idx="123">
                  <c:v>13230</c:v>
                </c:pt>
                <c:pt idx="124">
                  <c:v>13666.833333333332</c:v>
                </c:pt>
                <c:pt idx="125">
                  <c:v>13806.833333333332</c:v>
                </c:pt>
                <c:pt idx="126">
                  <c:v>13462.166666666666</c:v>
                </c:pt>
                <c:pt idx="127">
                  <c:v>13310</c:v>
                </c:pt>
                <c:pt idx="128">
                  <c:v>13508.5</c:v>
                </c:pt>
                <c:pt idx="129">
                  <c:v>14012.666666666666</c:v>
                </c:pt>
                <c:pt idx="130">
                  <c:v>14530.666666666666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D-43F5-A6FC-392DF92F8BCB}"/>
            </c:ext>
          </c:extLst>
        </c:ser>
        <c:ser>
          <c:idx val="2"/>
          <c:order val="2"/>
          <c:tx>
            <c:strRef>
              <c:f>'A.1) Time Series Exploration'!$F$1</c:f>
              <c:strCache>
                <c:ptCount val="1"/>
                <c:pt idx="0">
                  <c:v>CMA 12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Exploration'!$F$2:$F$133</c:f>
              <c:numCache>
                <c:formatCode>General</c:formatCode>
                <c:ptCount val="132"/>
                <c:pt idx="6">
                  <c:v>9115.9583333333321</c:v>
                </c:pt>
                <c:pt idx="7">
                  <c:v>9127.125</c:v>
                </c:pt>
                <c:pt idx="8">
                  <c:v>9144.5416666666679</c:v>
                </c:pt>
                <c:pt idx="9">
                  <c:v>9169.125</c:v>
                </c:pt>
                <c:pt idx="10">
                  <c:v>9162.5416666666679</c:v>
                </c:pt>
                <c:pt idx="11">
                  <c:v>9152.75</c:v>
                </c:pt>
                <c:pt idx="12">
                  <c:v>9158.75</c:v>
                </c:pt>
                <c:pt idx="13">
                  <c:v>9138</c:v>
                </c:pt>
                <c:pt idx="14">
                  <c:v>9121.125</c:v>
                </c:pt>
                <c:pt idx="15">
                  <c:v>9086.7083333333339</c:v>
                </c:pt>
                <c:pt idx="16">
                  <c:v>9058.2916666666679</c:v>
                </c:pt>
                <c:pt idx="17">
                  <c:v>9066.4166666666679</c:v>
                </c:pt>
                <c:pt idx="18">
                  <c:v>9037.0833333333339</c:v>
                </c:pt>
                <c:pt idx="19">
                  <c:v>9003.5416666666679</c:v>
                </c:pt>
                <c:pt idx="20">
                  <c:v>9032.2916666666679</c:v>
                </c:pt>
                <c:pt idx="21">
                  <c:v>9076</c:v>
                </c:pt>
                <c:pt idx="22">
                  <c:v>9086.1666666666661</c:v>
                </c:pt>
                <c:pt idx="23">
                  <c:v>9101.4583333333321</c:v>
                </c:pt>
                <c:pt idx="24">
                  <c:v>9099.5833333333321</c:v>
                </c:pt>
                <c:pt idx="25">
                  <c:v>9096.25</c:v>
                </c:pt>
                <c:pt idx="26">
                  <c:v>9117</c:v>
                </c:pt>
                <c:pt idx="27">
                  <c:v>9137.25</c:v>
                </c:pt>
                <c:pt idx="28">
                  <c:v>9189.5416666666679</c:v>
                </c:pt>
                <c:pt idx="29">
                  <c:v>9253.25</c:v>
                </c:pt>
                <c:pt idx="30">
                  <c:v>9293.0416666666679</c:v>
                </c:pt>
                <c:pt idx="31">
                  <c:v>9329.5416666666679</c:v>
                </c:pt>
                <c:pt idx="32">
                  <c:v>9366.625</c:v>
                </c:pt>
                <c:pt idx="33">
                  <c:v>9375.5416666666679</c:v>
                </c:pt>
                <c:pt idx="34">
                  <c:v>9395.25</c:v>
                </c:pt>
                <c:pt idx="35">
                  <c:v>9453.9166666666661</c:v>
                </c:pt>
                <c:pt idx="36">
                  <c:v>9488.125</c:v>
                </c:pt>
                <c:pt idx="37">
                  <c:v>9539.1666666666679</c:v>
                </c:pt>
                <c:pt idx="38">
                  <c:v>9616.7083333333321</c:v>
                </c:pt>
                <c:pt idx="39">
                  <c:v>9652.7083333333321</c:v>
                </c:pt>
                <c:pt idx="40">
                  <c:v>9680.25</c:v>
                </c:pt>
                <c:pt idx="41">
                  <c:v>9700.6666666666679</c:v>
                </c:pt>
                <c:pt idx="42">
                  <c:v>9726.2083333333339</c:v>
                </c:pt>
                <c:pt idx="43">
                  <c:v>9776.7083333333339</c:v>
                </c:pt>
                <c:pt idx="44">
                  <c:v>9797.7083333333339</c:v>
                </c:pt>
                <c:pt idx="45">
                  <c:v>9798.5</c:v>
                </c:pt>
                <c:pt idx="46">
                  <c:v>9861.7083333333321</c:v>
                </c:pt>
                <c:pt idx="47">
                  <c:v>9916.0833333333321</c:v>
                </c:pt>
                <c:pt idx="48">
                  <c:v>9943.9583333333321</c:v>
                </c:pt>
                <c:pt idx="49">
                  <c:v>10003.666666666668</c:v>
                </c:pt>
                <c:pt idx="50">
                  <c:v>10009.541666666668</c:v>
                </c:pt>
                <c:pt idx="51">
                  <c:v>10034.083333333332</c:v>
                </c:pt>
                <c:pt idx="52">
                  <c:v>10107.708333333332</c:v>
                </c:pt>
                <c:pt idx="53">
                  <c:v>10152.041666666668</c:v>
                </c:pt>
                <c:pt idx="54">
                  <c:v>10208.208333333334</c:v>
                </c:pt>
                <c:pt idx="55">
                  <c:v>10256.375</c:v>
                </c:pt>
                <c:pt idx="56">
                  <c:v>10283.375</c:v>
                </c:pt>
                <c:pt idx="57">
                  <c:v>10344.666666666668</c:v>
                </c:pt>
                <c:pt idx="58">
                  <c:v>10425.75</c:v>
                </c:pt>
                <c:pt idx="59">
                  <c:v>10466.875</c:v>
                </c:pt>
                <c:pt idx="60">
                  <c:v>10527.375</c:v>
                </c:pt>
                <c:pt idx="61">
                  <c:v>10595.708333333332</c:v>
                </c:pt>
                <c:pt idx="62">
                  <c:v>10648.25</c:v>
                </c:pt>
                <c:pt idx="63">
                  <c:v>10721.083333333334</c:v>
                </c:pt>
                <c:pt idx="64">
                  <c:v>10761.541666666668</c:v>
                </c:pt>
                <c:pt idx="65">
                  <c:v>10802.041666666668</c:v>
                </c:pt>
                <c:pt idx="66">
                  <c:v>10841.583333333334</c:v>
                </c:pt>
                <c:pt idx="67">
                  <c:v>10855.458333333334</c:v>
                </c:pt>
                <c:pt idx="68">
                  <c:v>10860.291666666668</c:v>
                </c:pt>
                <c:pt idx="69">
                  <c:v>10878.166666666668</c:v>
                </c:pt>
                <c:pt idx="70">
                  <c:v>10880.583333333334</c:v>
                </c:pt>
                <c:pt idx="71">
                  <c:v>10884.458333333334</c:v>
                </c:pt>
                <c:pt idx="72">
                  <c:v>10896.875</c:v>
                </c:pt>
                <c:pt idx="73">
                  <c:v>10867.625</c:v>
                </c:pt>
                <c:pt idx="74">
                  <c:v>10861.5</c:v>
                </c:pt>
                <c:pt idx="75">
                  <c:v>10886.958333333332</c:v>
                </c:pt>
                <c:pt idx="76">
                  <c:v>10870.666666666668</c:v>
                </c:pt>
                <c:pt idx="77">
                  <c:v>10867.875</c:v>
                </c:pt>
                <c:pt idx="78">
                  <c:v>10886.375</c:v>
                </c:pt>
                <c:pt idx="79">
                  <c:v>10879.958333333334</c:v>
                </c:pt>
                <c:pt idx="80">
                  <c:v>10907.875</c:v>
                </c:pt>
                <c:pt idx="81">
                  <c:v>10941.083333333332</c:v>
                </c:pt>
                <c:pt idx="82">
                  <c:v>10934.666666666668</c:v>
                </c:pt>
                <c:pt idx="83">
                  <c:v>10964.5</c:v>
                </c:pt>
                <c:pt idx="84">
                  <c:v>11043.833333333332</c:v>
                </c:pt>
                <c:pt idx="85">
                  <c:v>11091.625</c:v>
                </c:pt>
                <c:pt idx="86">
                  <c:v>11151.5</c:v>
                </c:pt>
                <c:pt idx="87">
                  <c:v>11208.166666666668</c:v>
                </c:pt>
                <c:pt idx="88">
                  <c:v>11258.25</c:v>
                </c:pt>
                <c:pt idx="89">
                  <c:v>11337.791666666666</c:v>
                </c:pt>
                <c:pt idx="90">
                  <c:v>11384.5</c:v>
                </c:pt>
                <c:pt idx="91">
                  <c:v>11447.291666666668</c:v>
                </c:pt>
                <c:pt idx="92">
                  <c:v>11557.458333333332</c:v>
                </c:pt>
                <c:pt idx="93">
                  <c:v>11628.208333333332</c:v>
                </c:pt>
                <c:pt idx="94">
                  <c:v>11671.666666666668</c:v>
                </c:pt>
                <c:pt idx="95">
                  <c:v>11734.458333333334</c:v>
                </c:pt>
                <c:pt idx="96">
                  <c:v>11728.541666666668</c:v>
                </c:pt>
                <c:pt idx="97">
                  <c:v>11751.75</c:v>
                </c:pt>
                <c:pt idx="98">
                  <c:v>11823.666666666668</c:v>
                </c:pt>
                <c:pt idx="99">
                  <c:v>11830.833333333334</c:v>
                </c:pt>
                <c:pt idx="100">
                  <c:v>11890.5</c:v>
                </c:pt>
                <c:pt idx="101">
                  <c:v>11963.333333333332</c:v>
                </c:pt>
                <c:pt idx="102">
                  <c:v>11989.708333333332</c:v>
                </c:pt>
                <c:pt idx="103">
                  <c:v>12011.625</c:v>
                </c:pt>
                <c:pt idx="104">
                  <c:v>12032.666666666668</c:v>
                </c:pt>
                <c:pt idx="105">
                  <c:v>12051.208333333332</c:v>
                </c:pt>
                <c:pt idx="106">
                  <c:v>12108.625</c:v>
                </c:pt>
                <c:pt idx="107">
                  <c:v>12206.791666666668</c:v>
                </c:pt>
                <c:pt idx="108">
                  <c:v>12269.916666666668</c:v>
                </c:pt>
                <c:pt idx="109">
                  <c:v>12318.583333333334</c:v>
                </c:pt>
                <c:pt idx="110">
                  <c:v>12332.625</c:v>
                </c:pt>
                <c:pt idx="111">
                  <c:v>12351</c:v>
                </c:pt>
                <c:pt idx="112">
                  <c:v>12394.791666666668</c:v>
                </c:pt>
                <c:pt idx="113">
                  <c:v>12398.5</c:v>
                </c:pt>
                <c:pt idx="114">
                  <c:v>12413.708333333332</c:v>
                </c:pt>
                <c:pt idx="115">
                  <c:v>12433.875</c:v>
                </c:pt>
                <c:pt idx="116">
                  <c:v>12440.75</c:v>
                </c:pt>
                <c:pt idx="117">
                  <c:v>12467</c:v>
                </c:pt>
                <c:pt idx="118">
                  <c:v>12509.541666666668</c:v>
                </c:pt>
                <c:pt idx="119">
                  <c:v>12528.125</c:v>
                </c:pt>
                <c:pt idx="120">
                  <c:v>12573</c:v>
                </c:pt>
                <c:pt idx="121">
                  <c:v>12659.625</c:v>
                </c:pt>
                <c:pt idx="122">
                  <c:v>12715.625</c:v>
                </c:pt>
                <c:pt idx="123">
                  <c:v>12786.125</c:v>
                </c:pt>
                <c:pt idx="124">
                  <c:v>12874.291666666668</c:v>
                </c:pt>
                <c:pt idx="125">
                  <c:v>12912.333333333334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D-43F5-A6FC-392DF92F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0607"/>
        <c:axId val="1128427567"/>
      </c:lineChart>
      <c:dateAx>
        <c:axId val="11399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7567"/>
        <c:crosses val="autoZero"/>
        <c:auto val="1"/>
        <c:lblOffset val="100"/>
        <c:baseTimeUnit val="months"/>
      </c:dateAx>
      <c:valAx>
        <c:axId val="11284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profile and 4 year seasonality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'A.1) Time Series Exploration'!$AE$3</c:f>
              <c:strCache>
                <c:ptCount val="1"/>
                <c:pt idx="0">
                  <c:v>Seasonal Profile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Exploration'!$AE$4:$AE$15</c:f>
              <c:numCache>
                <c:formatCode>0.000</c:formatCode>
                <c:ptCount val="12"/>
                <c:pt idx="0">
                  <c:v>-2591.1958333333332</c:v>
                </c:pt>
                <c:pt idx="1">
                  <c:v>-1715.1</c:v>
                </c:pt>
                <c:pt idx="2">
                  <c:v>-153.55416666666679</c:v>
                </c:pt>
                <c:pt idx="3">
                  <c:v>-299.79166666666663</c:v>
                </c:pt>
                <c:pt idx="4">
                  <c:v>738.21666666666601</c:v>
                </c:pt>
                <c:pt idx="5">
                  <c:v>1406.9749999999997</c:v>
                </c:pt>
                <c:pt idx="6">
                  <c:v>-142.23750000000001</c:v>
                </c:pt>
                <c:pt idx="7">
                  <c:v>385.04999999999944</c:v>
                </c:pt>
                <c:pt idx="8">
                  <c:v>-36.658333333333758</c:v>
                </c:pt>
                <c:pt idx="9">
                  <c:v>302.85000000000002</c:v>
                </c:pt>
                <c:pt idx="10">
                  <c:v>220.84999999999962</c:v>
                </c:pt>
                <c:pt idx="11">
                  <c:v>1902.0583333333336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2-4059-A027-9A2D7789A8CA}"/>
            </c:ext>
          </c:extLst>
        </c:ser>
        <c:ser>
          <c:idx val="1"/>
          <c:order val="1"/>
          <c:tx>
            <c:strRef>
              <c:f>'A.1) Time Series Exploration'!$AD$3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Exploration'!$AD$4:$AD$15</c:f>
              <c:numCache>
                <c:formatCode>0.000</c:formatCode>
                <c:ptCount val="12"/>
                <c:pt idx="0">
                  <c:v>-3009</c:v>
                </c:pt>
                <c:pt idx="1">
                  <c:v>-2244.625</c:v>
                </c:pt>
                <c:pt idx="2">
                  <c:v>-32.625</c:v>
                </c:pt>
                <c:pt idx="3">
                  <c:v>-867.125</c:v>
                </c:pt>
                <c:pt idx="4">
                  <c:v>1263.7083333333321</c:v>
                </c:pt>
                <c:pt idx="5">
                  <c:v>1670.6666666666661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2-4059-A027-9A2D7789A8CA}"/>
            </c:ext>
          </c:extLst>
        </c:ser>
        <c:ser>
          <c:idx val="2"/>
          <c:order val="2"/>
          <c:tx>
            <c:strRef>
              <c:f>'A.1) Time Series Exploration'!$AC$3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Exploration'!$AC$4:$AC$15</c:f>
              <c:numCache>
                <c:formatCode>General</c:formatCode>
                <c:ptCount val="12"/>
                <c:pt idx="0">
                  <c:v>-3226.9166666666679</c:v>
                </c:pt>
                <c:pt idx="1">
                  <c:v>-1866.5833333333339</c:v>
                </c:pt>
                <c:pt idx="2">
                  <c:v>148.375</c:v>
                </c:pt>
                <c:pt idx="3">
                  <c:v>-860</c:v>
                </c:pt>
                <c:pt idx="4">
                  <c:v>1150.2083333333321</c:v>
                </c:pt>
                <c:pt idx="5">
                  <c:v>2331.5</c:v>
                </c:pt>
                <c:pt idx="6">
                  <c:v>-997.70833333333212</c:v>
                </c:pt>
                <c:pt idx="7">
                  <c:v>968.125</c:v>
                </c:pt>
                <c:pt idx="8">
                  <c:v>-533.75</c:v>
                </c:pt>
                <c:pt idx="9">
                  <c:v>244</c:v>
                </c:pt>
                <c:pt idx="10">
                  <c:v>751.45833333333212</c:v>
                </c:pt>
                <c:pt idx="11">
                  <c:v>1736.875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82-4059-A027-9A2D7789A8CA}"/>
            </c:ext>
          </c:extLst>
        </c:ser>
        <c:ser>
          <c:idx val="3"/>
          <c:order val="3"/>
          <c:tx>
            <c:strRef>
              <c:f>'A.1) Time Series Exploration'!$AB$3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Exploration'!$AB$4:$AB$15</c:f>
              <c:numCache>
                <c:formatCode>General</c:formatCode>
                <c:ptCount val="12"/>
                <c:pt idx="0">
                  <c:v>-3080.5416666666679</c:v>
                </c:pt>
                <c:pt idx="1">
                  <c:v>-1430.75</c:v>
                </c:pt>
                <c:pt idx="2">
                  <c:v>283.33333333333212</c:v>
                </c:pt>
                <c:pt idx="3">
                  <c:v>-410.83333333333394</c:v>
                </c:pt>
                <c:pt idx="4">
                  <c:v>347.5</c:v>
                </c:pt>
                <c:pt idx="5">
                  <c:v>1717.6666666666679</c:v>
                </c:pt>
                <c:pt idx="6">
                  <c:v>-1039.7083333333321</c:v>
                </c:pt>
                <c:pt idx="7">
                  <c:v>688.375</c:v>
                </c:pt>
                <c:pt idx="8">
                  <c:v>239.33333333333212</c:v>
                </c:pt>
                <c:pt idx="9">
                  <c:v>-146.20833333333212</c:v>
                </c:pt>
                <c:pt idx="10">
                  <c:v>907.375</c:v>
                </c:pt>
                <c:pt idx="11">
                  <c:v>2214.2083333333321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82-4059-A027-9A2D7789A8CA}"/>
            </c:ext>
          </c:extLst>
        </c:ser>
        <c:ser>
          <c:idx val="4"/>
          <c:order val="4"/>
          <c:tx>
            <c:strRef>
              <c:f>'A.1) Time Series Exploration'!$AA$3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Exploration'!$AA$4:$AA$15</c:f>
              <c:numCache>
                <c:formatCode>General</c:formatCode>
                <c:ptCount val="12"/>
                <c:pt idx="0">
                  <c:v>-2643.8333333333321</c:v>
                </c:pt>
                <c:pt idx="1">
                  <c:v>-2029.625</c:v>
                </c:pt>
                <c:pt idx="2">
                  <c:v>-429.5</c:v>
                </c:pt>
                <c:pt idx="3">
                  <c:v>-101.16666666666788</c:v>
                </c:pt>
                <c:pt idx="4">
                  <c:v>249.75</c:v>
                </c:pt>
                <c:pt idx="5">
                  <c:v>1566.2083333333339</c:v>
                </c:pt>
                <c:pt idx="6">
                  <c:v>484.5</c:v>
                </c:pt>
                <c:pt idx="7">
                  <c:v>-223.29166666666788</c:v>
                </c:pt>
                <c:pt idx="8">
                  <c:v>464.54166666666788</c:v>
                </c:pt>
                <c:pt idx="9">
                  <c:v>354.79166666666788</c:v>
                </c:pt>
                <c:pt idx="10">
                  <c:v>-165.66666666666788</c:v>
                </c:pt>
                <c:pt idx="11">
                  <c:v>2448.5416666666661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82-4059-A027-9A2D7789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218815"/>
        <c:axId val="1926603039"/>
      </c:lineChart>
      <c:catAx>
        <c:axId val="19312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039"/>
        <c:crosses val="autoZero"/>
        <c:auto val="1"/>
        <c:lblAlgn val="ctr"/>
        <c:lblOffset val="100"/>
        <c:noMultiLvlLbl val="0"/>
      </c:catAx>
      <c:valAx>
        <c:axId val="1926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'A.1) Time Series Exploration'!$AM$2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Exploration'!$AM$2:$AM$135</c:f>
              <c:numCache>
                <c:formatCode>General</c:formatCode>
                <c:ptCount val="134"/>
                <c:pt idx="0">
                  <c:v>0</c:v>
                </c:pt>
                <c:pt idx="7">
                  <c:v>579.27916666666715</c:v>
                </c:pt>
                <c:pt idx="8">
                  <c:v>-137.17499999999927</c:v>
                </c:pt>
                <c:pt idx="9">
                  <c:v>117.11666666666497</c:v>
                </c:pt>
                <c:pt idx="10">
                  <c:v>476.02499999999964</c:v>
                </c:pt>
                <c:pt idx="11">
                  <c:v>-625.39166666666824</c:v>
                </c:pt>
                <c:pt idx="12">
                  <c:v>-215.8083333333343</c:v>
                </c:pt>
                <c:pt idx="13">
                  <c:v>698.44583333333321</c:v>
                </c:pt>
                <c:pt idx="14">
                  <c:v>155.10000000000036</c:v>
                </c:pt>
                <c:pt idx="15">
                  <c:v>-279.57083333333321</c:v>
                </c:pt>
                <c:pt idx="16">
                  <c:v>375.08333333333212</c:v>
                </c:pt>
                <c:pt idx="17">
                  <c:v>-427.50833333333321</c:v>
                </c:pt>
                <c:pt idx="18">
                  <c:v>-306.39166666666824</c:v>
                </c:pt>
                <c:pt idx="19">
                  <c:v>612.15416666666533</c:v>
                </c:pt>
                <c:pt idx="20">
                  <c:v>-465.59166666666715</c:v>
                </c:pt>
                <c:pt idx="21">
                  <c:v>276.36666666666497</c:v>
                </c:pt>
                <c:pt idx="22">
                  <c:v>-303.85000000000036</c:v>
                </c:pt>
                <c:pt idx="23">
                  <c:v>-358.01666666666642</c:v>
                </c:pt>
                <c:pt idx="24">
                  <c:v>-160.51666666666642</c:v>
                </c:pt>
                <c:pt idx="25">
                  <c:v>49.612500000001091</c:v>
                </c:pt>
                <c:pt idx="26">
                  <c:v>99.850000000000364</c:v>
                </c:pt>
                <c:pt idx="27">
                  <c:v>511.55416666666679</c:v>
                </c:pt>
                <c:pt idx="28">
                  <c:v>586.54166666666606</c:v>
                </c:pt>
                <c:pt idx="29">
                  <c:v>-576.75833333333321</c:v>
                </c:pt>
                <c:pt idx="30">
                  <c:v>-108.22500000000036</c:v>
                </c:pt>
                <c:pt idx="31">
                  <c:v>-73.804166666668607</c:v>
                </c:pt>
                <c:pt idx="32">
                  <c:v>-441.59166666666715</c:v>
                </c:pt>
                <c:pt idx="33">
                  <c:v>90.033333333332848</c:v>
                </c:pt>
                <c:pt idx="34">
                  <c:v>-265.39166666666824</c:v>
                </c:pt>
                <c:pt idx="35">
                  <c:v>249.89999999999964</c:v>
                </c:pt>
                <c:pt idx="36">
                  <c:v>99.024999999999636</c:v>
                </c:pt>
                <c:pt idx="37">
                  <c:v>4.0708333333332121</c:v>
                </c:pt>
                <c:pt idx="38">
                  <c:v>189.93333333333248</c:v>
                </c:pt>
                <c:pt idx="39">
                  <c:v>368.84583333333467</c:v>
                </c:pt>
                <c:pt idx="40">
                  <c:v>-71.91666666666606</c:v>
                </c:pt>
                <c:pt idx="41">
                  <c:v>-451.46666666666533</c:v>
                </c:pt>
                <c:pt idx="42">
                  <c:v>236.35833333333176</c:v>
                </c:pt>
                <c:pt idx="43">
                  <c:v>-477.97083333333467</c:v>
                </c:pt>
                <c:pt idx="44">
                  <c:v>307.24166666666679</c:v>
                </c:pt>
                <c:pt idx="45">
                  <c:v>323.95000000000073</c:v>
                </c:pt>
                <c:pt idx="46">
                  <c:v>-489.35000000000036</c:v>
                </c:pt>
                <c:pt idx="47">
                  <c:v>245.44166666666752</c:v>
                </c:pt>
                <c:pt idx="48">
                  <c:v>-335.14166666666642</c:v>
                </c:pt>
                <c:pt idx="49">
                  <c:v>133.23750000000109</c:v>
                </c:pt>
                <c:pt idx="50">
                  <c:v>352.43333333333248</c:v>
                </c:pt>
                <c:pt idx="51">
                  <c:v>-146.98750000000109</c:v>
                </c:pt>
                <c:pt idx="52">
                  <c:v>-311.29166666666606</c:v>
                </c:pt>
                <c:pt idx="53">
                  <c:v>496.07500000000255</c:v>
                </c:pt>
                <c:pt idx="54">
                  <c:v>-285.01666666666824</c:v>
                </c:pt>
                <c:pt idx="55">
                  <c:v>-220.97083333333467</c:v>
                </c:pt>
                <c:pt idx="56">
                  <c:v>521.57500000000073</c:v>
                </c:pt>
                <c:pt idx="57">
                  <c:v>-714.71666666666715</c:v>
                </c:pt>
                <c:pt idx="58">
                  <c:v>106.48333333333176</c:v>
                </c:pt>
                <c:pt idx="59">
                  <c:v>306.39999999999964</c:v>
                </c:pt>
                <c:pt idx="60">
                  <c:v>-446.9333333333343</c:v>
                </c:pt>
                <c:pt idx="61">
                  <c:v>458.82083333333321</c:v>
                </c:pt>
                <c:pt idx="62">
                  <c:v>7.3916666666682431</c:v>
                </c:pt>
                <c:pt idx="63">
                  <c:v>-384.69583333333321</c:v>
                </c:pt>
                <c:pt idx="64">
                  <c:v>71.708333333332121</c:v>
                </c:pt>
                <c:pt idx="65">
                  <c:v>718.24166666666679</c:v>
                </c:pt>
                <c:pt idx="66">
                  <c:v>-824.01666666666824</c:v>
                </c:pt>
                <c:pt idx="67">
                  <c:v>486.65416666666533</c:v>
                </c:pt>
                <c:pt idx="68">
                  <c:v>221.49166666666679</c:v>
                </c:pt>
                <c:pt idx="69">
                  <c:v>-329.63333333333503</c:v>
                </c:pt>
                <c:pt idx="70">
                  <c:v>358.98333333333176</c:v>
                </c:pt>
                <c:pt idx="71">
                  <c:v>36.566666666665697</c:v>
                </c:pt>
                <c:pt idx="72">
                  <c:v>-77.516666666668243</c:v>
                </c:pt>
                <c:pt idx="73">
                  <c:v>251.32083333333321</c:v>
                </c:pt>
                <c:pt idx="74">
                  <c:v>-93.524999999999636</c:v>
                </c:pt>
                <c:pt idx="75">
                  <c:v>-652.94583333333321</c:v>
                </c:pt>
                <c:pt idx="76">
                  <c:v>389.83333333333394</c:v>
                </c:pt>
                <c:pt idx="77">
                  <c:v>183.11666666666679</c:v>
                </c:pt>
                <c:pt idx="78">
                  <c:v>-370.85000000000036</c:v>
                </c:pt>
                <c:pt idx="79">
                  <c:v>220.86249999999927</c:v>
                </c:pt>
                <c:pt idx="80">
                  <c:v>-284.00833333333321</c:v>
                </c:pt>
                <c:pt idx="81">
                  <c:v>-43.216666666667152</c:v>
                </c:pt>
                <c:pt idx="82">
                  <c:v>573.06666666666752</c:v>
                </c:pt>
                <c:pt idx="83">
                  <c:v>-685.51666666666824</c:v>
                </c:pt>
                <c:pt idx="84">
                  <c:v>443.4416666666657</c:v>
                </c:pt>
                <c:pt idx="85">
                  <c:v>-52.637499999998909</c:v>
                </c:pt>
                <c:pt idx="86">
                  <c:v>-314.52499999999964</c:v>
                </c:pt>
                <c:pt idx="87">
                  <c:v>-275.94583333333321</c:v>
                </c:pt>
                <c:pt idx="88">
                  <c:v>198.62499999999818</c:v>
                </c:pt>
                <c:pt idx="89">
                  <c:v>-488.46666666666533</c:v>
                </c:pt>
                <c:pt idx="90">
                  <c:v>159.23333333333358</c:v>
                </c:pt>
                <c:pt idx="91">
                  <c:v>626.73749999999927</c:v>
                </c:pt>
                <c:pt idx="92">
                  <c:v>-608.34166666666715</c:v>
                </c:pt>
                <c:pt idx="93">
                  <c:v>501.20000000000073</c:v>
                </c:pt>
                <c:pt idx="94">
                  <c:v>51.941666666667516</c:v>
                </c:pt>
                <c:pt idx="95">
                  <c:v>-386.51666666666824</c:v>
                </c:pt>
                <c:pt idx="96">
                  <c:v>546.48333333333176</c:v>
                </c:pt>
                <c:pt idx="97">
                  <c:v>-489.34583333333467</c:v>
                </c:pt>
                <c:pt idx="98">
                  <c:v>284.35000000000036</c:v>
                </c:pt>
                <c:pt idx="99">
                  <c:v>436.88749999999891</c:v>
                </c:pt>
                <c:pt idx="100">
                  <c:v>-111.04166666666788</c:v>
                </c:pt>
                <c:pt idx="101">
                  <c:v>-390.71666666666533</c:v>
                </c:pt>
                <c:pt idx="102">
                  <c:v>310.69166666666752</c:v>
                </c:pt>
                <c:pt idx="103">
                  <c:v>-897.47083333333285</c:v>
                </c:pt>
                <c:pt idx="104">
                  <c:v>303.32500000000073</c:v>
                </c:pt>
                <c:pt idx="105">
                  <c:v>275.99166666666497</c:v>
                </c:pt>
                <c:pt idx="106">
                  <c:v>-449.05833333333248</c:v>
                </c:pt>
                <c:pt idx="107">
                  <c:v>686.52499999999964</c:v>
                </c:pt>
                <c:pt idx="108">
                  <c:v>312.14999999999782</c:v>
                </c:pt>
                <c:pt idx="109">
                  <c:v>-635.72083333333467</c:v>
                </c:pt>
                <c:pt idx="110">
                  <c:v>-151.48333333333358</c:v>
                </c:pt>
                <c:pt idx="111">
                  <c:v>301.92916666666679</c:v>
                </c:pt>
                <c:pt idx="112">
                  <c:v>-560.20833333333394</c:v>
                </c:pt>
                <c:pt idx="113">
                  <c:v>411.99166666666679</c:v>
                </c:pt>
                <c:pt idx="114">
                  <c:v>924.52499999999964</c:v>
                </c:pt>
                <c:pt idx="115">
                  <c:v>-855.47083333333285</c:v>
                </c:pt>
                <c:pt idx="116">
                  <c:v>583.07500000000073</c:v>
                </c:pt>
                <c:pt idx="117">
                  <c:v>-497.09166666666715</c:v>
                </c:pt>
                <c:pt idx="118">
                  <c:v>-58.850000000000364</c:v>
                </c:pt>
                <c:pt idx="119">
                  <c:v>530.60833333333176</c:v>
                </c:pt>
                <c:pt idx="120">
                  <c:v>-165.1833333333343</c:v>
                </c:pt>
                <c:pt idx="121">
                  <c:v>-417.80416666666679</c:v>
                </c:pt>
                <c:pt idx="122">
                  <c:v>-529.52499999999964</c:v>
                </c:pt>
                <c:pt idx="123">
                  <c:v>120.92916666666679</c:v>
                </c:pt>
                <c:pt idx="124">
                  <c:v>-567.33333333333394</c:v>
                </c:pt>
                <c:pt idx="125">
                  <c:v>525.49166666666679</c:v>
                </c:pt>
                <c:pt idx="126">
                  <c:v>263.6916666666657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4-48C4-92FF-5BCC346B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93840"/>
        <c:axId val="1094706000"/>
      </c:lineChart>
      <c:dateAx>
        <c:axId val="7819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06000"/>
        <c:crosses val="autoZero"/>
        <c:auto val="1"/>
        <c:lblOffset val="100"/>
        <c:baseTimeUnit val="months"/>
      </c:dateAx>
      <c:valAx>
        <c:axId val="1094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Reconstructed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'A.1) Time Series Exploration'!$AI$2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Exploration'!$AI$3:$AI$134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2-47C8-9B6F-A67A3F3CDE12}"/>
            </c:ext>
          </c:extLst>
        </c:ser>
        <c:ser>
          <c:idx val="1"/>
          <c:order val="1"/>
          <c:tx>
            <c:strRef>
              <c:f>'A.1) Time Series Exploration'!$AN$1:$AN$2</c:f>
              <c:strCache>
                <c:ptCount val="2"/>
                <c:pt idx="0">
                  <c:v>Reconstructed Time Series (Trend+Season+Noise)</c:v>
                </c:pt>
              </c:strCache>
            </c:strRef>
          </c:tx>
          <c:spPr>
            <a:ln w="28575" cap="rnd">
              <a:solidFill>
                <a:srgbClr val="FF0000">
                  <a:alpha val="7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Exploration'!$AN$3:$AN$134</c:f>
              <c:numCache>
                <c:formatCode>General</c:formatCode>
                <c:ptCount val="132"/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2-47C8-9B6F-A67A3F3C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64656"/>
        <c:axId val="1030817056"/>
      </c:lineChart>
      <c:dateAx>
        <c:axId val="10179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7056"/>
        <c:crosses val="autoZero"/>
        <c:auto val="1"/>
        <c:lblOffset val="100"/>
        <c:baseTimeUnit val="months"/>
      </c:dateAx>
      <c:valAx>
        <c:axId val="1030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v>Error bars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'A2&amp;3) TS Model Building&amp;Testing'!$F$3:$F$134</c:f>
              <c:numCache>
                <c:formatCode>0.000</c:formatCode>
                <c:ptCount val="132"/>
                <c:pt idx="0">
                  <c:v>-2015.75</c:v>
                </c:pt>
                <c:pt idx="1">
                  <c:v>-1402.9364395482789</c:v>
                </c:pt>
                <c:pt idx="2">
                  <c:v>-365.86102683181525</c:v>
                </c:pt>
                <c:pt idx="3">
                  <c:v>204.5798998797909</c:v>
                </c:pt>
                <c:pt idx="4">
                  <c:v>1080.9663932995736</c:v>
                </c:pt>
                <c:pt idx="5">
                  <c:v>1144.4803603988003</c:v>
                </c:pt>
                <c:pt idx="6">
                  <c:v>593.97372814404298</c:v>
                </c:pt>
                <c:pt idx="7">
                  <c:v>350.31806589299231</c:v>
                </c:pt>
                <c:pt idx="8">
                  <c:v>161.59520068045094</c:v>
                </c:pt>
                <c:pt idx="9">
                  <c:v>866.73306399905596</c:v>
                </c:pt>
                <c:pt idx="10">
                  <c:v>-419.07240788528361</c:v>
                </c:pt>
                <c:pt idx="11">
                  <c:v>1708.2503083682186</c:v>
                </c:pt>
                <c:pt idx="12">
                  <c:v>-2053.5733718253941</c:v>
                </c:pt>
                <c:pt idx="13">
                  <c:v>-1514.5789555410029</c:v>
                </c:pt>
                <c:pt idx="14">
                  <c:v>-237.16299142375647</c:v>
                </c:pt>
                <c:pt idx="15">
                  <c:v>263.05212976017356</c:v>
                </c:pt>
                <c:pt idx="16">
                  <c:v>440.97531883804913</c:v>
                </c:pt>
                <c:pt idx="17">
                  <c:v>1190.2315356994459</c:v>
                </c:pt>
                <c:pt idx="18">
                  <c:v>398.66773749475215</c:v>
                </c:pt>
                <c:pt idx="19">
                  <c:v>-229.39952185211041</c:v>
                </c:pt>
                <c:pt idx="20">
                  <c:v>144.95745407734103</c:v>
                </c:pt>
                <c:pt idx="21">
                  <c:v>-68.065607540909696</c:v>
                </c:pt>
                <c:pt idx="22">
                  <c:v>-186.54188666257687</c:v>
                </c:pt>
                <c:pt idx="23">
                  <c:v>1728.077764554424</c:v>
                </c:pt>
                <c:pt idx="24">
                  <c:v>-2747.9375694194441</c:v>
                </c:pt>
                <c:pt idx="25">
                  <c:v>-1521.1906991521028</c:v>
                </c:pt>
                <c:pt idx="26">
                  <c:v>640.95610268548808</c:v>
                </c:pt>
                <c:pt idx="27">
                  <c:v>519.10718226747485</c:v>
                </c:pt>
                <c:pt idx="28">
                  <c:v>388.72699150122025</c:v>
                </c:pt>
                <c:pt idx="29">
                  <c:v>1546.7585455034168</c:v>
                </c:pt>
                <c:pt idx="30">
                  <c:v>-99.214431642927593</c:v>
                </c:pt>
                <c:pt idx="31">
                  <c:v>107.75236521310762</c:v>
                </c:pt>
                <c:pt idx="32">
                  <c:v>242.84181671243641</c:v>
                </c:pt>
                <c:pt idx="33">
                  <c:v>208.99897915407746</c:v>
                </c:pt>
                <c:pt idx="34">
                  <c:v>638.89700387138146</c:v>
                </c:pt>
                <c:pt idx="35">
                  <c:v>2157.2756886316347</c:v>
                </c:pt>
                <c:pt idx="36">
                  <c:v>-2635.1815987601331</c:v>
                </c:pt>
                <c:pt idx="37">
                  <c:v>-1230.8983570602177</c:v>
                </c:pt>
                <c:pt idx="38">
                  <c:v>723.16060138738794</c:v>
                </c:pt>
                <c:pt idx="39">
                  <c:v>92.225099279719871</c:v>
                </c:pt>
                <c:pt idx="40">
                  <c:v>768.03087741017953</c:v>
                </c:pt>
                <c:pt idx="41">
                  <c:v>2060.1355807054188</c:v>
                </c:pt>
                <c:pt idx="42">
                  <c:v>-405.58419791308552</c:v>
                </c:pt>
                <c:pt idx="43">
                  <c:v>1002.2475814246136</c:v>
                </c:pt>
                <c:pt idx="44">
                  <c:v>507.46283526494881</c:v>
                </c:pt>
                <c:pt idx="45">
                  <c:v>-21.630232388435616</c:v>
                </c:pt>
                <c:pt idx="46">
                  <c:v>696.76069361521877</c:v>
                </c:pt>
                <c:pt idx="47">
                  <c:v>1774.7433398128051</c:v>
                </c:pt>
                <c:pt idx="48">
                  <c:v>-2418.4302345052747</c:v>
                </c:pt>
                <c:pt idx="49">
                  <c:v>-996.1058881060635</c:v>
                </c:pt>
                <c:pt idx="50">
                  <c:v>181.99997795660965</c:v>
                </c:pt>
                <c:pt idx="51">
                  <c:v>-124.11762744616681</c:v>
                </c:pt>
                <c:pt idx="52">
                  <c:v>1808.6018767017194</c:v>
                </c:pt>
                <c:pt idx="53">
                  <c:v>1540.6857047619578</c:v>
                </c:pt>
                <c:pt idx="54">
                  <c:v>-58.616002996981479</c:v>
                </c:pt>
                <c:pt idx="55">
                  <c:v>1265.8631934942532</c:v>
                </c:pt>
                <c:pt idx="56">
                  <c:v>-505.06064884097759</c:v>
                </c:pt>
                <c:pt idx="57">
                  <c:v>772.76688999683029</c:v>
                </c:pt>
                <c:pt idx="58">
                  <c:v>886.34809195173693</c:v>
                </c:pt>
                <c:pt idx="59">
                  <c:v>1757.3744473195366</c:v>
                </c:pt>
                <c:pt idx="60">
                  <c:v>-1963.8792337689611</c:v>
                </c:pt>
                <c:pt idx="61">
                  <c:v>-1253.7992762478098</c:v>
                </c:pt>
                <c:pt idx="62">
                  <c:v>106.79106522934126</c:v>
                </c:pt>
                <c:pt idx="63">
                  <c:v>477.98677527861219</c:v>
                </c:pt>
                <c:pt idx="64">
                  <c:v>2150.1518824354207</c:v>
                </c:pt>
                <c:pt idx="65">
                  <c:v>1079.4820342710118</c:v>
                </c:pt>
                <c:pt idx="66">
                  <c:v>761.16007693523534</c:v>
                </c:pt>
                <c:pt idx="67">
                  <c:v>953.02425313980166</c:v>
                </c:pt>
                <c:pt idx="68">
                  <c:v>-120.31952810237635</c:v>
                </c:pt>
                <c:pt idx="69">
                  <c:v>938.98014817114927</c:v>
                </c:pt>
                <c:pt idx="70">
                  <c:v>433.18875042465334</c:v>
                </c:pt>
                <c:pt idx="71">
                  <c:v>1956.3056658011883</c:v>
                </c:pt>
                <c:pt idx="72">
                  <c:v>-2411.9371374874336</c:v>
                </c:pt>
                <c:pt idx="73">
                  <c:v>-1643.3305140523298</c:v>
                </c:pt>
                <c:pt idx="74">
                  <c:v>-465.68282816124338</c:v>
                </c:pt>
                <c:pt idx="75">
                  <c:v>507.7920318084125</c:v>
                </c:pt>
                <c:pt idx="76">
                  <c:v>1266.6625759848994</c:v>
                </c:pt>
                <c:pt idx="77">
                  <c:v>1238.6503728614243</c:v>
                </c:pt>
                <c:pt idx="78">
                  <c:v>162.73453521682313</c:v>
                </c:pt>
                <c:pt idx="79">
                  <c:v>160.74646070355629</c:v>
                </c:pt>
                <c:pt idx="80">
                  <c:v>-10.021859395352294</c:v>
                </c:pt>
                <c:pt idx="81">
                  <c:v>980.08591992957554</c:v>
                </c:pt>
                <c:pt idx="82">
                  <c:v>-475.24915801566021</c:v>
                </c:pt>
                <c:pt idx="83">
                  <c:v>2417.2831287258268</c:v>
                </c:pt>
                <c:pt idx="84">
                  <c:v>-2759.9144208370053</c:v>
                </c:pt>
                <c:pt idx="85">
                  <c:v>-1792.8436736467575</c:v>
                </c:pt>
                <c:pt idx="86">
                  <c:v>65.330644725350794</c:v>
                </c:pt>
                <c:pt idx="87">
                  <c:v>443.1092365359109</c:v>
                </c:pt>
                <c:pt idx="88">
                  <c:v>795.12957801595076</c:v>
                </c:pt>
                <c:pt idx="89">
                  <c:v>2103.2388910268855</c:v>
                </c:pt>
                <c:pt idx="90">
                  <c:v>835.75463167417365</c:v>
                </c:pt>
                <c:pt idx="91">
                  <c:v>98.373401289782123</c:v>
                </c:pt>
                <c:pt idx="92">
                  <c:v>885.49956882289734</c:v>
                </c:pt>
                <c:pt idx="93">
                  <c:v>748.6197168036033</c:v>
                </c:pt>
                <c:pt idx="94">
                  <c:v>188.87005810318442</c:v>
                </c:pt>
                <c:pt idx="95">
                  <c:v>2844.9930594135185</c:v>
                </c:pt>
                <c:pt idx="96">
                  <c:v>-3004.4819662733771</c:v>
                </c:pt>
                <c:pt idx="97">
                  <c:v>-999.37762584507072</c:v>
                </c:pt>
                <c:pt idx="98">
                  <c:v>897.08988602412319</c:v>
                </c:pt>
                <c:pt idx="99">
                  <c:v>110.92888314665106</c:v>
                </c:pt>
                <c:pt idx="100">
                  <c:v>916.66721408509147</c:v>
                </c:pt>
                <c:pt idx="101">
                  <c:v>2258.3422056665568</c:v>
                </c:pt>
                <c:pt idx="102">
                  <c:v>-722.28660126037357</c:v>
                </c:pt>
                <c:pt idx="103">
                  <c:v>1107.5522921011034</c:v>
                </c:pt>
                <c:pt idx="104">
                  <c:v>557.12755213359196</c:v>
                </c:pt>
                <c:pt idx="105">
                  <c:v>128.54473009879803</c:v>
                </c:pt>
                <c:pt idx="106">
                  <c:v>1225.3358703738231</c:v>
                </c:pt>
                <c:pt idx="107">
                  <c:v>2494.8917686612094</c:v>
                </c:pt>
                <c:pt idx="108">
                  <c:v>-3158.8843533366053</c:v>
                </c:pt>
                <c:pt idx="109">
                  <c:v>-1400.7129432797228</c:v>
                </c:pt>
                <c:pt idx="110">
                  <c:v>783.11669237100978</c:v>
                </c:pt>
                <c:pt idx="111">
                  <c:v>-293.44613460473556</c:v>
                </c:pt>
                <c:pt idx="112">
                  <c:v>1792.9903173620642</c:v>
                </c:pt>
                <c:pt idx="113">
                  <c:v>2779.7997895352491</c:v>
                </c:pt>
                <c:pt idx="114">
                  <c:v>-841.46901287045148</c:v>
                </c:pt>
                <c:pt idx="115">
                  <c:v>1237.5438641070796</c:v>
                </c:pt>
                <c:pt idx="116">
                  <c:v>-394.24966414636583</c:v>
                </c:pt>
                <c:pt idx="117">
                  <c:v>453.32923768935143</c:v>
                </c:pt>
                <c:pt idx="118">
                  <c:v>953.21989798629693</c:v>
                </c:pt>
                <c:pt idx="119">
                  <c:v>1851.8544908853401</c:v>
                </c:pt>
                <c:pt idx="120">
                  <c:v>-3053.8426652861453</c:v>
                </c:pt>
                <c:pt idx="121">
                  <c:v>-2384.9133537999787</c:v>
                </c:pt>
                <c:pt idx="122">
                  <c:v>-278.85862082718813</c:v>
                </c:pt>
                <c:pt idx="123">
                  <c:v>-1186.9030561318923</c:v>
                </c:pt>
                <c:pt idx="124">
                  <c:v>903.97464845847753</c:v>
                </c:pt>
                <c:pt idx="125">
                  <c:v>1235.0145184034136</c:v>
                </c:pt>
                <c:pt idx="126">
                  <c:v>-809.34887975180573</c:v>
                </c:pt>
                <c:pt idx="127">
                  <c:v>717.49205777073803</c:v>
                </c:pt>
                <c:pt idx="128">
                  <c:v>-1223.701154915032</c:v>
                </c:pt>
                <c:pt idx="129">
                  <c:v>222.96989396068966</c:v>
                </c:pt>
                <c:pt idx="130">
                  <c:v>419.52538166230079</c:v>
                </c:pt>
                <c:pt idx="131">
                  <c:v>1693.0937914407205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4-4899-B9C3-E8AA343F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41871"/>
        <c:axId val="915034479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Building&amp;Testing'!$B$2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Building&amp;Testing'!$A$3:$A$134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Building&amp;Testing'!$B$3:$B$122</c:f>
              <c:numCache>
                <c:formatCode>General</c:formatCode>
                <c:ptCount val="120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4-4899-B9C3-E8AA343FCA99}"/>
            </c:ext>
          </c:extLst>
        </c:ser>
        <c:ser>
          <c:idx val="2"/>
          <c:order val="2"/>
          <c:tx>
            <c:strRef>
              <c:f>'A2&amp;3) TS Model Building&amp;Testing'!$C$2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Building&amp;Testing'!$C$3:$C$134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B-44EC-8A74-5A9366F19488}"/>
            </c:ext>
          </c:extLst>
        </c:ser>
        <c:ser>
          <c:idx val="1"/>
          <c:order val="3"/>
          <c:tx>
            <c:strRef>
              <c:f>'A2&amp;3) TS Model Building&amp;Testing'!$E$2</c:f>
              <c:strCache>
                <c:ptCount val="1"/>
                <c:pt idx="0">
                  <c:v>Simple Exponential Smoothing (Fit)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Building&amp;Testing'!$E$3:$E$134</c:f>
              <c:numCache>
                <c:formatCode>0.000</c:formatCode>
                <c:ptCount val="132"/>
                <c:pt idx="0">
                  <c:v>9108.75</c:v>
                </c:pt>
                <c:pt idx="1">
                  <c:v>8885.9364395482789</c:v>
                </c:pt>
                <c:pt idx="2">
                  <c:v>8730.8610268318153</c:v>
                </c:pt>
                <c:pt idx="3">
                  <c:v>8690.4201001202091</c:v>
                </c:pt>
                <c:pt idx="4">
                  <c:v>8713.0336067004264</c:v>
                </c:pt>
                <c:pt idx="5">
                  <c:v>8832.5196396011997</c:v>
                </c:pt>
                <c:pt idx="6">
                  <c:v>8959.026271855957</c:v>
                </c:pt>
                <c:pt idx="7">
                  <c:v>9024.6819341070077</c:v>
                </c:pt>
                <c:pt idx="8">
                  <c:v>9063.4047993195491</c:v>
                </c:pt>
                <c:pt idx="9">
                  <c:v>9081.266936000944</c:v>
                </c:pt>
                <c:pt idx="10">
                  <c:v>9177.0724078852836</c:v>
                </c:pt>
                <c:pt idx="11">
                  <c:v>9130.7496916317814</c:v>
                </c:pt>
                <c:pt idx="12">
                  <c:v>9319.5733718253941</c:v>
                </c:pt>
                <c:pt idx="13">
                  <c:v>9092.5789555410029</c:v>
                </c:pt>
                <c:pt idx="14">
                  <c:v>8925.1629914237565</c:v>
                </c:pt>
                <c:pt idx="15">
                  <c:v>8898.9478702398264</c:v>
                </c:pt>
                <c:pt idx="16">
                  <c:v>8928.0246811619509</c:v>
                </c:pt>
                <c:pt idx="17">
                  <c:v>8976.7684643005541</c:v>
                </c:pt>
                <c:pt idx="18">
                  <c:v>9108.3322625052479</c:v>
                </c:pt>
                <c:pt idx="19">
                  <c:v>9152.3995218521104</c:v>
                </c:pt>
                <c:pt idx="20">
                  <c:v>9127.042545922659</c:v>
                </c:pt>
                <c:pt idx="21">
                  <c:v>9143.0656075409097</c:v>
                </c:pt>
                <c:pt idx="22">
                  <c:v>9135.5418866625769</c:v>
                </c:pt>
                <c:pt idx="23">
                  <c:v>9114.922235445576</c:v>
                </c:pt>
                <c:pt idx="24">
                  <c:v>9305.9375694194441</c:v>
                </c:pt>
                <c:pt idx="25">
                  <c:v>9002.1906991521028</c:v>
                </c:pt>
                <c:pt idx="26">
                  <c:v>8834.0438973145119</c:v>
                </c:pt>
                <c:pt idx="27">
                  <c:v>8904.8928177325251</c:v>
                </c:pt>
                <c:pt idx="28">
                  <c:v>8962.2730084987797</c:v>
                </c:pt>
                <c:pt idx="29">
                  <c:v>9005.2414544965832</c:v>
                </c:pt>
                <c:pt idx="30">
                  <c:v>9176.2144316429276</c:v>
                </c:pt>
                <c:pt idx="31">
                  <c:v>9165.2476347868924</c:v>
                </c:pt>
                <c:pt idx="32">
                  <c:v>9177.1581832875636</c:v>
                </c:pt>
                <c:pt idx="33">
                  <c:v>9204.0010208459225</c:v>
                </c:pt>
                <c:pt idx="34">
                  <c:v>9227.1029961286185</c:v>
                </c:pt>
                <c:pt idx="35">
                  <c:v>9297.7243113683653</c:v>
                </c:pt>
                <c:pt idx="36">
                  <c:v>9536.1815987601331</c:v>
                </c:pt>
                <c:pt idx="37">
                  <c:v>9244.8983570602177</c:v>
                </c:pt>
                <c:pt idx="38">
                  <c:v>9108.8393986126121</c:v>
                </c:pt>
                <c:pt idx="39">
                  <c:v>9188.7749007202801</c:v>
                </c:pt>
                <c:pt idx="40">
                  <c:v>9198.9691225898205</c:v>
                </c:pt>
                <c:pt idx="41">
                  <c:v>9283.8644192945812</c:v>
                </c:pt>
                <c:pt idx="42">
                  <c:v>9511.5841979130855</c:v>
                </c:pt>
                <c:pt idx="43">
                  <c:v>9466.7524185753864</c:v>
                </c:pt>
                <c:pt idx="44">
                  <c:v>9577.5371647350512</c:v>
                </c:pt>
                <c:pt idx="45">
                  <c:v>9633.6302323884356</c:v>
                </c:pt>
                <c:pt idx="46">
                  <c:v>9631.2393063847812</c:v>
                </c:pt>
                <c:pt idx="47">
                  <c:v>9708.2566601871949</c:v>
                </c:pt>
                <c:pt idx="48">
                  <c:v>9904.4302345052747</c:v>
                </c:pt>
                <c:pt idx="49">
                  <c:v>9637.1058881060635</c:v>
                </c:pt>
                <c:pt idx="50">
                  <c:v>9527.0000220433903</c:v>
                </c:pt>
                <c:pt idx="51">
                  <c:v>9547.1176274461668</c:v>
                </c:pt>
                <c:pt idx="52">
                  <c:v>9533.3981232982806</c:v>
                </c:pt>
                <c:pt idx="53">
                  <c:v>9733.3142952380422</c:v>
                </c:pt>
                <c:pt idx="54">
                  <c:v>9903.6160029969815</c:v>
                </c:pt>
                <c:pt idx="55">
                  <c:v>9897.1368065057468</c:v>
                </c:pt>
                <c:pt idx="56">
                  <c:v>10037.060648840978</c:v>
                </c:pt>
                <c:pt idx="57">
                  <c:v>9981.2331100031697</c:v>
                </c:pt>
                <c:pt idx="58">
                  <c:v>10066.651908048263</c:v>
                </c:pt>
                <c:pt idx="59">
                  <c:v>10164.625552680463</c:v>
                </c:pt>
                <c:pt idx="60">
                  <c:v>10358.879233768961</c:v>
                </c:pt>
                <c:pt idx="61">
                  <c:v>10141.79927624781</c:v>
                </c:pt>
                <c:pt idx="62">
                  <c:v>10003.208934770659</c:v>
                </c:pt>
                <c:pt idx="63">
                  <c:v>10015.013224721388</c:v>
                </c:pt>
                <c:pt idx="64">
                  <c:v>10067.848117564579</c:v>
                </c:pt>
                <c:pt idx="65">
                  <c:v>10305.517965728988</c:v>
                </c:pt>
                <c:pt idx="66">
                  <c:v>10424.839923064765</c:v>
                </c:pt>
                <c:pt idx="67">
                  <c:v>10508.975746860198</c:v>
                </c:pt>
                <c:pt idx="68">
                  <c:v>10614.319528102376</c:v>
                </c:pt>
                <c:pt idx="69">
                  <c:v>10601.019851828851</c:v>
                </c:pt>
                <c:pt idx="70">
                  <c:v>10704.811249575347</c:v>
                </c:pt>
                <c:pt idx="71">
                  <c:v>10752.694334198812</c:v>
                </c:pt>
                <c:pt idx="72">
                  <c:v>10968.937137487434</c:v>
                </c:pt>
                <c:pt idx="73">
                  <c:v>10702.33051405233</c:v>
                </c:pt>
                <c:pt idx="74">
                  <c:v>10520.682828161243</c:v>
                </c:pt>
                <c:pt idx="75">
                  <c:v>10469.207968191587</c:v>
                </c:pt>
                <c:pt idx="76">
                  <c:v>10525.337424015101</c:v>
                </c:pt>
                <c:pt idx="77">
                  <c:v>10665.349627138576</c:v>
                </c:pt>
                <c:pt idx="78">
                  <c:v>10802.265464783177</c:v>
                </c:pt>
                <c:pt idx="79">
                  <c:v>10820.253539296444</c:v>
                </c:pt>
                <c:pt idx="80">
                  <c:v>10838.021859395352</c:v>
                </c:pt>
                <c:pt idx="81">
                  <c:v>10836.914080070424</c:v>
                </c:pt>
                <c:pt idx="82">
                  <c:v>10945.24915801566</c:v>
                </c:pt>
                <c:pt idx="83">
                  <c:v>10892.716871274173</c:v>
                </c:pt>
                <c:pt idx="84">
                  <c:v>11159.914420837005</c:v>
                </c:pt>
                <c:pt idx="85">
                  <c:v>10854.843673646757</c:v>
                </c:pt>
                <c:pt idx="86">
                  <c:v>10656.669355274649</c:v>
                </c:pt>
                <c:pt idx="87">
                  <c:v>10663.890763464089</c:v>
                </c:pt>
                <c:pt idx="88">
                  <c:v>10712.870421984049</c:v>
                </c:pt>
                <c:pt idx="89">
                  <c:v>10800.761108973114</c:v>
                </c:pt>
                <c:pt idx="90">
                  <c:v>11033.245368325826</c:v>
                </c:pt>
                <c:pt idx="91">
                  <c:v>11125.626598710218</c:v>
                </c:pt>
                <c:pt idx="92">
                  <c:v>11136.500431177103</c:v>
                </c:pt>
                <c:pt idx="93">
                  <c:v>11234.380283196397</c:v>
                </c:pt>
                <c:pt idx="94">
                  <c:v>11317.129941896816</c:v>
                </c:pt>
                <c:pt idx="95">
                  <c:v>11338.006940586482</c:v>
                </c:pt>
                <c:pt idx="96">
                  <c:v>11652.481966273377</c:v>
                </c:pt>
                <c:pt idx="97">
                  <c:v>11320.377625845071</c:v>
                </c:pt>
                <c:pt idx="98">
                  <c:v>11209.910113975877</c:v>
                </c:pt>
                <c:pt idx="99">
                  <c:v>11309.071116853349</c:v>
                </c:pt>
                <c:pt idx="100">
                  <c:v>11321.332785914909</c:v>
                </c:pt>
                <c:pt idx="101">
                  <c:v>11422.657794333443</c:v>
                </c:pt>
                <c:pt idx="102">
                  <c:v>11672.286601260374</c:v>
                </c:pt>
                <c:pt idx="103">
                  <c:v>11592.447707898897</c:v>
                </c:pt>
                <c:pt idx="104">
                  <c:v>11714.872447866408</c:v>
                </c:pt>
                <c:pt idx="105">
                  <c:v>11776.455269901202</c:v>
                </c:pt>
                <c:pt idx="106">
                  <c:v>11790.664129626177</c:v>
                </c:pt>
                <c:pt idx="107">
                  <c:v>11926.108231338791</c:v>
                </c:pt>
                <c:pt idx="108">
                  <c:v>12201.884353336605</c:v>
                </c:pt>
                <c:pt idx="109">
                  <c:v>11852.712943279723</c:v>
                </c:pt>
                <c:pt idx="110">
                  <c:v>11697.88330762899</c:v>
                </c:pt>
                <c:pt idx="111">
                  <c:v>11784.446134604736</c:v>
                </c:pt>
                <c:pt idx="112">
                  <c:v>11752.009682637936</c:v>
                </c:pt>
                <c:pt idx="113">
                  <c:v>11950.200210464751</c:v>
                </c:pt>
                <c:pt idx="114">
                  <c:v>12257.469012870451</c:v>
                </c:pt>
                <c:pt idx="115">
                  <c:v>12164.45613589292</c:v>
                </c:pt>
                <c:pt idx="116">
                  <c:v>12301.249664146366</c:v>
                </c:pt>
                <c:pt idx="117">
                  <c:v>12257.670762310649</c:v>
                </c:pt>
                <c:pt idx="118">
                  <c:v>12307.780102013703</c:v>
                </c:pt>
                <c:pt idx="119">
                  <c:v>12413.14550911466</c:v>
                </c:pt>
                <c:pt idx="120">
                  <c:v>12617.842665286145</c:v>
                </c:pt>
                <c:pt idx="121">
                  <c:v>12799.913353799979</c:v>
                </c:pt>
                <c:pt idx="122">
                  <c:v>12961.858620827188</c:v>
                </c:pt>
                <c:pt idx="123">
                  <c:v>13105.903056131892</c:v>
                </c:pt>
                <c:pt idx="124">
                  <c:v>13234.025351541522</c:v>
                </c:pt>
                <c:pt idx="125">
                  <c:v>13347.985481596586</c:v>
                </c:pt>
                <c:pt idx="126">
                  <c:v>13449.348879751806</c:v>
                </c:pt>
                <c:pt idx="127">
                  <c:v>13539.507942229262</c:v>
                </c:pt>
                <c:pt idx="128">
                  <c:v>13619.701154915032</c:v>
                </c:pt>
                <c:pt idx="129">
                  <c:v>13691.03010603931</c:v>
                </c:pt>
                <c:pt idx="130">
                  <c:v>13754.474618337699</c:v>
                </c:pt>
                <c:pt idx="131">
                  <c:v>13810.90620855928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8-433C-9DC2-46C33111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41871"/>
        <c:axId val="915034479"/>
      </c:lineChart>
      <c:dateAx>
        <c:axId val="3123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4479"/>
        <c:crosses val="autoZero"/>
        <c:auto val="1"/>
        <c:lblOffset val="100"/>
        <c:baseTimeUnit val="months"/>
      </c:dateAx>
      <c:valAx>
        <c:axId val="9150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 Trend (Double</a:t>
            </a:r>
            <a:r>
              <a:rPr lang="en-US" baseline="0"/>
              <a:t> Exponential)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93680279192697E-2"/>
          <c:y val="0.10153565982822542"/>
          <c:w val="0.84319949967326746"/>
          <c:h val="0.7898740754409474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'A2&amp;3) TS Model Building&amp;Testing'!$X$2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Building&amp;Testing'!$X$3:$X$134</c:f>
              <c:numCache>
                <c:formatCode>General</c:formatCode>
                <c:ptCount val="132"/>
                <c:pt idx="2" formatCode="0.00">
                  <c:v>492</c:v>
                </c:pt>
                <c:pt idx="3" formatCode="0.00">
                  <c:v>522.31243762685517</c:v>
                </c:pt>
                <c:pt idx="4" formatCode="0.00">
                  <c:v>901.62187729777179</c:v>
                </c:pt>
                <c:pt idx="5" formatCode="0.00">
                  <c:v>466.30612189330532</c:v>
                </c:pt>
                <c:pt idx="6" formatCode="0.00">
                  <c:v>-503.23184204561767</c:v>
                </c:pt>
                <c:pt idx="7" formatCode="0.00">
                  <c:v>-1023.1722538088616</c:v>
                </c:pt>
                <c:pt idx="8" formatCode="0.00">
                  <c:v>-1385.6485587563748</c:v>
                </c:pt>
                <c:pt idx="9" formatCode="0.00">
                  <c:v>-766.76889417935308</c:v>
                </c:pt>
                <c:pt idx="10" formatCode="0.00">
                  <c:v>-2161.5607351915041</c:v>
                </c:pt>
                <c:pt idx="11" formatCode="0.00">
                  <c:v>46.24748408664891</c:v>
                </c:pt>
                <c:pt idx="12" formatCode="0.00">
                  <c:v>-3833.9667857075747</c:v>
                </c:pt>
                <c:pt idx="13" formatCode="0.00">
                  <c:v>-2965.3625732294513</c:v>
                </c:pt>
                <c:pt idx="14" formatCode="0.00">
                  <c:v>-1389.193107994166</c:v>
                </c:pt>
                <c:pt idx="15" formatCode="0.00">
                  <c:v>-720.58813994649245</c:v>
                </c:pt>
                <c:pt idx="16" formatCode="0.00">
                  <c:v>-430.64512362704045</c:v>
                </c:pt>
                <c:pt idx="17" formatCode="0.00">
                  <c:v>405.05623069616377</c:v>
                </c:pt>
                <c:pt idx="18" formatCode="0.00">
                  <c:v>-391.96216468155035</c:v>
                </c:pt>
                <c:pt idx="19" formatCode="0.00">
                  <c:v>-946.19599862987525</c:v>
                </c:pt>
                <c:pt idx="20" formatCode="0.00">
                  <c:v>-433.31575319262265</c:v>
                </c:pt>
                <c:pt idx="21" formatCode="0.00">
                  <c:v>-555.30572238099558</c:v>
                </c:pt>
                <c:pt idx="22" formatCode="0.00">
                  <c:v>-567.4337350211099</c:v>
                </c:pt>
                <c:pt idx="23" formatCode="0.00">
                  <c:v>1458.0914207848964</c:v>
                </c:pt>
                <c:pt idx="24" formatCode="0.00">
                  <c:v>-3131.6826382037525</c:v>
                </c:pt>
                <c:pt idx="25" formatCode="0.00">
                  <c:v>-1529.4554856680024</c:v>
                </c:pt>
                <c:pt idx="26" formatCode="0.00">
                  <c:v>870.87529523022022</c:v>
                </c:pt>
                <c:pt idx="27" formatCode="0.00">
                  <c:v>732.24534960695382</c:v>
                </c:pt>
                <c:pt idx="28" formatCode="0.00">
                  <c:v>579.07713358685578</c:v>
                </c:pt>
                <c:pt idx="29" formatCode="0.00">
                  <c:v>1714.3438822626522</c:v>
                </c:pt>
                <c:pt idx="30" formatCode="0.00">
                  <c:v>-95.077505639330411</c:v>
                </c:pt>
                <c:pt idx="31" formatCode="0.00">
                  <c:v>123.7458332966944</c:v>
                </c:pt>
                <c:pt idx="32" formatCode="0.00">
                  <c:v>247.34378644067328</c:v>
                </c:pt>
                <c:pt idx="33" formatCode="0.00">
                  <c:v>186.05519240162539</c:v>
                </c:pt>
                <c:pt idx="34" formatCode="0.00">
                  <c:v>591.77169821337338</c:v>
                </c:pt>
                <c:pt idx="35" formatCode="0.00">
                  <c:v>2038.028102846667</c:v>
                </c:pt>
                <c:pt idx="36" formatCode="0.00">
                  <c:v>-2997.0780960976335</c:v>
                </c:pt>
                <c:pt idx="37" formatCode="0.00">
                  <c:v>-1297.5121664399412</c:v>
                </c:pt>
                <c:pt idx="38" formatCode="0.00">
                  <c:v>808.83279679499901</c:v>
                </c:pt>
                <c:pt idx="39" formatCode="0.00">
                  <c:v>111.51475855348144</c:v>
                </c:pt>
                <c:pt idx="40" formatCode="0.00">
                  <c:v>784.88384145906093</c:v>
                </c:pt>
                <c:pt idx="41" formatCode="0.00">
                  <c:v>1996.1284634276744</c:v>
                </c:pt>
                <c:pt idx="42" formatCode="0.00">
                  <c:v>-698.79422453611187</c:v>
                </c:pt>
                <c:pt idx="43" formatCode="0.00">
                  <c:v>754.35753134809966</c:v>
                </c:pt>
                <c:pt idx="44" formatCode="0.00">
                  <c:v>155.35259830675204</c:v>
                </c:pt>
                <c:pt idx="45" formatCode="0.00">
                  <c:v>-419.41683107649442</c:v>
                </c:pt>
                <c:pt idx="46" formatCode="0.00">
                  <c:v>318.77187083730678</c:v>
                </c:pt>
                <c:pt idx="47" formatCode="0.00">
                  <c:v>1342.6782327054025</c:v>
                </c:pt>
                <c:pt idx="48" formatCode="0.00">
                  <c:v>-3022.2689638071333</c:v>
                </c:pt>
                <c:pt idx="49" formatCode="0.00">
                  <c:v>-1298.2313187228319</c:v>
                </c:pt>
                <c:pt idx="50" formatCode="0.00">
                  <c:v>35.807742369222979</c:v>
                </c:pt>
                <c:pt idx="51" formatCode="0.00">
                  <c:v>-246.61726094324331</c:v>
                </c:pt>
                <c:pt idx="52" formatCode="0.00">
                  <c:v>1737.9582111147374</c:v>
                </c:pt>
                <c:pt idx="53" formatCode="0.00">
                  <c:v>1299.7272168993804</c:v>
                </c:pt>
                <c:pt idx="54" formatCode="0.00">
                  <c:v>-448.59097207013474</c:v>
                </c:pt>
                <c:pt idx="55" formatCode="0.00">
                  <c:v>904.8749326194993</c:v>
                </c:pt>
                <c:pt idx="56" formatCode="0.00">
                  <c:v>-980.3273621453809</c:v>
                </c:pt>
                <c:pt idx="57" formatCode="0.00">
                  <c:v>383.40145417667554</c:v>
                </c:pt>
                <c:pt idx="58" formatCode="0.00">
                  <c:v>446.48885024149604</c:v>
                </c:pt>
                <c:pt idx="59" formatCode="0.00">
                  <c:v>1255.1898961983607</c:v>
                </c:pt>
                <c:pt idx="60" formatCode="0.00">
                  <c:v>-2624.4225240323594</c:v>
                </c:pt>
                <c:pt idx="61" formatCode="0.00">
                  <c:v>-1652.8964417757452</c:v>
                </c:pt>
                <c:pt idx="62" formatCode="0.00">
                  <c:v>-98.312739276287175</c:v>
                </c:pt>
                <c:pt idx="63" formatCode="0.00">
                  <c:v>315.18609099330388</c:v>
                </c:pt>
                <c:pt idx="64" formatCode="0.00">
                  <c:v>1981.1452485167883</c:v>
                </c:pt>
                <c:pt idx="65" formatCode="0.00">
                  <c:v>709.20671728927118</c:v>
                </c:pt>
                <c:pt idx="66" formatCode="0.00">
                  <c:v>301.50277295566957</c:v>
                </c:pt>
                <c:pt idx="67" formatCode="0.00">
                  <c:v>440.60076897115869</c:v>
                </c:pt>
                <c:pt idx="68" formatCode="0.00">
                  <c:v>-703.42877034727098</c:v>
                </c:pt>
                <c:pt idx="69" formatCode="0.00">
                  <c:v>409.73278909947294</c:v>
                </c:pt>
                <c:pt idx="70" formatCode="0.00">
                  <c:v>-154.33941194141516</c:v>
                </c:pt>
                <c:pt idx="71" formatCode="0.00">
                  <c:v>1369.3135143121908</c:v>
                </c:pt>
                <c:pt idx="72" formatCode="0.00">
                  <c:v>-3165.5651408911217</c:v>
                </c:pt>
                <c:pt idx="73" formatCode="0.00">
                  <c:v>-2072.2911066646684</c:v>
                </c:pt>
                <c:pt idx="74" formatCode="0.00">
                  <c:v>-643.53416918316907</c:v>
                </c:pt>
                <c:pt idx="75" formatCode="0.00">
                  <c:v>448.48046827395774</c:v>
                </c:pt>
                <c:pt idx="76" formatCode="0.00">
                  <c:v>1207.3634707613965</c:v>
                </c:pt>
                <c:pt idx="77" formatCode="0.00">
                  <c:v>1081.9859351452142</c:v>
                </c:pt>
                <c:pt idx="78" formatCode="0.00">
                  <c:v>-98.942952474510093</c:v>
                </c:pt>
                <c:pt idx="79" formatCode="0.00">
                  <c:v>-90.720977052556918</c:v>
                </c:pt>
                <c:pt idx="80" formatCode="0.00">
                  <c:v>-250.66839487169636</c:v>
                </c:pt>
                <c:pt idx="81" formatCode="0.00">
                  <c:v>769.4855056891156</c:v>
                </c:pt>
                <c:pt idx="82" formatCode="0.00">
                  <c:v>-767.04773308012773</c:v>
                </c:pt>
                <c:pt idx="83" formatCode="0.00">
                  <c:v>2205.261896310365</c:v>
                </c:pt>
                <c:pt idx="84" formatCode="0.00">
                  <c:v>-3214.4321166147147</c:v>
                </c:pt>
                <c:pt idx="85" formatCode="0.00">
                  <c:v>-1913.2152296805216</c:v>
                </c:pt>
                <c:pt idx="86" formatCode="0.00">
                  <c:v>182.44086579676878</c:v>
                </c:pt>
                <c:pt idx="87" formatCode="0.00">
                  <c:v>587.39223210862656</c:v>
                </c:pt>
                <c:pt idx="88" formatCode="0.00">
                  <c:v>913.15138000367551</c:v>
                </c:pt>
                <c:pt idx="89" formatCode="0.00">
                  <c:v>2145.4719468834737</c:v>
                </c:pt>
                <c:pt idx="90" formatCode="0.00">
                  <c:v>647.47341038985905</c:v>
                </c:pt>
                <c:pt idx="91" formatCode="0.00">
                  <c:v>-184.31604480120586</c:v>
                </c:pt>
                <c:pt idx="92" formatCode="0.00">
                  <c:v>594.90491249425577</c:v>
                </c:pt>
                <c:pt idx="93" formatCode="0.00">
                  <c:v>368.36658674920545</c:v>
                </c:pt>
                <c:pt idx="94" formatCode="0.00">
                  <c:v>-261.68215423353286</c:v>
                </c:pt>
                <c:pt idx="95" formatCode="0.00">
                  <c:v>2392.8168018985598</c:v>
                </c:pt>
                <c:pt idx="96" formatCode="0.00">
                  <c:v>-3749.4393632866668</c:v>
                </c:pt>
                <c:pt idx="97" formatCode="0.00">
                  <c:v>-1378.7441772183574</c:v>
                </c:pt>
                <c:pt idx="98" formatCode="0.00">
                  <c:v>677.36124224564264</c:v>
                </c:pt>
                <c:pt idx="99" formatCode="0.00">
                  <c:v>-160.80898756773786</c:v>
                </c:pt>
                <c:pt idx="100" formatCode="0.00">
                  <c:v>674.64913209168299</c:v>
                </c:pt>
                <c:pt idx="101" formatCode="0.00">
                  <c:v>1953.1775011819573</c:v>
                </c:pt>
                <c:pt idx="102" formatCode="0.00">
                  <c:v>-1245.49421010482</c:v>
                </c:pt>
                <c:pt idx="103" formatCode="0.00">
                  <c:v>697.37171593943276</c:v>
                </c:pt>
                <c:pt idx="104" formatCode="0.00">
                  <c:v>62.620647176712737</c:v>
                </c:pt>
                <c:pt idx="105" formatCode="0.00">
                  <c:v>-388.39148709090296</c:v>
                </c:pt>
                <c:pt idx="106" formatCode="0.00">
                  <c:v>737.46021268790901</c:v>
                </c:pt>
                <c:pt idx="107" formatCode="0.00">
                  <c:v>1916.7679010586126</c:v>
                </c:pt>
                <c:pt idx="108" formatCode="0.00">
                  <c:v>-3969.694944113884</c:v>
                </c:pt>
                <c:pt idx="109" formatCode="0.00">
                  <c:v>-1808.4179048408423</c:v>
                </c:pt>
                <c:pt idx="110" formatCode="0.00">
                  <c:v>597.88698579520315</c:v>
                </c:pt>
                <c:pt idx="111" formatCode="0.00">
                  <c:v>-502.59081548180438</c:v>
                </c:pt>
                <c:pt idx="112" formatCode="0.00">
                  <c:v>1670.1786772392425</c:v>
                </c:pt>
                <c:pt idx="113" formatCode="0.00">
                  <c:v>2503.0763498517681</c:v>
                </c:pt>
                <c:pt idx="114" formatCode="0.00">
                  <c:v>-1393.6767085107949</c:v>
                </c:pt>
                <c:pt idx="115" formatCode="0.00">
                  <c:v>810.93589692488604</c:v>
                </c:pt>
                <c:pt idx="116" formatCode="0.00">
                  <c:v>-919.43366867683471</c:v>
                </c:pt>
                <c:pt idx="117" formatCode="0.00">
                  <c:v>13.138049714156296</c:v>
                </c:pt>
                <c:pt idx="118" formatCode="0.00">
                  <c:v>508.55214753918153</c:v>
                </c:pt>
                <c:pt idx="119" formatCode="0.00">
                  <c:v>1347.1638485587901</c:v>
                </c:pt>
                <c:pt idx="120" formatCode="0.00">
                  <c:v>-3719.8770628668226</c:v>
                </c:pt>
                <c:pt idx="121" formatCode="0.00">
                  <c:v>-2970.8451480047588</c:v>
                </c:pt>
                <c:pt idx="122" formatCode="0.00">
                  <c:v>-804.81323314269684</c:v>
                </c:pt>
                <c:pt idx="123" formatCode="0.00">
                  <c:v>-1670.7813182806349</c:v>
                </c:pt>
                <c:pt idx="124" formatCode="0.00">
                  <c:v>446.25059658142709</c:v>
                </c:pt>
                <c:pt idx="125" formatCode="0.00">
                  <c:v>789.28251144348906</c:v>
                </c:pt>
                <c:pt idx="126" formatCode="0.00">
                  <c:v>-1255.6855736944472</c:v>
                </c:pt>
                <c:pt idx="127" formatCode="0.00">
                  <c:v>259.34634116761481</c:v>
                </c:pt>
                <c:pt idx="128" formatCode="0.00">
                  <c:v>-1703.6217439703232</c:v>
                </c:pt>
                <c:pt idx="129" formatCode="0.00">
                  <c:v>-287.58982910825944</c:v>
                </c:pt>
                <c:pt idx="130" formatCode="0.00">
                  <c:v>-129.55791424619747</c:v>
                </c:pt>
                <c:pt idx="131" formatCode="0.00">
                  <c:v>1098.4740006158645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9B9-92B0-71E0D3AC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79520"/>
        <c:axId val="945189552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Building&amp;Testing'!$Q$2</c:f>
              <c:strCache>
                <c:ptCount val="1"/>
                <c:pt idx="0">
                  <c:v>In Sample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Building&amp;Testing'!$Q$3:$Q$134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93A-B4CC-E1BE8AA948E4}"/>
            </c:ext>
          </c:extLst>
        </c:ser>
        <c:ser>
          <c:idx val="1"/>
          <c:order val="1"/>
          <c:tx>
            <c:strRef>
              <c:f>'A2&amp;3) TS Model Building&amp;Testing'!$W$2</c:f>
              <c:strCache>
                <c:ptCount val="1"/>
                <c:pt idx="0">
                  <c:v>Forecast (Yt+1)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Building&amp;Testing'!$W$3:$W$134</c:f>
              <c:numCache>
                <c:formatCode>0.00</c:formatCode>
                <c:ptCount val="132"/>
                <c:pt idx="2">
                  <c:v>7873</c:v>
                </c:pt>
                <c:pt idx="3">
                  <c:v>8372.6875623731448</c:v>
                </c:pt>
                <c:pt idx="4">
                  <c:v>8892.3781227022282</c:v>
                </c:pt>
                <c:pt idx="5">
                  <c:v>9510.6938781066947</c:v>
                </c:pt>
                <c:pt idx="6">
                  <c:v>10056.231842045618</c:v>
                </c:pt>
                <c:pt idx="7">
                  <c:v>10398.172253808862</c:v>
                </c:pt>
                <c:pt idx="8">
                  <c:v>10610.648558756375</c:v>
                </c:pt>
                <c:pt idx="9">
                  <c:v>10714.768894179353</c:v>
                </c:pt>
                <c:pt idx="10">
                  <c:v>10919.560735191504</c:v>
                </c:pt>
                <c:pt idx="11">
                  <c:v>10792.752515913351</c:v>
                </c:pt>
                <c:pt idx="12">
                  <c:v>11099.966785707575</c:v>
                </c:pt>
                <c:pt idx="13">
                  <c:v>10543.362573229451</c:v>
                </c:pt>
                <c:pt idx="14">
                  <c:v>10077.193107994166</c:v>
                </c:pt>
                <c:pt idx="15">
                  <c:v>9882.5881399464924</c:v>
                </c:pt>
                <c:pt idx="16">
                  <c:v>9799.6451236270404</c:v>
                </c:pt>
                <c:pt idx="17">
                  <c:v>9761.9437693038362</c:v>
                </c:pt>
                <c:pt idx="18">
                  <c:v>9898.9621646815503</c:v>
                </c:pt>
                <c:pt idx="19">
                  <c:v>9869.1959986298752</c:v>
                </c:pt>
                <c:pt idx="20">
                  <c:v>9705.3157531926227</c:v>
                </c:pt>
                <c:pt idx="21">
                  <c:v>9630.3057223809956</c:v>
                </c:pt>
                <c:pt idx="22">
                  <c:v>9516.4337350211099</c:v>
                </c:pt>
                <c:pt idx="23">
                  <c:v>9384.9085792151036</c:v>
                </c:pt>
                <c:pt idx="24">
                  <c:v>9689.6826382037525</c:v>
                </c:pt>
                <c:pt idx="25">
                  <c:v>9010.4554856680024</c:v>
                </c:pt>
                <c:pt idx="26">
                  <c:v>8604.1247047697798</c:v>
                </c:pt>
                <c:pt idx="27">
                  <c:v>8691.7546503930462</c:v>
                </c:pt>
                <c:pt idx="28">
                  <c:v>8771.9228664131442</c:v>
                </c:pt>
                <c:pt idx="29">
                  <c:v>8837.6561177373478</c:v>
                </c:pt>
                <c:pt idx="30">
                  <c:v>9172.0775056393304</c:v>
                </c:pt>
                <c:pt idx="31">
                  <c:v>9149.2541667033056</c:v>
                </c:pt>
                <c:pt idx="32">
                  <c:v>9172.6562135593267</c:v>
                </c:pt>
                <c:pt idx="33">
                  <c:v>9226.9448075983746</c:v>
                </c:pt>
                <c:pt idx="34">
                  <c:v>9274.2283017866266</c:v>
                </c:pt>
                <c:pt idx="35">
                  <c:v>9416.971897153333</c:v>
                </c:pt>
                <c:pt idx="36">
                  <c:v>9898.0780960976335</c:v>
                </c:pt>
                <c:pt idx="37">
                  <c:v>9311.5121664399412</c:v>
                </c:pt>
                <c:pt idx="38">
                  <c:v>9023.167203205001</c:v>
                </c:pt>
                <c:pt idx="39">
                  <c:v>9169.4852414465186</c:v>
                </c:pt>
                <c:pt idx="40">
                  <c:v>9182.1161585409391</c:v>
                </c:pt>
                <c:pt idx="41">
                  <c:v>9347.8715365723256</c:v>
                </c:pt>
                <c:pt idx="42">
                  <c:v>9804.7942245361119</c:v>
                </c:pt>
                <c:pt idx="43">
                  <c:v>9714.6424686519003</c:v>
                </c:pt>
                <c:pt idx="44">
                  <c:v>9929.647401693248</c:v>
                </c:pt>
                <c:pt idx="45">
                  <c:v>10031.416831076494</c:v>
                </c:pt>
                <c:pt idx="46">
                  <c:v>10009.228129162693</c:v>
                </c:pt>
                <c:pt idx="47">
                  <c:v>10140.321767294598</c:v>
                </c:pt>
                <c:pt idx="48">
                  <c:v>10508.268963807133</c:v>
                </c:pt>
                <c:pt idx="49">
                  <c:v>9939.2313187228319</c:v>
                </c:pt>
                <c:pt idx="50">
                  <c:v>9673.192257630777</c:v>
                </c:pt>
                <c:pt idx="51">
                  <c:v>9669.6172609432433</c:v>
                </c:pt>
                <c:pt idx="52">
                  <c:v>9604.0417888852626</c:v>
                </c:pt>
                <c:pt idx="53">
                  <c:v>9974.2727831006196</c:v>
                </c:pt>
                <c:pt idx="54">
                  <c:v>10293.590972070135</c:v>
                </c:pt>
                <c:pt idx="55">
                  <c:v>10258.125067380501</c:v>
                </c:pt>
                <c:pt idx="56">
                  <c:v>10512.327362145381</c:v>
                </c:pt>
                <c:pt idx="57">
                  <c:v>10370.598545823324</c:v>
                </c:pt>
                <c:pt idx="58">
                  <c:v>10506.511149758504</c:v>
                </c:pt>
                <c:pt idx="59">
                  <c:v>10666.810103801639</c:v>
                </c:pt>
                <c:pt idx="60">
                  <c:v>11019.422524032359</c:v>
                </c:pt>
                <c:pt idx="61">
                  <c:v>10540.896441775745</c:v>
                </c:pt>
                <c:pt idx="62">
                  <c:v>10208.312739276287</c:v>
                </c:pt>
                <c:pt idx="63">
                  <c:v>10177.813909006696</c:v>
                </c:pt>
                <c:pt idx="64">
                  <c:v>10236.854751483212</c:v>
                </c:pt>
                <c:pt idx="65">
                  <c:v>10675.793282710729</c:v>
                </c:pt>
                <c:pt idx="66">
                  <c:v>10884.49722704433</c:v>
                </c:pt>
                <c:pt idx="67">
                  <c:v>11021.399231028841</c:v>
                </c:pt>
                <c:pt idx="68">
                  <c:v>11197.428770347271</c:v>
                </c:pt>
                <c:pt idx="69">
                  <c:v>11130.267210900527</c:v>
                </c:pt>
                <c:pt idx="70">
                  <c:v>11292.339411941415</c:v>
                </c:pt>
                <c:pt idx="71">
                  <c:v>11339.686485687809</c:v>
                </c:pt>
                <c:pt idx="72">
                  <c:v>11722.565140891122</c:v>
                </c:pt>
                <c:pt idx="73">
                  <c:v>11131.291106664668</c:v>
                </c:pt>
                <c:pt idx="74">
                  <c:v>10698.534169183169</c:v>
                </c:pt>
                <c:pt idx="75">
                  <c:v>10528.519531726042</c:v>
                </c:pt>
                <c:pt idx="76">
                  <c:v>10584.636529238604</c:v>
                </c:pt>
                <c:pt idx="77">
                  <c:v>10822.014064854786</c:v>
                </c:pt>
                <c:pt idx="78">
                  <c:v>11063.94295247451</c:v>
                </c:pt>
                <c:pt idx="79">
                  <c:v>11071.720977052557</c:v>
                </c:pt>
                <c:pt idx="80">
                  <c:v>11078.668394871696</c:v>
                </c:pt>
                <c:pt idx="81">
                  <c:v>11047.514494310884</c:v>
                </c:pt>
                <c:pt idx="82">
                  <c:v>11237.047733080128</c:v>
                </c:pt>
                <c:pt idx="83">
                  <c:v>11104.738103689635</c:v>
                </c:pt>
                <c:pt idx="84">
                  <c:v>11614.432116614715</c:v>
                </c:pt>
                <c:pt idx="85">
                  <c:v>10975.215229680522</c:v>
                </c:pt>
                <c:pt idx="86">
                  <c:v>10539.559134203231</c:v>
                </c:pt>
                <c:pt idx="87">
                  <c:v>10519.607767891373</c:v>
                </c:pt>
                <c:pt idx="88">
                  <c:v>10594.848619996324</c:v>
                </c:pt>
                <c:pt idx="89">
                  <c:v>10758.528053116526</c:v>
                </c:pt>
                <c:pt idx="90">
                  <c:v>11221.526589610141</c:v>
                </c:pt>
                <c:pt idx="91">
                  <c:v>11408.316044801206</c:v>
                </c:pt>
                <c:pt idx="92">
                  <c:v>11427.095087505744</c:v>
                </c:pt>
                <c:pt idx="93">
                  <c:v>11614.633413250795</c:v>
                </c:pt>
                <c:pt idx="94">
                  <c:v>11767.682154233533</c:v>
                </c:pt>
                <c:pt idx="95">
                  <c:v>11790.18319810144</c:v>
                </c:pt>
                <c:pt idx="96">
                  <c:v>12397.439363286667</c:v>
                </c:pt>
                <c:pt idx="97">
                  <c:v>11699.744177218357</c:v>
                </c:pt>
                <c:pt idx="98">
                  <c:v>11429.638757754357</c:v>
                </c:pt>
                <c:pt idx="99">
                  <c:v>11580.808987567738</c:v>
                </c:pt>
                <c:pt idx="100">
                  <c:v>11563.350867908317</c:v>
                </c:pt>
                <c:pt idx="101">
                  <c:v>11727.822498818043</c:v>
                </c:pt>
                <c:pt idx="102">
                  <c:v>12195.49421010482</c:v>
                </c:pt>
                <c:pt idx="103">
                  <c:v>12002.628284060567</c:v>
                </c:pt>
                <c:pt idx="104">
                  <c:v>12209.379352823287</c:v>
                </c:pt>
                <c:pt idx="105">
                  <c:v>12293.391487090903</c:v>
                </c:pt>
                <c:pt idx="106">
                  <c:v>12278.539787312091</c:v>
                </c:pt>
                <c:pt idx="107">
                  <c:v>12504.232098941387</c:v>
                </c:pt>
                <c:pt idx="108">
                  <c:v>13012.694944113884</c:v>
                </c:pt>
                <c:pt idx="109">
                  <c:v>12260.417904840842</c:v>
                </c:pt>
                <c:pt idx="110">
                  <c:v>11883.113014204797</c:v>
                </c:pt>
                <c:pt idx="111">
                  <c:v>11993.590815481804</c:v>
                </c:pt>
                <c:pt idx="112">
                  <c:v>11874.821322760758</c:v>
                </c:pt>
                <c:pt idx="113">
                  <c:v>12226.923650148232</c:v>
                </c:pt>
                <c:pt idx="114">
                  <c:v>12809.676708510795</c:v>
                </c:pt>
                <c:pt idx="115">
                  <c:v>12591.064103075114</c:v>
                </c:pt>
                <c:pt idx="116">
                  <c:v>12826.433668676835</c:v>
                </c:pt>
                <c:pt idx="117">
                  <c:v>12697.861950285844</c:v>
                </c:pt>
                <c:pt idx="118">
                  <c:v>12752.447852460818</c:v>
                </c:pt>
                <c:pt idx="119">
                  <c:v>12917.83615144121</c:v>
                </c:pt>
                <c:pt idx="120">
                  <c:v>13283.877062866823</c:v>
                </c:pt>
                <c:pt idx="121">
                  <c:v>13385.845148004759</c:v>
                </c:pt>
                <c:pt idx="122">
                  <c:v>13487.813233142697</c:v>
                </c:pt>
                <c:pt idx="123">
                  <c:v>13589.781318280635</c:v>
                </c:pt>
                <c:pt idx="124">
                  <c:v>13691.749403418573</c:v>
                </c:pt>
                <c:pt idx="125">
                  <c:v>13793.717488556511</c:v>
                </c:pt>
                <c:pt idx="126">
                  <c:v>13895.685573694447</c:v>
                </c:pt>
                <c:pt idx="127">
                  <c:v>13997.653658832385</c:v>
                </c:pt>
                <c:pt idx="128">
                  <c:v>14099.621743970323</c:v>
                </c:pt>
                <c:pt idx="129">
                  <c:v>14201.589829108259</c:v>
                </c:pt>
                <c:pt idx="130">
                  <c:v>14303.557914246197</c:v>
                </c:pt>
                <c:pt idx="131">
                  <c:v>14405.525999384136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7-493A-B4CC-E1BE8AA948E4}"/>
            </c:ext>
          </c:extLst>
        </c:ser>
        <c:ser>
          <c:idx val="2"/>
          <c:order val="2"/>
          <c:tx>
            <c:strRef>
              <c:f>'A2&amp;3) TS Model Building&amp;Testing'!$R$2</c:f>
              <c:strCache>
                <c:ptCount val="1"/>
                <c:pt idx="0">
                  <c:v>Out Sample Sales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Building&amp;Testing'!$R$3:$R$134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7-493A-B4CC-E1BE8AA9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79520"/>
        <c:axId val="945189552"/>
      </c:lineChart>
      <c:dateAx>
        <c:axId val="8431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89552"/>
        <c:crosses val="autoZero"/>
        <c:auto val="1"/>
        <c:lblOffset val="100"/>
        <c:baseTimeUnit val="months"/>
      </c:dateAx>
      <c:valAx>
        <c:axId val="945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 Winters Smoothing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'A2&amp;3) TS Model Building&amp;Testing'!$AQ$2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'A2&amp;3) TS Model Building&amp;Testing'!$AQ$3:$AQ$134</c:f>
              <c:numCache>
                <c:formatCode>General</c:formatCode>
                <c:ptCount val="132"/>
                <c:pt idx="13" formatCode="0.00">
                  <c:v>-270.0243902439006</c:v>
                </c:pt>
                <c:pt idx="14" formatCode="0.00">
                  <c:v>-980.77770284822145</c:v>
                </c:pt>
                <c:pt idx="15" formatCode="0.00">
                  <c:v>-436.82473558417951</c:v>
                </c:pt>
                <c:pt idx="16" formatCode="0.00">
                  <c:v>-1277.1474761783902</c:v>
                </c:pt>
                <c:pt idx="17" formatCode="0.00">
                  <c:v>-510.32566302545456</c:v>
                </c:pt>
                <c:pt idx="18" formatCode="0.00">
                  <c:v>-698.8793568933288</c:v>
                </c:pt>
                <c:pt idx="19" formatCode="0.00">
                  <c:v>-994.54454353818255</c:v>
                </c:pt>
                <c:pt idx="20" formatCode="0.00">
                  <c:v>-272.87793097118265</c:v>
                </c:pt>
                <c:pt idx="21" formatCode="0.00">
                  <c:v>-1140.941112379538</c:v>
                </c:pt>
                <c:pt idx="22" formatCode="0.00">
                  <c:v>239.5619892746472</c:v>
                </c:pt>
                <c:pt idx="23" formatCode="0.00">
                  <c:v>59.528405031202055</c:v>
                </c:pt>
                <c:pt idx="24" formatCode="0.00">
                  <c:v>-469.25555088876627</c:v>
                </c:pt>
                <c:pt idx="25" formatCode="0.00">
                  <c:v>313.88548581991017</c:v>
                </c:pt>
                <c:pt idx="26" formatCode="0.00">
                  <c:v>1413.7221694668524</c:v>
                </c:pt>
                <c:pt idx="27" formatCode="0.00">
                  <c:v>557.57358890816795</c:v>
                </c:pt>
                <c:pt idx="28" formatCode="0.00">
                  <c:v>-378.23028040472673</c:v>
                </c:pt>
                <c:pt idx="29" formatCode="0.00">
                  <c:v>477.05875008795556</c:v>
                </c:pt>
                <c:pt idx="30" formatCode="0.00">
                  <c:v>-665.75391588577077</c:v>
                </c:pt>
                <c:pt idx="31" formatCode="0.00">
                  <c:v>-72.861403005765169</c:v>
                </c:pt>
                <c:pt idx="32" formatCode="0.00">
                  <c:v>25.338317179566729</c:v>
                </c:pt>
                <c:pt idx="33" formatCode="0.00">
                  <c:v>-493.29295533541699</c:v>
                </c:pt>
                <c:pt idx="34" formatCode="0.00">
                  <c:v>888.20474626237774</c:v>
                </c:pt>
                <c:pt idx="35" formatCode="0.00">
                  <c:v>122.08610624634821</c:v>
                </c:pt>
                <c:pt idx="36" formatCode="0.00">
                  <c:v>-413.12925444052598</c:v>
                </c:pt>
                <c:pt idx="37" formatCode="0.00">
                  <c:v>211.84893838049356</c:v>
                </c:pt>
                <c:pt idx="38" formatCode="0.00">
                  <c:v>689.79496264438785</c:v>
                </c:pt>
                <c:pt idx="39" formatCode="0.00">
                  <c:v>-321.50485975149422</c:v>
                </c:pt>
                <c:pt idx="40" formatCode="0.00">
                  <c:v>-56.562704867459615</c:v>
                </c:pt>
                <c:pt idx="41" formatCode="0.00">
                  <c:v>610.41181182566652</c:v>
                </c:pt>
                <c:pt idx="42" formatCode="0.00">
                  <c:v>-977.75762802158715</c:v>
                </c:pt>
                <c:pt idx="43" formatCode="0.00">
                  <c:v>680.38805130560286</c:v>
                </c:pt>
                <c:pt idx="44" formatCode="0.00">
                  <c:v>1.080233085398504</c:v>
                </c:pt>
                <c:pt idx="45" formatCode="0.00">
                  <c:v>-900.42262657635729</c:v>
                </c:pt>
                <c:pt idx="46" formatCode="0.00">
                  <c:v>451.81271301296329</c:v>
                </c:pt>
                <c:pt idx="47" formatCode="0.00">
                  <c:v>-545.14964369573863</c:v>
                </c:pt>
                <c:pt idx="48" formatCode="0.00">
                  <c:v>-10.648827080094634</c:v>
                </c:pt>
                <c:pt idx="49" formatCode="0.00">
                  <c:v>349.85477882410305</c:v>
                </c:pt>
                <c:pt idx="50" formatCode="0.00">
                  <c:v>-173.89497537761054</c:v>
                </c:pt>
                <c:pt idx="51" formatCode="0.00">
                  <c:v>-401.74710561048778</c:v>
                </c:pt>
                <c:pt idx="52" formatCode="0.00">
                  <c:v>1066.3404424919663</c:v>
                </c:pt>
                <c:pt idx="53" formatCode="0.00">
                  <c:v>-207.1580095049776</c:v>
                </c:pt>
                <c:pt idx="54" formatCode="0.00">
                  <c:v>-276.70368657360086</c:v>
                </c:pt>
                <c:pt idx="55" formatCode="0.00">
                  <c:v>684.45520503314947</c:v>
                </c:pt>
                <c:pt idx="56" formatCode="0.00">
                  <c:v>-1054.3925460605133</c:v>
                </c:pt>
                <c:pt idx="57" formatCode="0.00">
                  <c:v>275.80652953195204</c:v>
                </c:pt>
                <c:pt idx="58" formatCode="0.00">
                  <c:v>456.26687503384346</c:v>
                </c:pt>
                <c:pt idx="59" formatCode="0.00">
                  <c:v>-543.70006885797739</c:v>
                </c:pt>
                <c:pt idx="60" formatCode="0.00">
                  <c:v>513.53231763654003</c:v>
                </c:pt>
                <c:pt idx="61" formatCode="0.00">
                  <c:v>-106.97019648019159</c:v>
                </c:pt>
                <c:pt idx="62" formatCode="0.00">
                  <c:v>-326.39443898974969</c:v>
                </c:pt>
                <c:pt idx="63" formatCode="0.00">
                  <c:v>207.86419174220282</c:v>
                </c:pt>
                <c:pt idx="64" formatCode="0.00">
                  <c:v>818.79157735440276</c:v>
                </c:pt>
                <c:pt idx="65" formatCode="0.00">
                  <c:v>-876.75365807629532</c:v>
                </c:pt>
                <c:pt idx="66" formatCode="0.00">
                  <c:v>535.19650627541523</c:v>
                </c:pt>
                <c:pt idx="67" formatCode="0.00">
                  <c:v>-92.708084099924235</c:v>
                </c:pt>
                <c:pt idx="68" formatCode="0.00">
                  <c:v>-460.02187648307154</c:v>
                </c:pt>
                <c:pt idx="69" formatCode="0.00">
                  <c:v>111.19849751020593</c:v>
                </c:pt>
                <c:pt idx="70" formatCode="0.00">
                  <c:v>-347.53545324915285</c:v>
                </c:pt>
                <c:pt idx="71" formatCode="0.00">
                  <c:v>-361.24870771993847</c:v>
                </c:pt>
                <c:pt idx="72" formatCode="0.00">
                  <c:v>12.146813434790602</c:v>
                </c:pt>
                <c:pt idx="73" formatCode="0.00">
                  <c:v>-315.96127342389264</c:v>
                </c:pt>
                <c:pt idx="74" formatCode="0.00">
                  <c:v>-655.1878830054975</c:v>
                </c:pt>
                <c:pt idx="75" formatCode="0.00">
                  <c:v>407.36322105943327</c:v>
                </c:pt>
                <c:pt idx="76" formatCode="0.00">
                  <c:v>-71.192257755648825</c:v>
                </c:pt>
                <c:pt idx="77" formatCode="0.00">
                  <c:v>-26.485527084234491</c:v>
                </c:pt>
                <c:pt idx="78" formatCode="0.00">
                  <c:v>130.73364593862607</c:v>
                </c:pt>
                <c:pt idx="79" formatCode="0.00">
                  <c:v>-397.53912637206486</c:v>
                </c:pt>
                <c:pt idx="80" formatCode="0.00">
                  <c:v>306.39485781896474</c:v>
                </c:pt>
                <c:pt idx="81" formatCode="0.00">
                  <c:v>559.14046049887111</c:v>
                </c:pt>
                <c:pt idx="82" formatCode="0.00">
                  <c:v>-775.52486502576357</c:v>
                </c:pt>
                <c:pt idx="83" formatCode="0.00">
                  <c:v>682.38616076664766</c:v>
                </c:pt>
                <c:pt idx="84" formatCode="0.00">
                  <c:v>-65.632590116005304</c:v>
                </c:pt>
                <c:pt idx="85" formatCode="0.00">
                  <c:v>-98.259181746059767</c:v>
                </c:pt>
                <c:pt idx="86" formatCode="0.00">
                  <c:v>293.74421178399643</c:v>
                </c:pt>
                <c:pt idx="87" formatCode="0.00">
                  <c:v>260.8239164118695</c:v>
                </c:pt>
                <c:pt idx="88" formatCode="0.00">
                  <c:v>-515.39687188282005</c:v>
                </c:pt>
                <c:pt idx="89" formatCode="0.00">
                  <c:v>881.61566457016488</c:v>
                </c:pt>
                <c:pt idx="90" formatCode="0.00">
                  <c:v>665.28975335276118</c:v>
                </c:pt>
                <c:pt idx="91" formatCode="0.00">
                  <c:v>-594.72797207687472</c:v>
                </c:pt>
                <c:pt idx="92" formatCode="0.00">
                  <c:v>855.61238219484039</c:v>
                </c:pt>
                <c:pt idx="93" formatCode="0.00">
                  <c:v>-267.88932644493616</c:v>
                </c:pt>
                <c:pt idx="94" formatCode="0.00">
                  <c:v>-199.30674925431595</c:v>
                </c:pt>
                <c:pt idx="95" formatCode="0.00">
                  <c:v>299.38633229270272</c:v>
                </c:pt>
                <c:pt idx="96" formatCode="0.00">
                  <c:v>-492.16430686149761</c:v>
                </c:pt>
                <c:pt idx="97" formatCode="0.00">
                  <c:v>502.1701673034986</c:v>
                </c:pt>
                <c:pt idx="98" formatCode="0.00">
                  <c:v>570.20258118047605</c:v>
                </c:pt>
                <c:pt idx="99" formatCode="0.00">
                  <c:v>-716.78788006795912</c:v>
                </c:pt>
                <c:pt idx="100" formatCode="0.00">
                  <c:v>-766.67661167178812</c:v>
                </c:pt>
                <c:pt idx="101" formatCode="0.00">
                  <c:v>255.68761754993102</c:v>
                </c:pt>
                <c:pt idx="102" formatCode="0.00">
                  <c:v>-1367.9275343843146</c:v>
                </c:pt>
                <c:pt idx="103" formatCode="0.00">
                  <c:v>675.95190058979097</c:v>
                </c:pt>
                <c:pt idx="104" formatCode="0.00">
                  <c:v>254.07816195809755</c:v>
                </c:pt>
                <c:pt idx="105" formatCode="0.00">
                  <c:v>-695.39994075211143</c:v>
                </c:pt>
                <c:pt idx="106" formatCode="0.00">
                  <c:v>1138.1240674434084</c:v>
                </c:pt>
                <c:pt idx="107" formatCode="0.00">
                  <c:v>-154.60197499875903</c:v>
                </c:pt>
                <c:pt idx="108" formatCode="0.00">
                  <c:v>-249.32007231444186</c:v>
                </c:pt>
                <c:pt idx="109" formatCode="0.00">
                  <c:v>124.96460305054461</c:v>
                </c:pt>
                <c:pt idx="110" formatCode="0.00">
                  <c:v>502.8876238346129</c:v>
                </c:pt>
                <c:pt idx="111" formatCode="0.00">
                  <c:v>-655.96307917376544</c:v>
                </c:pt>
                <c:pt idx="112" formatCode="0.00">
                  <c:v>564.66652599701047</c:v>
                </c:pt>
                <c:pt idx="113" formatCode="0.00">
                  <c:v>691.56655566993686</c:v>
                </c:pt>
                <c:pt idx="114" formatCode="0.00">
                  <c:v>-1098.1504867824315</c:v>
                </c:pt>
                <c:pt idx="115" formatCode="0.00">
                  <c:v>459.37219518152233</c:v>
                </c:pt>
                <c:pt idx="116" formatCode="0.00">
                  <c:v>-883.39512930559613</c:v>
                </c:pt>
                <c:pt idx="117" formatCode="0.00">
                  <c:v>-125.29785105133669</c:v>
                </c:pt>
                <c:pt idx="118" formatCode="0.00">
                  <c:v>500.80843082821957</c:v>
                </c:pt>
                <c:pt idx="119" formatCode="0.00">
                  <c:v>-721.62574484487777</c:v>
                </c:pt>
                <c:pt idx="120" formatCode="0.00">
                  <c:v>173.20259366382015</c:v>
                </c:pt>
                <c:pt idx="121" formatCode="0.00">
                  <c:v>-174.22541919978721</c:v>
                </c:pt>
                <c:pt idx="122" formatCode="0.00">
                  <c:v>372.00004210195402</c:v>
                </c:pt>
                <c:pt idx="123" formatCode="0.00">
                  <c:v>-51.515056177164297</c:v>
                </c:pt>
                <c:pt idx="124" formatCode="0.00">
                  <c:v>861.05438920996858</c:v>
                </c:pt>
                <c:pt idx="125" formatCode="0.00">
                  <c:v>406.66788360228384</c:v>
                </c:pt>
                <c:pt idx="126" formatCode="0.00">
                  <c:v>709.87890756052911</c:v>
                </c:pt>
                <c:pt idx="127" formatCode="0.00">
                  <c:v>1251.7991421990773</c:v>
                </c:pt>
                <c:pt idx="128" formatCode="0.00">
                  <c:v>77.663721347427781</c:v>
                </c:pt>
                <c:pt idx="129" formatCode="0.00">
                  <c:v>1152.0314192621026</c:v>
                </c:pt>
                <c:pt idx="130" formatCode="0.00">
                  <c:v>1290.0523208804425</c:v>
                </c:pt>
                <c:pt idx="131" formatCode="0.00">
                  <c:v>907.76355062102994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C-40E6-BD16-AF1274D1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745456"/>
        <c:axId val="919187904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Building&amp;Testing'!$AI$2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Building&amp;Testing'!$AI$3:$AI$134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7-4484-B516-FB8105B64425}"/>
            </c:ext>
          </c:extLst>
        </c:ser>
        <c:ser>
          <c:idx val="2"/>
          <c:order val="1"/>
          <c:tx>
            <c:strRef>
              <c:f>'A2&amp;3) TS Model Building&amp;Testing'!$AJ$2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Building&amp;Testing'!$AJ$3:$AJ$134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7-4484-B516-FB8105B64425}"/>
            </c:ext>
          </c:extLst>
        </c:ser>
        <c:ser>
          <c:idx val="1"/>
          <c:order val="2"/>
          <c:tx>
            <c:strRef>
              <c:f>'A2&amp;3) TS Model Building&amp;Testing'!$AP$2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Building&amp;Testing'!$AP$3:$AP$134</c:f>
              <c:numCache>
                <c:formatCode>General</c:formatCode>
                <c:ptCount val="132"/>
                <c:pt idx="13" formatCode="0.000">
                  <c:v>7848.0243902439006</c:v>
                </c:pt>
                <c:pt idx="14" formatCode="0.000">
                  <c:v>9668.7777028482215</c:v>
                </c:pt>
                <c:pt idx="15" formatCode="0.000">
                  <c:v>9598.8247355841795</c:v>
                </c:pt>
                <c:pt idx="16" formatCode="0.000">
                  <c:v>10646.14747617839</c:v>
                </c:pt>
                <c:pt idx="17" formatCode="0.000">
                  <c:v>10677.325663025455</c:v>
                </c:pt>
                <c:pt idx="18" formatCode="0.000">
                  <c:v>10205.879356893329</c:v>
                </c:pt>
                <c:pt idx="19" formatCode="0.000">
                  <c:v>9917.5445435381826</c:v>
                </c:pt>
                <c:pt idx="20" formatCode="0.000">
                  <c:v>9544.8779309711826</c:v>
                </c:pt>
                <c:pt idx="21" formatCode="0.000">
                  <c:v>10215.941112379538</c:v>
                </c:pt>
                <c:pt idx="22" formatCode="0.000">
                  <c:v>8709.4380107253528</c:v>
                </c:pt>
                <c:pt idx="23" formatCode="0.000">
                  <c:v>10783.471594968798</c:v>
                </c:pt>
                <c:pt idx="24" formatCode="0.000">
                  <c:v>7027.2555508887663</c:v>
                </c:pt>
                <c:pt idx="25" formatCode="0.000">
                  <c:v>7167.1145141800898</c:v>
                </c:pt>
                <c:pt idx="26" formatCode="0.000">
                  <c:v>8061.2778305331476</c:v>
                </c:pt>
                <c:pt idx="27" formatCode="0.000">
                  <c:v>8866.4264110918321</c:v>
                </c:pt>
                <c:pt idx="28" formatCode="0.000">
                  <c:v>9729.2302804047267</c:v>
                </c:pt>
                <c:pt idx="29" formatCode="0.000">
                  <c:v>10074.941249912044</c:v>
                </c:pt>
                <c:pt idx="30" formatCode="0.000">
                  <c:v>9742.7539158857708</c:v>
                </c:pt>
                <c:pt idx="31" formatCode="0.000">
                  <c:v>9345.8614030057652</c:v>
                </c:pt>
                <c:pt idx="32" formatCode="0.000">
                  <c:v>9394.6616828204333</c:v>
                </c:pt>
                <c:pt idx="33" formatCode="0.000">
                  <c:v>9906.292955335417</c:v>
                </c:pt>
                <c:pt idx="34" formatCode="0.000">
                  <c:v>8977.7952537376223</c:v>
                </c:pt>
                <c:pt idx="35" formatCode="0.000">
                  <c:v>11332.913893753652</c:v>
                </c:pt>
                <c:pt idx="36" formatCode="0.000">
                  <c:v>7314.129254440526</c:v>
                </c:pt>
                <c:pt idx="37" formatCode="0.000">
                  <c:v>7802.1510616195064</c:v>
                </c:pt>
                <c:pt idx="38" formatCode="0.000">
                  <c:v>9142.2050373556121</c:v>
                </c:pt>
                <c:pt idx="39" formatCode="0.000">
                  <c:v>9602.5048597514942</c:v>
                </c:pt>
                <c:pt idx="40" formatCode="0.000">
                  <c:v>10023.56270486746</c:v>
                </c:pt>
                <c:pt idx="41" formatCode="0.000">
                  <c:v>10733.588188174333</c:v>
                </c:pt>
                <c:pt idx="42" formatCode="0.000">
                  <c:v>10083.757628021587</c:v>
                </c:pt>
                <c:pt idx="43" formatCode="0.000">
                  <c:v>9788.6119486943971</c:v>
                </c:pt>
                <c:pt idx="44" formatCode="0.000">
                  <c:v>10083.919766914601</c:v>
                </c:pt>
                <c:pt idx="45" formatCode="0.000">
                  <c:v>10512.422626576357</c:v>
                </c:pt>
                <c:pt idx="46" formatCode="0.000">
                  <c:v>9876.1872869870367</c:v>
                </c:pt>
                <c:pt idx="47" formatCode="0.000">
                  <c:v>12028.149643695739</c:v>
                </c:pt>
                <c:pt idx="48" formatCode="0.000">
                  <c:v>7496.6488270800946</c:v>
                </c:pt>
                <c:pt idx="49" formatCode="0.000">
                  <c:v>8291.1452211758969</c:v>
                </c:pt>
                <c:pt idx="50" formatCode="0.000">
                  <c:v>9882.8949753776105</c:v>
                </c:pt>
                <c:pt idx="51" formatCode="0.000">
                  <c:v>9824.7471056104878</c:v>
                </c:pt>
                <c:pt idx="52" formatCode="0.000">
                  <c:v>10275.659557508034</c:v>
                </c:pt>
                <c:pt idx="53" formatCode="0.000">
                  <c:v>11481.158009504978</c:v>
                </c:pt>
                <c:pt idx="54" formatCode="0.000">
                  <c:v>10121.703686573601</c:v>
                </c:pt>
                <c:pt idx="55" formatCode="0.000">
                  <c:v>10478.544794966851</c:v>
                </c:pt>
                <c:pt idx="56" formatCode="0.000">
                  <c:v>10586.392546060513</c:v>
                </c:pt>
                <c:pt idx="57" formatCode="0.000">
                  <c:v>10478.193470468048</c:v>
                </c:pt>
                <c:pt idx="58" formatCode="0.000">
                  <c:v>10496.733124966157</c:v>
                </c:pt>
                <c:pt idx="59" formatCode="0.000">
                  <c:v>12465.700068857977</c:v>
                </c:pt>
                <c:pt idx="60" formatCode="0.000">
                  <c:v>7881.46768236346</c:v>
                </c:pt>
                <c:pt idx="61" formatCode="0.000">
                  <c:v>8994.9701964801916</c:v>
                </c:pt>
                <c:pt idx="62" formatCode="0.000">
                  <c:v>10436.39443898975</c:v>
                </c:pt>
                <c:pt idx="63" formatCode="0.000">
                  <c:v>10285.135808257797</c:v>
                </c:pt>
                <c:pt idx="64" formatCode="0.000">
                  <c:v>11399.208422645597</c:v>
                </c:pt>
                <c:pt idx="65" formatCode="0.000">
                  <c:v>12261.753658076295</c:v>
                </c:pt>
                <c:pt idx="66" formatCode="0.000">
                  <c:v>10650.803493724585</c:v>
                </c:pt>
                <c:pt idx="67" formatCode="0.000">
                  <c:v>11554.708084099924</c:v>
                </c:pt>
                <c:pt idx="68" formatCode="0.000">
                  <c:v>10954.021876483072</c:v>
                </c:pt>
                <c:pt idx="69" formatCode="0.000">
                  <c:v>11428.801502489794</c:v>
                </c:pt>
                <c:pt idx="70" formatCode="0.000">
                  <c:v>11485.535453249153</c:v>
                </c:pt>
                <c:pt idx="71" formatCode="0.000">
                  <c:v>13070.248707719938</c:v>
                </c:pt>
                <c:pt idx="72" formatCode="0.000">
                  <c:v>8544.8531865652094</c:v>
                </c:pt>
                <c:pt idx="73" formatCode="0.000">
                  <c:v>9374.9612734238926</c:v>
                </c:pt>
                <c:pt idx="74" formatCode="0.000">
                  <c:v>10710.187883005497</c:v>
                </c:pt>
                <c:pt idx="75" formatCode="0.000">
                  <c:v>10569.636778940567</c:v>
                </c:pt>
                <c:pt idx="76" formatCode="0.000">
                  <c:v>11863.192257755649</c:v>
                </c:pt>
                <c:pt idx="77" formatCode="0.000">
                  <c:v>11930.485527084234</c:v>
                </c:pt>
                <c:pt idx="78" formatCode="0.000">
                  <c:v>10834.266354061374</c:v>
                </c:pt>
                <c:pt idx="79" formatCode="0.000">
                  <c:v>11378.539126372065</c:v>
                </c:pt>
                <c:pt idx="80" formatCode="0.000">
                  <c:v>10521.605142181035</c:v>
                </c:pt>
                <c:pt idx="81" formatCode="0.000">
                  <c:v>11257.859539501129</c:v>
                </c:pt>
                <c:pt idx="82" formatCode="0.000">
                  <c:v>11245.524865025764</c:v>
                </c:pt>
                <c:pt idx="83" formatCode="0.000">
                  <c:v>12627.613839233352</c:v>
                </c:pt>
                <c:pt idx="84" formatCode="0.000">
                  <c:v>8465.6325901160053</c:v>
                </c:pt>
                <c:pt idx="85" formatCode="0.000">
                  <c:v>9160.2591817460598</c:v>
                </c:pt>
                <c:pt idx="86" formatCode="0.000">
                  <c:v>10428.255788216004</c:v>
                </c:pt>
                <c:pt idx="87" formatCode="0.000">
                  <c:v>10846.17608358813</c:v>
                </c:pt>
                <c:pt idx="88" formatCode="0.000">
                  <c:v>12023.39687188282</c:v>
                </c:pt>
                <c:pt idx="89" formatCode="0.000">
                  <c:v>12022.384335429835</c:v>
                </c:pt>
                <c:pt idx="90" formatCode="0.000">
                  <c:v>11203.710246647239</c:v>
                </c:pt>
                <c:pt idx="91" formatCode="0.000">
                  <c:v>11818.727972076875</c:v>
                </c:pt>
                <c:pt idx="92" formatCode="0.000">
                  <c:v>11166.38761780516</c:v>
                </c:pt>
                <c:pt idx="93" formatCode="0.000">
                  <c:v>12250.889326444936</c:v>
                </c:pt>
                <c:pt idx="94" formatCode="0.000">
                  <c:v>11705.306749254316</c:v>
                </c:pt>
                <c:pt idx="95" formatCode="0.000">
                  <c:v>13883.613667707297</c:v>
                </c:pt>
                <c:pt idx="96" formatCode="0.000">
                  <c:v>9140.1643068614976</c:v>
                </c:pt>
                <c:pt idx="97" formatCode="0.000">
                  <c:v>9818.8298326965014</c:v>
                </c:pt>
                <c:pt idx="98" formatCode="0.000">
                  <c:v>11536.797418819524</c:v>
                </c:pt>
                <c:pt idx="99" formatCode="0.000">
                  <c:v>12136.787880067959</c:v>
                </c:pt>
                <c:pt idx="100" formatCode="0.000">
                  <c:v>13004.676611671788</c:v>
                </c:pt>
                <c:pt idx="101" formatCode="0.000">
                  <c:v>13425.312382450069</c:v>
                </c:pt>
                <c:pt idx="102" formatCode="0.000">
                  <c:v>12317.927534384315</c:v>
                </c:pt>
                <c:pt idx="103" formatCode="0.000">
                  <c:v>12024.048099410209</c:v>
                </c:pt>
                <c:pt idx="104" formatCode="0.000">
                  <c:v>12017.921838041902</c:v>
                </c:pt>
                <c:pt idx="105" formatCode="0.000">
                  <c:v>12600.399940752111</c:v>
                </c:pt>
                <c:pt idx="106" formatCode="0.000">
                  <c:v>11877.875932556592</c:v>
                </c:pt>
                <c:pt idx="107" formatCode="0.000">
                  <c:v>14575.601974998759</c:v>
                </c:pt>
                <c:pt idx="108" formatCode="0.000">
                  <c:v>9292.3200723144419</c:v>
                </c:pt>
                <c:pt idx="109" formatCode="0.000">
                  <c:v>10327.035396949455</c:v>
                </c:pt>
                <c:pt idx="110" formatCode="0.000">
                  <c:v>11978.112376165387</c:v>
                </c:pt>
                <c:pt idx="111" formatCode="0.000">
                  <c:v>12146.963079173765</c:v>
                </c:pt>
                <c:pt idx="112" formatCode="0.000">
                  <c:v>12980.33347400299</c:v>
                </c:pt>
                <c:pt idx="113" formatCode="0.000">
                  <c:v>14038.433444330063</c:v>
                </c:pt>
                <c:pt idx="114" formatCode="0.000">
                  <c:v>12514.150486782431</c:v>
                </c:pt>
                <c:pt idx="115" formatCode="0.000">
                  <c:v>12942.627804818478</c:v>
                </c:pt>
                <c:pt idx="116" formatCode="0.000">
                  <c:v>12790.395129305596</c:v>
                </c:pt>
                <c:pt idx="117" formatCode="0.000">
                  <c:v>12836.297851051337</c:v>
                </c:pt>
                <c:pt idx="118" formatCode="0.000">
                  <c:v>12760.19156917178</c:v>
                </c:pt>
                <c:pt idx="119" formatCode="0.000">
                  <c:v>14986.625744844878</c:v>
                </c:pt>
                <c:pt idx="120" formatCode="0.000">
                  <c:v>9390.7974063361798</c:v>
                </c:pt>
                <c:pt idx="121">
                  <c:v>10589.225419199787</c:v>
                </c:pt>
                <c:pt idx="122">
                  <c:v>12310.999957898046</c:v>
                </c:pt>
                <c:pt idx="123">
                  <c:v>11970.515056177164</c:v>
                </c:pt>
                <c:pt idx="124">
                  <c:v>13276.945610790031</c:v>
                </c:pt>
                <c:pt idx="125">
                  <c:v>14176.332116397716</c:v>
                </c:pt>
                <c:pt idx="126">
                  <c:v>11930.121092439471</c:v>
                </c:pt>
                <c:pt idx="127">
                  <c:v>13005.200857800923</c:v>
                </c:pt>
                <c:pt idx="128">
                  <c:v>12318.336278652572</c:v>
                </c:pt>
                <c:pt idx="129">
                  <c:v>12761.968580737897</c:v>
                </c:pt>
                <c:pt idx="130">
                  <c:v>12883.947679119558</c:v>
                </c:pt>
                <c:pt idx="131">
                  <c:v>14596.23644937897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7-4484-B516-FB8105B6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45456"/>
        <c:axId val="919187904"/>
      </c:lineChart>
      <c:dateAx>
        <c:axId val="9167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7904"/>
        <c:crosses val="autoZero"/>
        <c:auto val="1"/>
        <c:lblOffset val="100"/>
        <c:baseTimeUnit val="months"/>
      </c:dateAx>
      <c:valAx>
        <c:axId val="919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</a:t>
            </a:r>
            <a:r>
              <a:rPr lang="en-US" baseline="0"/>
              <a:t>Forecast (12 month)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'A2&amp;3) TS Model Building&amp;Testing'!$BA$2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Building&amp;Testing'!$AZ$3:$AZ$134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Building&amp;Testing'!$BA$3:$BA$134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6-483D-80E5-F99A4C8697BE}"/>
            </c:ext>
          </c:extLst>
        </c:ser>
        <c:ser>
          <c:idx val="2"/>
          <c:order val="1"/>
          <c:tx>
            <c:strRef>
              <c:f>'A2&amp;3) TS Model Building&amp;Testing'!$BC$2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Building&amp;Testing'!$BC$3:$BC$134</c:f>
              <c:numCache>
                <c:formatCode>0.000</c:formatCode>
                <c:ptCount val="132"/>
                <c:pt idx="12" formatCode="General">
                  <c:v>7093</c:v>
                </c:pt>
                <c:pt idx="13" formatCode="General">
                  <c:v>7483</c:v>
                </c:pt>
                <c:pt idx="14" formatCode="General">
                  <c:v>8365</c:v>
                </c:pt>
                <c:pt idx="15" formatCode="General">
                  <c:v>8895</c:v>
                </c:pt>
                <c:pt idx="16" formatCode="General">
                  <c:v>9794</c:v>
                </c:pt>
                <c:pt idx="17" formatCode="General">
                  <c:v>9977</c:v>
                </c:pt>
                <c:pt idx="18" formatCode="General">
                  <c:v>9553</c:v>
                </c:pt>
                <c:pt idx="19" formatCode="General">
                  <c:v>9375</c:v>
                </c:pt>
                <c:pt idx="20" formatCode="General">
                  <c:v>9225</c:v>
                </c:pt>
                <c:pt idx="21" formatCode="General">
                  <c:v>9948</c:v>
                </c:pt>
                <c:pt idx="22" formatCode="General">
                  <c:v>8758</c:v>
                </c:pt>
                <c:pt idx="23" formatCode="General">
                  <c:v>10839</c:v>
                </c:pt>
                <c:pt idx="24" formatCode="General">
                  <c:v>7266</c:v>
                </c:pt>
                <c:pt idx="25" formatCode="General">
                  <c:v>7578</c:v>
                </c:pt>
                <c:pt idx="26" formatCode="General">
                  <c:v>8688</c:v>
                </c:pt>
                <c:pt idx="27" formatCode="General">
                  <c:v>9162</c:v>
                </c:pt>
                <c:pt idx="28" formatCode="General">
                  <c:v>9369</c:v>
                </c:pt>
                <c:pt idx="29" formatCode="General">
                  <c:v>10167</c:v>
                </c:pt>
                <c:pt idx="30" formatCode="General">
                  <c:v>9507</c:v>
                </c:pt>
                <c:pt idx="31" formatCode="General">
                  <c:v>8923</c:v>
                </c:pt>
                <c:pt idx="32" formatCode="General">
                  <c:v>9272</c:v>
                </c:pt>
                <c:pt idx="33" formatCode="General">
                  <c:v>9075</c:v>
                </c:pt>
                <c:pt idx="34" formatCode="General">
                  <c:v>8949</c:v>
                </c:pt>
                <c:pt idx="35" formatCode="General">
                  <c:v>10843</c:v>
                </c:pt>
                <c:pt idx="36" formatCode="General">
                  <c:v>6558</c:v>
                </c:pt>
                <c:pt idx="37" formatCode="General">
                  <c:v>7481</c:v>
                </c:pt>
                <c:pt idx="38" formatCode="General">
                  <c:v>9475</c:v>
                </c:pt>
                <c:pt idx="39" formatCode="General">
                  <c:v>9424</c:v>
                </c:pt>
                <c:pt idx="40" formatCode="General">
                  <c:v>9351</c:v>
                </c:pt>
                <c:pt idx="41" formatCode="General">
                  <c:v>10552</c:v>
                </c:pt>
                <c:pt idx="42" formatCode="General">
                  <c:v>9077</c:v>
                </c:pt>
                <c:pt idx="43" formatCode="General">
                  <c:v>9273</c:v>
                </c:pt>
                <c:pt idx="44" formatCode="General">
                  <c:v>9420</c:v>
                </c:pt>
                <c:pt idx="45" formatCode="General">
                  <c:v>9413</c:v>
                </c:pt>
                <c:pt idx="46" formatCode="General">
                  <c:v>9866</c:v>
                </c:pt>
                <c:pt idx="47" formatCode="General">
                  <c:v>11455</c:v>
                </c:pt>
                <c:pt idx="48" formatCode="General">
                  <c:v>6901</c:v>
                </c:pt>
                <c:pt idx="49" formatCode="General">
                  <c:v>8014</c:v>
                </c:pt>
                <c:pt idx="50" formatCode="General">
                  <c:v>9832</c:v>
                </c:pt>
                <c:pt idx="51" formatCode="General">
                  <c:v>9281</c:v>
                </c:pt>
                <c:pt idx="52" formatCode="General">
                  <c:v>9967</c:v>
                </c:pt>
                <c:pt idx="53" formatCode="General">
                  <c:v>11344</c:v>
                </c:pt>
                <c:pt idx="54" formatCode="General">
                  <c:v>9106</c:v>
                </c:pt>
                <c:pt idx="55" formatCode="General">
                  <c:v>10469</c:v>
                </c:pt>
                <c:pt idx="56" formatCode="General">
                  <c:v>10085</c:v>
                </c:pt>
                <c:pt idx="57" formatCode="General">
                  <c:v>9612</c:v>
                </c:pt>
                <c:pt idx="58" formatCode="General">
                  <c:v>10328</c:v>
                </c:pt>
                <c:pt idx="59" formatCode="General">
                  <c:v>11483</c:v>
                </c:pt>
                <c:pt idx="60" formatCode="General">
                  <c:v>7486</c:v>
                </c:pt>
                <c:pt idx="61" formatCode="General">
                  <c:v>8641</c:v>
                </c:pt>
                <c:pt idx="62" formatCode="General">
                  <c:v>9709</c:v>
                </c:pt>
                <c:pt idx="63" formatCode="General">
                  <c:v>9423</c:v>
                </c:pt>
                <c:pt idx="64" formatCode="General">
                  <c:v>11342</c:v>
                </c:pt>
                <c:pt idx="65" formatCode="General">
                  <c:v>11274</c:v>
                </c:pt>
                <c:pt idx="66" formatCode="General">
                  <c:v>9845</c:v>
                </c:pt>
                <c:pt idx="67" formatCode="General">
                  <c:v>11163</c:v>
                </c:pt>
                <c:pt idx="68" formatCode="General">
                  <c:v>9532</c:v>
                </c:pt>
                <c:pt idx="69" formatCode="General">
                  <c:v>10754</c:v>
                </c:pt>
                <c:pt idx="70" formatCode="General">
                  <c:v>10953</c:v>
                </c:pt>
                <c:pt idx="71" formatCode="General">
                  <c:v>11922</c:v>
                </c:pt>
                <c:pt idx="72" formatCode="General">
                  <c:v>8395</c:v>
                </c:pt>
                <c:pt idx="73" formatCode="General">
                  <c:v>8888</c:v>
                </c:pt>
                <c:pt idx="74" formatCode="General">
                  <c:v>10110</c:v>
                </c:pt>
                <c:pt idx="75" formatCode="General">
                  <c:v>10493</c:v>
                </c:pt>
                <c:pt idx="76" formatCode="General">
                  <c:v>12218</c:v>
                </c:pt>
                <c:pt idx="77" formatCode="General">
                  <c:v>11385</c:v>
                </c:pt>
                <c:pt idx="78" formatCode="General">
                  <c:v>11186</c:v>
                </c:pt>
                <c:pt idx="79" formatCode="General">
                  <c:v>11462</c:v>
                </c:pt>
                <c:pt idx="80" formatCode="General">
                  <c:v>10494</c:v>
                </c:pt>
                <c:pt idx="81" formatCode="General">
                  <c:v>11540</c:v>
                </c:pt>
                <c:pt idx="82" formatCode="General">
                  <c:v>11138</c:v>
                </c:pt>
                <c:pt idx="83" formatCode="General">
                  <c:v>12709</c:v>
                </c:pt>
                <c:pt idx="84" formatCode="General">
                  <c:v>8557</c:v>
                </c:pt>
                <c:pt idx="85" formatCode="General">
                  <c:v>9059</c:v>
                </c:pt>
                <c:pt idx="86" formatCode="General">
                  <c:v>10055</c:v>
                </c:pt>
                <c:pt idx="87" formatCode="General">
                  <c:v>10977</c:v>
                </c:pt>
                <c:pt idx="88" formatCode="General">
                  <c:v>11792</c:v>
                </c:pt>
                <c:pt idx="89" formatCode="General">
                  <c:v>11904</c:v>
                </c:pt>
                <c:pt idx="90" formatCode="General">
                  <c:v>10965</c:v>
                </c:pt>
                <c:pt idx="91" formatCode="General">
                  <c:v>10981</c:v>
                </c:pt>
                <c:pt idx="92" formatCode="General">
                  <c:v>10828</c:v>
                </c:pt>
                <c:pt idx="93" formatCode="General">
                  <c:v>11817</c:v>
                </c:pt>
                <c:pt idx="94" formatCode="General">
                  <c:v>10470</c:v>
                </c:pt>
                <c:pt idx="95" formatCode="General">
                  <c:v>13310</c:v>
                </c:pt>
                <c:pt idx="96" formatCode="General">
                  <c:v>8400</c:v>
                </c:pt>
                <c:pt idx="97" formatCode="General">
                  <c:v>9062</c:v>
                </c:pt>
                <c:pt idx="98" formatCode="General">
                  <c:v>10722</c:v>
                </c:pt>
                <c:pt idx="99" formatCode="General">
                  <c:v>11107</c:v>
                </c:pt>
                <c:pt idx="100" formatCode="General">
                  <c:v>11508</c:v>
                </c:pt>
                <c:pt idx="101" formatCode="General">
                  <c:v>12904</c:v>
                </c:pt>
                <c:pt idx="102" formatCode="General">
                  <c:v>11869</c:v>
                </c:pt>
                <c:pt idx="103" formatCode="General">
                  <c:v>11224</c:v>
                </c:pt>
                <c:pt idx="104" formatCode="General">
                  <c:v>12022</c:v>
                </c:pt>
                <c:pt idx="105" formatCode="General">
                  <c:v>11983</c:v>
                </c:pt>
                <c:pt idx="106" formatCode="General">
                  <c:v>11506</c:v>
                </c:pt>
                <c:pt idx="107" formatCode="General">
                  <c:v>14183</c:v>
                </c:pt>
                <c:pt idx="108" formatCode="General">
                  <c:v>8648</c:v>
                </c:pt>
                <c:pt idx="109" formatCode="General">
                  <c:v>10321</c:v>
                </c:pt>
                <c:pt idx="110" formatCode="General">
                  <c:v>12107</c:v>
                </c:pt>
                <c:pt idx="111" formatCode="General">
                  <c:v>11420</c:v>
                </c:pt>
                <c:pt idx="112" formatCode="General">
                  <c:v>12238</c:v>
                </c:pt>
                <c:pt idx="113" formatCode="General">
                  <c:v>13681</c:v>
                </c:pt>
                <c:pt idx="114" formatCode="General">
                  <c:v>10950</c:v>
                </c:pt>
                <c:pt idx="115" formatCode="General">
                  <c:v>12700</c:v>
                </c:pt>
                <c:pt idx="116" formatCode="General">
                  <c:v>12272</c:v>
                </c:pt>
                <c:pt idx="117" formatCode="General">
                  <c:v>11905</c:v>
                </c:pt>
                <c:pt idx="118" formatCode="General">
                  <c:v>13016</c:v>
                </c:pt>
                <c:pt idx="119" formatCode="General">
                  <c:v>14421</c:v>
                </c:pt>
                <c:pt idx="120" formatCode="General">
                  <c:v>9043</c:v>
                </c:pt>
                <c:pt idx="121" formatCode="General">
                  <c:v>10452</c:v>
                </c:pt>
                <c:pt idx="122" formatCode="General">
                  <c:v>12481</c:v>
                </c:pt>
                <c:pt idx="123" formatCode="General">
                  <c:v>11491</c:v>
                </c:pt>
                <c:pt idx="124" formatCode="General">
                  <c:v>13545</c:v>
                </c:pt>
                <c:pt idx="125" formatCode="General">
                  <c:v>14730</c:v>
                </c:pt>
                <c:pt idx="126" formatCode="General">
                  <c:v>11416</c:v>
                </c:pt>
                <c:pt idx="127" formatCode="General">
                  <c:v>13402</c:v>
                </c:pt>
                <c:pt idx="128" formatCode="General">
                  <c:v>11907</c:v>
                </c:pt>
                <c:pt idx="129" formatCode="General">
                  <c:v>12711</c:v>
                </c:pt>
                <c:pt idx="130" formatCode="General">
                  <c:v>13261</c:v>
                </c:pt>
                <c:pt idx="131" formatCode="General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6-483D-80E5-F99A4C8697BE}"/>
            </c:ext>
          </c:extLst>
        </c:ser>
        <c:ser>
          <c:idx val="1"/>
          <c:order val="2"/>
          <c:tx>
            <c:strRef>
              <c:f>'A2&amp;3) TS Model Building&amp;Testing'!$BB$2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Building&amp;Testing'!$AZ$3:$AZ$134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Building&amp;Testing'!$BB$3:$BB$134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6-483D-80E5-F99A4C86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689967"/>
        <c:axId val="1915830591"/>
      </c:lineChart>
      <c:dateAx>
        <c:axId val="17956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30591"/>
        <c:crosses val="autoZero"/>
        <c:auto val="1"/>
        <c:lblOffset val="100"/>
        <c:baseTimeUnit val="months"/>
      </c:dateAx>
      <c:valAx>
        <c:axId val="1915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7997909769199"/>
          <c:y val="0.1415294117647059"/>
          <c:w val="0.83354182478649719"/>
          <c:h val="0.49924131542380734"/>
        </c:manualLayout>
      </c:layout>
      <c:lineChart>
        <c:grouping val="standard"/>
        <c:varyColors val="0"/>
        <c:ser>
          <c:idx val="0"/>
          <c:order val="0"/>
          <c:tx>
            <c:strRef>
              <c:f>'A.1) Time Series Exploration'!$B$1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Exploration'!$B$2:$B$133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7FB-A696-30E71341D0E6}"/>
            </c:ext>
          </c:extLst>
        </c:ser>
        <c:ser>
          <c:idx val="1"/>
          <c:order val="1"/>
          <c:tx>
            <c:strRef>
              <c:f>'A.1) Time Series Exploration'!$D$1</c:f>
              <c:strCache>
                <c:ptCount val="1"/>
                <c:pt idx="0">
                  <c:v>CMA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Exploration'!$D$2:$D$133</c:f>
              <c:numCache>
                <c:formatCode>General</c:formatCode>
                <c:ptCount val="132"/>
                <c:pt idx="1">
                  <c:v>7947.333333333333</c:v>
                </c:pt>
                <c:pt idx="2">
                  <c:v>8632.8333333333321</c:v>
                </c:pt>
                <c:pt idx="3">
                  <c:v>9286.6666666666679</c:v>
                </c:pt>
                <c:pt idx="4">
                  <c:v>9665</c:v>
                </c:pt>
                <c:pt idx="5">
                  <c:v>9704.8333333333321</c:v>
                </c:pt>
                <c:pt idx="6">
                  <c:v>9509.6666666666679</c:v>
                </c:pt>
                <c:pt idx="7">
                  <c:v>9450.1666666666679</c:v>
                </c:pt>
                <c:pt idx="8">
                  <c:v>9413.1666666666679</c:v>
                </c:pt>
                <c:pt idx="9">
                  <c:v>9579.3333333333339</c:v>
                </c:pt>
                <c:pt idx="10">
                  <c:v>9401.3333333333339</c:v>
                </c:pt>
                <c:pt idx="11">
                  <c:v>8757.6666666666679</c:v>
                </c:pt>
                <c:pt idx="12">
                  <c:v>8202.5</c:v>
                </c:pt>
                <c:pt idx="13">
                  <c:v>8160</c:v>
                </c:pt>
                <c:pt idx="14">
                  <c:v>8774.5</c:v>
                </c:pt>
                <c:pt idx="15">
                  <c:v>9319.5</c:v>
                </c:pt>
                <c:pt idx="16">
                  <c:v>9623.5</c:v>
                </c:pt>
                <c:pt idx="17">
                  <c:v>9606.6666666666679</c:v>
                </c:pt>
                <c:pt idx="18">
                  <c:v>9383.1666666666679</c:v>
                </c:pt>
                <c:pt idx="19">
                  <c:v>9162</c:v>
                </c:pt>
                <c:pt idx="20">
                  <c:v>9094.3333333333321</c:v>
                </c:pt>
                <c:pt idx="21">
                  <c:v>9360.5</c:v>
                </c:pt>
                <c:pt idx="22">
                  <c:v>9202.8333333333339</c:v>
                </c:pt>
                <c:pt idx="23">
                  <c:v>8538.6666666666679</c:v>
                </c:pt>
                <c:pt idx="24">
                  <c:v>8066</c:v>
                </c:pt>
                <c:pt idx="25">
                  <c:v>8315.6666666666679</c:v>
                </c:pt>
                <c:pt idx="26">
                  <c:v>9105</c:v>
                </c:pt>
                <c:pt idx="27">
                  <c:v>9596.1666666666661</c:v>
                </c:pt>
                <c:pt idx="28">
                  <c:v>9717.8333333333321</c:v>
                </c:pt>
                <c:pt idx="29">
                  <c:v>9647</c:v>
                </c:pt>
                <c:pt idx="30">
                  <c:v>9445.3333333333321</c:v>
                </c:pt>
                <c:pt idx="31">
                  <c:v>9312.6666666666661</c:v>
                </c:pt>
                <c:pt idx="32">
                  <c:v>9467.5</c:v>
                </c:pt>
                <c:pt idx="33">
                  <c:v>9905.5</c:v>
                </c:pt>
                <c:pt idx="34">
                  <c:v>9826</c:v>
                </c:pt>
                <c:pt idx="35">
                  <c:v>9098.6666666666679</c:v>
                </c:pt>
                <c:pt idx="36">
                  <c:v>8519.5</c:v>
                </c:pt>
                <c:pt idx="37">
                  <c:v>8645.6666666666679</c:v>
                </c:pt>
                <c:pt idx="38">
                  <c:v>9367.8333333333339</c:v>
                </c:pt>
                <c:pt idx="39">
                  <c:v>9945.3333333333339</c:v>
                </c:pt>
                <c:pt idx="40">
                  <c:v>10168.166666666668</c:v>
                </c:pt>
                <c:pt idx="41">
                  <c:v>10222.666666666668</c:v>
                </c:pt>
                <c:pt idx="42">
                  <c:v>10096.5</c:v>
                </c:pt>
                <c:pt idx="43">
                  <c:v>9971</c:v>
                </c:pt>
                <c:pt idx="44">
                  <c:v>10031.833333333334</c:v>
                </c:pt>
                <c:pt idx="45">
                  <c:v>10241.333333333334</c:v>
                </c:pt>
                <c:pt idx="46">
                  <c:v>10120</c:v>
                </c:pt>
                <c:pt idx="47">
                  <c:v>9484.5</c:v>
                </c:pt>
                <c:pt idx="48">
                  <c:v>8907.6666666666679</c:v>
                </c:pt>
                <c:pt idx="49">
                  <c:v>8934.8333333333321</c:v>
                </c:pt>
                <c:pt idx="50">
                  <c:v>9707.8333333333321</c:v>
                </c:pt>
                <c:pt idx="51">
                  <c:v>10418.833333333332</c:v>
                </c:pt>
                <c:pt idx="52">
                  <c:v>10750</c:v>
                </c:pt>
                <c:pt idx="53">
                  <c:v>10790.5</c:v>
                </c:pt>
                <c:pt idx="54">
                  <c:v>10470.333333333332</c:v>
                </c:pt>
                <c:pt idx="55">
                  <c:v>10331.5</c:v>
                </c:pt>
                <c:pt idx="56">
                  <c:v>10448</c:v>
                </c:pt>
                <c:pt idx="57">
                  <c:v>10811.333333333332</c:v>
                </c:pt>
                <c:pt idx="58">
                  <c:v>10816.5</c:v>
                </c:pt>
                <c:pt idx="59">
                  <c:v>10079.166666666668</c:v>
                </c:pt>
                <c:pt idx="60">
                  <c:v>9433</c:v>
                </c:pt>
                <c:pt idx="61">
                  <c:v>9480.6666666666679</c:v>
                </c:pt>
                <c:pt idx="62">
                  <c:v>10385.333333333334</c:v>
                </c:pt>
                <c:pt idx="63">
                  <c:v>11152.833333333334</c:v>
                </c:pt>
                <c:pt idx="64">
                  <c:v>11480.833333333334</c:v>
                </c:pt>
                <c:pt idx="65">
                  <c:v>11470.333333333334</c:v>
                </c:pt>
                <c:pt idx="66">
                  <c:v>11195.833333333334</c:v>
                </c:pt>
                <c:pt idx="67">
                  <c:v>11106.333333333334</c:v>
                </c:pt>
                <c:pt idx="68">
                  <c:v>11111.333333333334</c:v>
                </c:pt>
                <c:pt idx="69">
                  <c:v>11426.5</c:v>
                </c:pt>
                <c:pt idx="70">
                  <c:v>11298.5</c:v>
                </c:pt>
                <c:pt idx="71">
                  <c:v>10454.833333333334</c:v>
                </c:pt>
                <c:pt idx="72">
                  <c:v>9666</c:v>
                </c:pt>
                <c:pt idx="73">
                  <c:v>9627</c:v>
                </c:pt>
                <c:pt idx="74">
                  <c:v>10485.833333333334</c:v>
                </c:pt>
                <c:pt idx="75">
                  <c:v>11249.5</c:v>
                </c:pt>
                <c:pt idx="76">
                  <c:v>11555.666666666666</c:v>
                </c:pt>
                <c:pt idx="77">
                  <c:v>11418.5</c:v>
                </c:pt>
                <c:pt idx="78">
                  <c:v>11104</c:v>
                </c:pt>
                <c:pt idx="79">
                  <c:v>11066.666666666666</c:v>
                </c:pt>
                <c:pt idx="80">
                  <c:v>11123.5</c:v>
                </c:pt>
                <c:pt idx="81">
                  <c:v>11452</c:v>
                </c:pt>
                <c:pt idx="82">
                  <c:v>11296.166666666666</c:v>
                </c:pt>
                <c:pt idx="83">
                  <c:v>10492</c:v>
                </c:pt>
                <c:pt idx="84">
                  <c:v>9826</c:v>
                </c:pt>
                <c:pt idx="85">
                  <c:v>9845.8333333333321</c:v>
                </c:pt>
                <c:pt idx="86">
                  <c:v>10704.666666666668</c:v>
                </c:pt>
                <c:pt idx="87">
                  <c:v>11476</c:v>
                </c:pt>
                <c:pt idx="88">
                  <c:v>11966.666666666666</c:v>
                </c:pt>
                <c:pt idx="89">
                  <c:v>12046.333333333332</c:v>
                </c:pt>
                <c:pt idx="90">
                  <c:v>11852</c:v>
                </c:pt>
                <c:pt idx="91">
                  <c:v>11724</c:v>
                </c:pt>
                <c:pt idx="92">
                  <c:v>11790</c:v>
                </c:pt>
                <c:pt idx="93">
                  <c:v>12197.166666666668</c:v>
                </c:pt>
                <c:pt idx="94">
                  <c:v>12001.5</c:v>
                </c:pt>
                <c:pt idx="95">
                  <c:v>11248.166666666666</c:v>
                </c:pt>
                <c:pt idx="96">
                  <c:v>10704.666666666666</c:v>
                </c:pt>
                <c:pt idx="97">
                  <c:v>10820.666666666666</c:v>
                </c:pt>
                <c:pt idx="98">
                  <c:v>11602.166666666666</c:v>
                </c:pt>
                <c:pt idx="99">
                  <c:v>12184</c:v>
                </c:pt>
                <c:pt idx="100">
                  <c:v>12368</c:v>
                </c:pt>
                <c:pt idx="101">
                  <c:v>12366.666666666666</c:v>
                </c:pt>
                <c:pt idx="102">
                  <c:v>12208.833333333332</c:v>
                </c:pt>
                <c:pt idx="103">
                  <c:v>12133.166666666668</c:v>
                </c:pt>
                <c:pt idx="104">
                  <c:v>12345</c:v>
                </c:pt>
                <c:pt idx="105">
                  <c:v>12755.833333333332</c:v>
                </c:pt>
                <c:pt idx="106">
                  <c:v>12637</c:v>
                </c:pt>
                <c:pt idx="107">
                  <c:v>11732.666666666668</c:v>
                </c:pt>
                <c:pt idx="108">
                  <c:v>10982</c:v>
                </c:pt>
                <c:pt idx="109">
                  <c:v>11066.666666666666</c:v>
                </c:pt>
                <c:pt idx="110">
                  <c:v>11990.166666666666</c:v>
                </c:pt>
                <c:pt idx="111">
                  <c:v>12880.5</c:v>
                </c:pt>
                <c:pt idx="112">
                  <c:v>13242.833333333334</c:v>
                </c:pt>
                <c:pt idx="113">
                  <c:v>13206.5</c:v>
                </c:pt>
                <c:pt idx="114">
                  <c:v>12712.166666666666</c:v>
                </c:pt>
                <c:pt idx="115">
                  <c:v>12457.5</c:v>
                </c:pt>
                <c:pt idx="116">
                  <c:v>12649.833333333334</c:v>
                </c:pt>
                <c:pt idx="117">
                  <c:v>13019.333333333334</c:v>
                </c:pt>
                <c:pt idx="118">
                  <c:v>12887.833333333334</c:v>
                </c:pt>
                <c:pt idx="119">
                  <c:v>11889</c:v>
                </c:pt>
                <c:pt idx="120">
                  <c:v>11151</c:v>
                </c:pt>
                <c:pt idx="121">
                  <c:v>11279.833333333334</c:v>
                </c:pt>
                <c:pt idx="122">
                  <c:v>12292.833333333334</c:v>
                </c:pt>
                <c:pt idx="123">
                  <c:v>13230</c:v>
                </c:pt>
                <c:pt idx="124">
                  <c:v>13666.833333333332</c:v>
                </c:pt>
                <c:pt idx="125">
                  <c:v>13806.833333333332</c:v>
                </c:pt>
                <c:pt idx="126">
                  <c:v>13462.166666666666</c:v>
                </c:pt>
                <c:pt idx="127">
                  <c:v>13310</c:v>
                </c:pt>
                <c:pt idx="128">
                  <c:v>13508.5</c:v>
                </c:pt>
                <c:pt idx="129">
                  <c:v>14012.666666666666</c:v>
                </c:pt>
                <c:pt idx="130">
                  <c:v>14530.666666666666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D-47FB-A696-30E71341D0E6}"/>
            </c:ext>
          </c:extLst>
        </c:ser>
        <c:ser>
          <c:idx val="2"/>
          <c:order val="2"/>
          <c:tx>
            <c:strRef>
              <c:f>'A.1) Time Series Exploration'!$F$1</c:f>
              <c:strCache>
                <c:ptCount val="1"/>
                <c:pt idx="0">
                  <c:v>CMA 12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Exploration'!$F$2:$F$133</c:f>
              <c:numCache>
                <c:formatCode>General</c:formatCode>
                <c:ptCount val="132"/>
                <c:pt idx="6">
                  <c:v>9115.9583333333321</c:v>
                </c:pt>
                <c:pt idx="7">
                  <c:v>9127.125</c:v>
                </c:pt>
                <c:pt idx="8">
                  <c:v>9144.5416666666679</c:v>
                </c:pt>
                <c:pt idx="9">
                  <c:v>9169.125</c:v>
                </c:pt>
                <c:pt idx="10">
                  <c:v>9162.5416666666679</c:v>
                </c:pt>
                <c:pt idx="11">
                  <c:v>9152.75</c:v>
                </c:pt>
                <c:pt idx="12">
                  <c:v>9158.75</c:v>
                </c:pt>
                <c:pt idx="13">
                  <c:v>9138</c:v>
                </c:pt>
                <c:pt idx="14">
                  <c:v>9121.125</c:v>
                </c:pt>
                <c:pt idx="15">
                  <c:v>9086.7083333333339</c:v>
                </c:pt>
                <c:pt idx="16">
                  <c:v>9058.2916666666679</c:v>
                </c:pt>
                <c:pt idx="17">
                  <c:v>9066.4166666666679</c:v>
                </c:pt>
                <c:pt idx="18">
                  <c:v>9037.0833333333339</c:v>
                </c:pt>
                <c:pt idx="19">
                  <c:v>9003.5416666666679</c:v>
                </c:pt>
                <c:pt idx="20">
                  <c:v>9032.2916666666679</c:v>
                </c:pt>
                <c:pt idx="21">
                  <c:v>9076</c:v>
                </c:pt>
                <c:pt idx="22">
                  <c:v>9086.1666666666661</c:v>
                </c:pt>
                <c:pt idx="23">
                  <c:v>9101.4583333333321</c:v>
                </c:pt>
                <c:pt idx="24">
                  <c:v>9099.5833333333321</c:v>
                </c:pt>
                <c:pt idx="25">
                  <c:v>9096.25</c:v>
                </c:pt>
                <c:pt idx="26">
                  <c:v>9117</c:v>
                </c:pt>
                <c:pt idx="27">
                  <c:v>9137.25</c:v>
                </c:pt>
                <c:pt idx="28">
                  <c:v>9189.5416666666679</c:v>
                </c:pt>
                <c:pt idx="29">
                  <c:v>9253.25</c:v>
                </c:pt>
                <c:pt idx="30">
                  <c:v>9293.0416666666679</c:v>
                </c:pt>
                <c:pt idx="31">
                  <c:v>9329.5416666666679</c:v>
                </c:pt>
                <c:pt idx="32">
                  <c:v>9366.625</c:v>
                </c:pt>
                <c:pt idx="33">
                  <c:v>9375.5416666666679</c:v>
                </c:pt>
                <c:pt idx="34">
                  <c:v>9395.25</c:v>
                </c:pt>
                <c:pt idx="35">
                  <c:v>9453.9166666666661</c:v>
                </c:pt>
                <c:pt idx="36">
                  <c:v>9488.125</c:v>
                </c:pt>
                <c:pt idx="37">
                  <c:v>9539.1666666666679</c:v>
                </c:pt>
                <c:pt idx="38">
                  <c:v>9616.7083333333321</c:v>
                </c:pt>
                <c:pt idx="39">
                  <c:v>9652.7083333333321</c:v>
                </c:pt>
                <c:pt idx="40">
                  <c:v>9680.25</c:v>
                </c:pt>
                <c:pt idx="41">
                  <c:v>9700.6666666666679</c:v>
                </c:pt>
                <c:pt idx="42">
                  <c:v>9726.2083333333339</c:v>
                </c:pt>
                <c:pt idx="43">
                  <c:v>9776.7083333333339</c:v>
                </c:pt>
                <c:pt idx="44">
                  <c:v>9797.7083333333339</c:v>
                </c:pt>
                <c:pt idx="45">
                  <c:v>9798.5</c:v>
                </c:pt>
                <c:pt idx="46">
                  <c:v>9861.7083333333321</c:v>
                </c:pt>
                <c:pt idx="47">
                  <c:v>9916.0833333333321</c:v>
                </c:pt>
                <c:pt idx="48">
                  <c:v>9943.9583333333321</c:v>
                </c:pt>
                <c:pt idx="49">
                  <c:v>10003.666666666668</c:v>
                </c:pt>
                <c:pt idx="50">
                  <c:v>10009.541666666668</c:v>
                </c:pt>
                <c:pt idx="51">
                  <c:v>10034.083333333332</c:v>
                </c:pt>
                <c:pt idx="52">
                  <c:v>10107.708333333332</c:v>
                </c:pt>
                <c:pt idx="53">
                  <c:v>10152.041666666668</c:v>
                </c:pt>
                <c:pt idx="54">
                  <c:v>10208.208333333334</c:v>
                </c:pt>
                <c:pt idx="55">
                  <c:v>10256.375</c:v>
                </c:pt>
                <c:pt idx="56">
                  <c:v>10283.375</c:v>
                </c:pt>
                <c:pt idx="57">
                  <c:v>10344.666666666668</c:v>
                </c:pt>
                <c:pt idx="58">
                  <c:v>10425.75</c:v>
                </c:pt>
                <c:pt idx="59">
                  <c:v>10466.875</c:v>
                </c:pt>
                <c:pt idx="60">
                  <c:v>10527.375</c:v>
                </c:pt>
                <c:pt idx="61">
                  <c:v>10595.708333333332</c:v>
                </c:pt>
                <c:pt idx="62">
                  <c:v>10648.25</c:v>
                </c:pt>
                <c:pt idx="63">
                  <c:v>10721.083333333334</c:v>
                </c:pt>
                <c:pt idx="64">
                  <c:v>10761.541666666668</c:v>
                </c:pt>
                <c:pt idx="65">
                  <c:v>10802.041666666668</c:v>
                </c:pt>
                <c:pt idx="66">
                  <c:v>10841.583333333334</c:v>
                </c:pt>
                <c:pt idx="67">
                  <c:v>10855.458333333334</c:v>
                </c:pt>
                <c:pt idx="68">
                  <c:v>10860.291666666668</c:v>
                </c:pt>
                <c:pt idx="69">
                  <c:v>10878.166666666668</c:v>
                </c:pt>
                <c:pt idx="70">
                  <c:v>10880.583333333334</c:v>
                </c:pt>
                <c:pt idx="71">
                  <c:v>10884.458333333334</c:v>
                </c:pt>
                <c:pt idx="72">
                  <c:v>10896.875</c:v>
                </c:pt>
                <c:pt idx="73">
                  <c:v>10867.625</c:v>
                </c:pt>
                <c:pt idx="74">
                  <c:v>10861.5</c:v>
                </c:pt>
                <c:pt idx="75">
                  <c:v>10886.958333333332</c:v>
                </c:pt>
                <c:pt idx="76">
                  <c:v>10870.666666666668</c:v>
                </c:pt>
                <c:pt idx="77">
                  <c:v>10867.875</c:v>
                </c:pt>
                <c:pt idx="78">
                  <c:v>10886.375</c:v>
                </c:pt>
                <c:pt idx="79">
                  <c:v>10879.958333333334</c:v>
                </c:pt>
                <c:pt idx="80">
                  <c:v>10907.875</c:v>
                </c:pt>
                <c:pt idx="81">
                  <c:v>10941.083333333332</c:v>
                </c:pt>
                <c:pt idx="82">
                  <c:v>10934.666666666668</c:v>
                </c:pt>
                <c:pt idx="83">
                  <c:v>10964.5</c:v>
                </c:pt>
                <c:pt idx="84">
                  <c:v>11043.833333333332</c:v>
                </c:pt>
                <c:pt idx="85">
                  <c:v>11091.625</c:v>
                </c:pt>
                <c:pt idx="86">
                  <c:v>11151.5</c:v>
                </c:pt>
                <c:pt idx="87">
                  <c:v>11208.166666666668</c:v>
                </c:pt>
                <c:pt idx="88">
                  <c:v>11258.25</c:v>
                </c:pt>
                <c:pt idx="89">
                  <c:v>11337.791666666666</c:v>
                </c:pt>
                <c:pt idx="90">
                  <c:v>11384.5</c:v>
                </c:pt>
                <c:pt idx="91">
                  <c:v>11447.291666666668</c:v>
                </c:pt>
                <c:pt idx="92">
                  <c:v>11557.458333333332</c:v>
                </c:pt>
                <c:pt idx="93">
                  <c:v>11628.208333333332</c:v>
                </c:pt>
                <c:pt idx="94">
                  <c:v>11671.666666666668</c:v>
                </c:pt>
                <c:pt idx="95">
                  <c:v>11734.458333333334</c:v>
                </c:pt>
                <c:pt idx="96">
                  <c:v>11728.541666666668</c:v>
                </c:pt>
                <c:pt idx="97">
                  <c:v>11751.75</c:v>
                </c:pt>
                <c:pt idx="98">
                  <c:v>11823.666666666668</c:v>
                </c:pt>
                <c:pt idx="99">
                  <c:v>11830.833333333334</c:v>
                </c:pt>
                <c:pt idx="100">
                  <c:v>11890.5</c:v>
                </c:pt>
                <c:pt idx="101">
                  <c:v>11963.333333333332</c:v>
                </c:pt>
                <c:pt idx="102">
                  <c:v>11989.708333333332</c:v>
                </c:pt>
                <c:pt idx="103">
                  <c:v>12011.625</c:v>
                </c:pt>
                <c:pt idx="104">
                  <c:v>12032.666666666668</c:v>
                </c:pt>
                <c:pt idx="105">
                  <c:v>12051.208333333332</c:v>
                </c:pt>
                <c:pt idx="106">
                  <c:v>12108.625</c:v>
                </c:pt>
                <c:pt idx="107">
                  <c:v>12206.791666666668</c:v>
                </c:pt>
                <c:pt idx="108">
                  <c:v>12269.916666666668</c:v>
                </c:pt>
                <c:pt idx="109">
                  <c:v>12318.583333333334</c:v>
                </c:pt>
                <c:pt idx="110">
                  <c:v>12332.625</c:v>
                </c:pt>
                <c:pt idx="111">
                  <c:v>12351</c:v>
                </c:pt>
                <c:pt idx="112">
                  <c:v>12394.791666666668</c:v>
                </c:pt>
                <c:pt idx="113">
                  <c:v>12398.5</c:v>
                </c:pt>
                <c:pt idx="114">
                  <c:v>12413.708333333332</c:v>
                </c:pt>
                <c:pt idx="115">
                  <c:v>12433.875</c:v>
                </c:pt>
                <c:pt idx="116">
                  <c:v>12440.75</c:v>
                </c:pt>
                <c:pt idx="117">
                  <c:v>12467</c:v>
                </c:pt>
                <c:pt idx="118">
                  <c:v>12509.541666666668</c:v>
                </c:pt>
                <c:pt idx="119">
                  <c:v>12528.125</c:v>
                </c:pt>
                <c:pt idx="120">
                  <c:v>12573</c:v>
                </c:pt>
                <c:pt idx="121">
                  <c:v>12659.625</c:v>
                </c:pt>
                <c:pt idx="122">
                  <c:v>12715.625</c:v>
                </c:pt>
                <c:pt idx="123">
                  <c:v>12786.125</c:v>
                </c:pt>
                <c:pt idx="124">
                  <c:v>12874.291666666668</c:v>
                </c:pt>
                <c:pt idx="125">
                  <c:v>12912.333333333334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D-47FB-A696-30E71341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0607"/>
        <c:axId val="1128427567"/>
      </c:lineChart>
      <c:dateAx>
        <c:axId val="11399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7567"/>
        <c:crosses val="autoZero"/>
        <c:auto val="1"/>
        <c:lblOffset val="100"/>
        <c:baseTimeUnit val="months"/>
      </c:dateAx>
      <c:valAx>
        <c:axId val="11284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2019 forecast using 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'A.4) Safety Stock'!$C$2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'A.4) Safety Stock'!$B$3:$B$146</c:f>
              <c:numCache>
                <c:formatCode>m/d/yyyy</c:formatCode>
                <c:ptCount val="14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</c:numCache>
            </c:numRef>
          </c:cat>
          <c:val>
            <c:numRef>
              <c:f>'A.4) Safety Stock'!$C$3:$C$146</c:f>
              <c:numCache>
                <c:formatCode>General</c:formatCode>
                <c:ptCount val="144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D-4371-98EF-E36CF10BFF5B}"/>
            </c:ext>
          </c:extLst>
        </c:ser>
        <c:ser>
          <c:idx val="1"/>
          <c:order val="1"/>
          <c:tx>
            <c:strRef>
              <c:f>'A.4) Safety Stock'!$I$2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'A.4) Safety Stock'!$B$3:$B$146</c:f>
              <c:numCache>
                <c:formatCode>m/d/yyyy</c:formatCode>
                <c:ptCount val="14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</c:numCache>
            </c:numRef>
          </c:cat>
          <c:val>
            <c:numRef>
              <c:f>'A.4) Safety Stock'!$I$3:$I$146</c:f>
              <c:numCache>
                <c:formatCode>General</c:formatCode>
                <c:ptCount val="144"/>
                <c:pt idx="13" formatCode="0.000">
                  <c:v>7848.0243902439006</c:v>
                </c:pt>
                <c:pt idx="14" formatCode="0.000">
                  <c:v>8894.699449691092</c:v>
                </c:pt>
                <c:pt idx="15" formatCode="0.000">
                  <c:v>9598.8247355841795</c:v>
                </c:pt>
                <c:pt idx="16" formatCode="0.000">
                  <c:v>10646.14747617839</c:v>
                </c:pt>
                <c:pt idx="17" formatCode="0.000">
                  <c:v>10677.325663025455</c:v>
                </c:pt>
                <c:pt idx="18" formatCode="0.000">
                  <c:v>10205.879356893329</c:v>
                </c:pt>
                <c:pt idx="19" formatCode="0.000">
                  <c:v>9917.5445435381826</c:v>
                </c:pt>
                <c:pt idx="20" formatCode="0.000">
                  <c:v>9544.8779309711826</c:v>
                </c:pt>
                <c:pt idx="21" formatCode="0.000">
                  <c:v>10215.941112379538</c:v>
                </c:pt>
                <c:pt idx="22" formatCode="0.000">
                  <c:v>8709.4380107253528</c:v>
                </c:pt>
                <c:pt idx="23" formatCode="0.000">
                  <c:v>10783.471594968798</c:v>
                </c:pt>
                <c:pt idx="24" formatCode="0.000">
                  <c:v>7027.2555508887663</c:v>
                </c:pt>
                <c:pt idx="25" formatCode="0.000">
                  <c:v>7167.1145141800898</c:v>
                </c:pt>
                <c:pt idx="26" formatCode="0.000">
                  <c:v>8061.2778305331476</c:v>
                </c:pt>
                <c:pt idx="27" formatCode="0.000">
                  <c:v>8866.4264110918321</c:v>
                </c:pt>
                <c:pt idx="28" formatCode="0.000">
                  <c:v>9729.2302804047267</c:v>
                </c:pt>
                <c:pt idx="29" formatCode="0.000">
                  <c:v>10074.941249912044</c:v>
                </c:pt>
                <c:pt idx="30" formatCode="0.000">
                  <c:v>9742.7539158857708</c:v>
                </c:pt>
                <c:pt idx="31" formatCode="0.000">
                  <c:v>9345.8614030057652</c:v>
                </c:pt>
                <c:pt idx="32" formatCode="0.000">
                  <c:v>9394.6616828204333</c:v>
                </c:pt>
                <c:pt idx="33" formatCode="0.000">
                  <c:v>9906.292955335417</c:v>
                </c:pt>
                <c:pt idx="34" formatCode="0.000">
                  <c:v>8977.7952537376223</c:v>
                </c:pt>
                <c:pt idx="35" formatCode="0.000">
                  <c:v>11332.913893753652</c:v>
                </c:pt>
                <c:pt idx="36" formatCode="0.000">
                  <c:v>7314.129254440526</c:v>
                </c:pt>
                <c:pt idx="37" formatCode="0.000">
                  <c:v>7802.1510616195064</c:v>
                </c:pt>
                <c:pt idx="38" formatCode="0.000">
                  <c:v>9142.2050373556121</c:v>
                </c:pt>
                <c:pt idx="39" formatCode="0.000">
                  <c:v>9602.5048597514942</c:v>
                </c:pt>
                <c:pt idx="40" formatCode="0.000">
                  <c:v>10023.56270486746</c:v>
                </c:pt>
                <c:pt idx="41" formatCode="0.000">
                  <c:v>10733.588188174333</c:v>
                </c:pt>
                <c:pt idx="42" formatCode="0.000">
                  <c:v>10083.757628021587</c:v>
                </c:pt>
                <c:pt idx="43" formatCode="0.000">
                  <c:v>9788.6119486943971</c:v>
                </c:pt>
                <c:pt idx="44" formatCode="0.000">
                  <c:v>10083.919766914601</c:v>
                </c:pt>
                <c:pt idx="45" formatCode="0.000">
                  <c:v>10512.422626576357</c:v>
                </c:pt>
                <c:pt idx="46" formatCode="0.000">
                  <c:v>9876.1872869870367</c:v>
                </c:pt>
                <c:pt idx="47" formatCode="0.000">
                  <c:v>12028.149643695739</c:v>
                </c:pt>
                <c:pt idx="48" formatCode="0.000">
                  <c:v>7496.6488270800946</c:v>
                </c:pt>
                <c:pt idx="49" formatCode="0.000">
                  <c:v>8291.1452211758969</c:v>
                </c:pt>
                <c:pt idx="50" formatCode="0.000">
                  <c:v>9882.8949753776105</c:v>
                </c:pt>
                <c:pt idx="51" formatCode="0.000">
                  <c:v>9824.7471056104878</c:v>
                </c:pt>
                <c:pt idx="52" formatCode="0.000">
                  <c:v>10275.659557508034</c:v>
                </c:pt>
                <c:pt idx="53" formatCode="0.000">
                  <c:v>11481.158009504978</c:v>
                </c:pt>
                <c:pt idx="54" formatCode="0.000">
                  <c:v>10121.703686573601</c:v>
                </c:pt>
                <c:pt idx="55" formatCode="0.000">
                  <c:v>10478.544794966851</c:v>
                </c:pt>
                <c:pt idx="56" formatCode="0.000">
                  <c:v>10586.392546060513</c:v>
                </c:pt>
                <c:pt idx="57" formatCode="0.000">
                  <c:v>10478.193470468048</c:v>
                </c:pt>
                <c:pt idx="58" formatCode="0.000">
                  <c:v>10496.733124966157</c:v>
                </c:pt>
                <c:pt idx="59" formatCode="0.000">
                  <c:v>12465.700068857977</c:v>
                </c:pt>
                <c:pt idx="60" formatCode="0.000">
                  <c:v>7881.46768236346</c:v>
                </c:pt>
                <c:pt idx="61" formatCode="0.000">
                  <c:v>8994.9701964801916</c:v>
                </c:pt>
                <c:pt idx="62" formatCode="0.000">
                  <c:v>10436.39443898975</c:v>
                </c:pt>
                <c:pt idx="63" formatCode="0.000">
                  <c:v>10285.135808257797</c:v>
                </c:pt>
                <c:pt idx="64" formatCode="0.000">
                  <c:v>11399.208422645597</c:v>
                </c:pt>
                <c:pt idx="65" formatCode="0.000">
                  <c:v>12261.753658076295</c:v>
                </c:pt>
                <c:pt idx="66" formatCode="0.000">
                  <c:v>10650.803493724585</c:v>
                </c:pt>
                <c:pt idx="67" formatCode="0.000">
                  <c:v>11554.708084099924</c:v>
                </c:pt>
                <c:pt idx="68" formatCode="0.000">
                  <c:v>10954.021876483072</c:v>
                </c:pt>
                <c:pt idx="69" formatCode="0.000">
                  <c:v>11428.801502489794</c:v>
                </c:pt>
                <c:pt idx="70" formatCode="0.000">
                  <c:v>11485.535453249153</c:v>
                </c:pt>
                <c:pt idx="71" formatCode="0.000">
                  <c:v>13070.248707719938</c:v>
                </c:pt>
                <c:pt idx="72" formatCode="0.000">
                  <c:v>8544.8531865652094</c:v>
                </c:pt>
                <c:pt idx="73" formatCode="0.000">
                  <c:v>9374.9612734238926</c:v>
                </c:pt>
                <c:pt idx="74" formatCode="0.000">
                  <c:v>10710.187883005497</c:v>
                </c:pt>
                <c:pt idx="75" formatCode="0.000">
                  <c:v>10569.636778940567</c:v>
                </c:pt>
                <c:pt idx="76" formatCode="0.000">
                  <c:v>11863.192257755649</c:v>
                </c:pt>
                <c:pt idx="77" formatCode="0.000">
                  <c:v>11930.485527084234</c:v>
                </c:pt>
                <c:pt idx="78" formatCode="0.000">
                  <c:v>10834.266354061374</c:v>
                </c:pt>
                <c:pt idx="79" formatCode="0.000">
                  <c:v>11378.539126372065</c:v>
                </c:pt>
                <c:pt idx="80" formatCode="0.000">
                  <c:v>10521.605142181035</c:v>
                </c:pt>
                <c:pt idx="81" formatCode="0.000">
                  <c:v>11257.859539501129</c:v>
                </c:pt>
                <c:pt idx="82" formatCode="0.000">
                  <c:v>11245.524865025764</c:v>
                </c:pt>
                <c:pt idx="83" formatCode="0.000">
                  <c:v>12627.613839233352</c:v>
                </c:pt>
                <c:pt idx="84" formatCode="0.000">
                  <c:v>8465.6325901160053</c:v>
                </c:pt>
                <c:pt idx="85" formatCode="0.000">
                  <c:v>9160.2591817460598</c:v>
                </c:pt>
                <c:pt idx="86" formatCode="0.000">
                  <c:v>10428.255788216004</c:v>
                </c:pt>
                <c:pt idx="87" formatCode="0.000">
                  <c:v>10846.17608358813</c:v>
                </c:pt>
                <c:pt idx="88" formatCode="0.000">
                  <c:v>12023.39687188282</c:v>
                </c:pt>
                <c:pt idx="89" formatCode="0.000">
                  <c:v>12022.384335429835</c:v>
                </c:pt>
                <c:pt idx="90" formatCode="0.000">
                  <c:v>11203.710246647239</c:v>
                </c:pt>
                <c:pt idx="91" formatCode="0.000">
                  <c:v>11818.727972076875</c:v>
                </c:pt>
                <c:pt idx="92" formatCode="0.000">
                  <c:v>11166.38761780516</c:v>
                </c:pt>
                <c:pt idx="93" formatCode="0.000">
                  <c:v>12250.889326444936</c:v>
                </c:pt>
                <c:pt idx="94" formatCode="0.000">
                  <c:v>11705.306749254316</c:v>
                </c:pt>
                <c:pt idx="95" formatCode="0.000">
                  <c:v>13883.613667707297</c:v>
                </c:pt>
                <c:pt idx="96" formatCode="0.000">
                  <c:v>9140.1643068614976</c:v>
                </c:pt>
                <c:pt idx="97" formatCode="0.000">
                  <c:v>9818.8298326965014</c:v>
                </c:pt>
                <c:pt idx="98" formatCode="0.000">
                  <c:v>11536.797418819524</c:v>
                </c:pt>
                <c:pt idx="99" formatCode="0.000">
                  <c:v>12136.787880067959</c:v>
                </c:pt>
                <c:pt idx="100" formatCode="0.000">
                  <c:v>13004.676611671788</c:v>
                </c:pt>
                <c:pt idx="101" formatCode="0.000">
                  <c:v>13425.312382450069</c:v>
                </c:pt>
                <c:pt idx="102" formatCode="0.000">
                  <c:v>12317.927534384315</c:v>
                </c:pt>
                <c:pt idx="103" formatCode="0.000">
                  <c:v>12024.048099410209</c:v>
                </c:pt>
                <c:pt idx="104" formatCode="0.000">
                  <c:v>12017.921838041902</c:v>
                </c:pt>
                <c:pt idx="105" formatCode="0.000">
                  <c:v>12600.399940752111</c:v>
                </c:pt>
                <c:pt idx="106" formatCode="0.000">
                  <c:v>11877.875932556592</c:v>
                </c:pt>
                <c:pt idx="107" formatCode="0.000">
                  <c:v>14575.601974998759</c:v>
                </c:pt>
                <c:pt idx="108" formatCode="0.000">
                  <c:v>9292.3200723144419</c:v>
                </c:pt>
                <c:pt idx="109" formatCode="0.000">
                  <c:v>10327.035396949455</c:v>
                </c:pt>
                <c:pt idx="110" formatCode="0.000">
                  <c:v>11978.112376165387</c:v>
                </c:pt>
                <c:pt idx="111" formatCode="0.000">
                  <c:v>12146.963079173765</c:v>
                </c:pt>
                <c:pt idx="112" formatCode="0.000">
                  <c:v>12980.33347400299</c:v>
                </c:pt>
                <c:pt idx="113" formatCode="0.000">
                  <c:v>14038.433444330063</c:v>
                </c:pt>
                <c:pt idx="114" formatCode="0.000">
                  <c:v>12514.150486782431</c:v>
                </c:pt>
                <c:pt idx="115" formatCode="0.000">
                  <c:v>12942.627804818478</c:v>
                </c:pt>
                <c:pt idx="116" formatCode="0.000">
                  <c:v>12790.395129305596</c:v>
                </c:pt>
                <c:pt idx="117" formatCode="0.000">
                  <c:v>12836.297851051337</c:v>
                </c:pt>
                <c:pt idx="118" formatCode="0.000">
                  <c:v>12760.19156917178</c:v>
                </c:pt>
                <c:pt idx="119" formatCode="0.000">
                  <c:v>14986.625744844878</c:v>
                </c:pt>
                <c:pt idx="120" formatCode="0.000">
                  <c:v>9392.1550987111113</c:v>
                </c:pt>
                <c:pt idx="121" formatCode="0.000">
                  <c:v>10642.105713518557</c:v>
                </c:pt>
                <c:pt idx="122" formatCode="0.000">
                  <c:v>12311.940362437013</c:v>
                </c:pt>
                <c:pt idx="123" formatCode="0.000">
                  <c:v>12067.977162391542</c:v>
                </c:pt>
                <c:pt idx="124" formatCode="0.000">
                  <c:v>13358.284593944491</c:v>
                </c:pt>
                <c:pt idx="125" formatCode="0.000">
                  <c:v>14500.96739073855</c:v>
                </c:pt>
                <c:pt idx="126" formatCode="0.000">
                  <c:v>12266.898217381566</c:v>
                </c:pt>
                <c:pt idx="127" formatCode="0.000">
                  <c:v>13535.969471868064</c:v>
                </c:pt>
                <c:pt idx="128" formatCode="0.000">
                  <c:v>13077.05349848996</c:v>
                </c:pt>
                <c:pt idx="129" formatCode="0.000">
                  <c:v>13463.74342086049</c:v>
                </c:pt>
                <c:pt idx="130" formatCode="0.000">
                  <c:v>13789.424762284185</c:v>
                </c:pt>
                <c:pt idx="131" formatCode="0.000">
                  <c:v>15849.961605008091</c:v>
                </c:pt>
                <c:pt idx="132" formatCode="0.000">
                  <c:v>10329.603203315188</c:v>
                </c:pt>
                <c:pt idx="133">
                  <c:v>11517.277079532258</c:v>
                </c:pt>
                <c:pt idx="134">
                  <c:v>13683.107993977337</c:v>
                </c:pt>
                <c:pt idx="135">
                  <c:v>13238.865756593579</c:v>
                </c:pt>
                <c:pt idx="136">
                  <c:v>15081.716182951781</c:v>
                </c:pt>
                <c:pt idx="137">
                  <c:v>15979.938868150801</c:v>
                </c:pt>
                <c:pt idx="138">
                  <c:v>13635.288723215755</c:v>
                </c:pt>
                <c:pt idx="139">
                  <c:v>15060.725325395815</c:v>
                </c:pt>
                <c:pt idx="140">
                  <c:v>13939.257521734202</c:v>
                </c:pt>
                <c:pt idx="141">
                  <c:v>14899.299627353543</c:v>
                </c:pt>
                <c:pt idx="142">
                  <c:v>15119.716075495657</c:v>
                </c:pt>
                <c:pt idx="143">
                  <c:v>17002.51392385587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D-4371-98EF-E36CF10B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923151"/>
        <c:axId val="537189903"/>
      </c:lineChart>
      <c:dateAx>
        <c:axId val="966923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903"/>
        <c:crosses val="autoZero"/>
        <c:auto val="1"/>
        <c:lblOffset val="100"/>
        <c:baseTimeUnit val="months"/>
      </c:dateAx>
      <c:valAx>
        <c:axId val="5371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Detrended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967056796524"/>
          <c:y val="0.1727696592823855"/>
          <c:w val="0.87219844286280168"/>
          <c:h val="0.64595130462954775"/>
        </c:manualLayout>
      </c:layout>
      <c:lineChart>
        <c:grouping val="standard"/>
        <c:varyColors val="0"/>
        <c:ser>
          <c:idx val="0"/>
          <c:order val="0"/>
          <c:tx>
            <c:strRef>
              <c:f>'A.1) Time Series Exploration'!$Q$2</c:f>
              <c:strCache>
                <c:ptCount val="1"/>
                <c:pt idx="0">
                  <c:v>Detrended Time series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Exploration'!$N$3:$N$134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Exploration'!$Q$3:$Q$134</c:f>
              <c:numCache>
                <c:formatCode>General</c:formatCode>
                <c:ptCount val="132"/>
                <c:pt idx="6" formatCode="0.000">
                  <c:v>437.04166666666788</c:v>
                </c:pt>
                <c:pt idx="7" formatCode="0.000">
                  <c:v>247.875</c:v>
                </c:pt>
                <c:pt idx="8" formatCode="0.000">
                  <c:v>80.458333333332121</c:v>
                </c:pt>
                <c:pt idx="9" formatCode="0.000">
                  <c:v>778.875</c:v>
                </c:pt>
                <c:pt idx="10" formatCode="0.000">
                  <c:v>-404.54166666666788</c:v>
                </c:pt>
                <c:pt idx="11" formatCode="0.000">
                  <c:v>1686.25</c:v>
                </c:pt>
                <c:pt idx="12" formatCode="0.000">
                  <c:v>-1892.75</c:v>
                </c:pt>
                <c:pt idx="13" formatCode="0.000">
                  <c:v>-1560</c:v>
                </c:pt>
                <c:pt idx="14" formatCode="0.000">
                  <c:v>-433.125</c:v>
                </c:pt>
                <c:pt idx="15" formatCode="0.000">
                  <c:v>75.29166666666606</c:v>
                </c:pt>
                <c:pt idx="16" formatCode="0.000">
                  <c:v>310.70833333333212</c:v>
                </c:pt>
                <c:pt idx="17" formatCode="0.000">
                  <c:v>1100.5833333333321</c:v>
                </c:pt>
                <c:pt idx="18" formatCode="0.000">
                  <c:v>469.91666666666606</c:v>
                </c:pt>
                <c:pt idx="19" formatCode="0.000">
                  <c:v>-80.541666666667879</c:v>
                </c:pt>
                <c:pt idx="20" formatCode="0.000">
                  <c:v>239.70833333333212</c:v>
                </c:pt>
                <c:pt idx="21" formatCode="0.000">
                  <c:v>-1</c:v>
                </c:pt>
                <c:pt idx="22" formatCode="0.000">
                  <c:v>-137.16666666666606</c:v>
                </c:pt>
                <c:pt idx="23" formatCode="0.000">
                  <c:v>1741.5416666666679</c:v>
                </c:pt>
                <c:pt idx="24" formatCode="0.000">
                  <c:v>-2541.5833333333321</c:v>
                </c:pt>
                <c:pt idx="25" formatCode="0.000">
                  <c:v>-1615.25</c:v>
                </c:pt>
                <c:pt idx="26" formatCode="0.000">
                  <c:v>358</c:v>
                </c:pt>
                <c:pt idx="27" formatCode="0.000">
                  <c:v>286.75</c:v>
                </c:pt>
                <c:pt idx="28" formatCode="0.000">
                  <c:v>161.45833333333212</c:v>
                </c:pt>
                <c:pt idx="29" formatCode="0.000">
                  <c:v>1298.75</c:v>
                </c:pt>
                <c:pt idx="30" formatCode="0.000">
                  <c:v>-216.04166666666788</c:v>
                </c:pt>
                <c:pt idx="31" formatCode="0.000">
                  <c:v>-56.541666666667879</c:v>
                </c:pt>
                <c:pt idx="32" formatCode="0.000">
                  <c:v>53.375</c:v>
                </c:pt>
                <c:pt idx="33" formatCode="0.000">
                  <c:v>37.458333333332121</c:v>
                </c:pt>
                <c:pt idx="34" formatCode="0.000">
                  <c:v>470.75</c:v>
                </c:pt>
                <c:pt idx="35" formatCode="0.000">
                  <c:v>2001.0833333333339</c:v>
                </c:pt>
                <c:pt idx="36" formatCode="0.000">
                  <c:v>-2587.125</c:v>
                </c:pt>
                <c:pt idx="37" formatCode="0.000">
                  <c:v>-1525.1666666666679</c:v>
                </c:pt>
                <c:pt idx="38" formatCode="0.000">
                  <c:v>215.29166666666788</c:v>
                </c:pt>
                <c:pt idx="39" formatCode="0.000">
                  <c:v>-371.70833333333212</c:v>
                </c:pt>
                <c:pt idx="40" formatCode="0.000">
                  <c:v>286.75</c:v>
                </c:pt>
                <c:pt idx="41" formatCode="0.000">
                  <c:v>1643.3333333333321</c:v>
                </c:pt>
                <c:pt idx="42" formatCode="0.000">
                  <c:v>-620.20833333333394</c:v>
                </c:pt>
                <c:pt idx="43" formatCode="0.000">
                  <c:v>692.29166666666606</c:v>
                </c:pt>
                <c:pt idx="44" formatCode="0.000">
                  <c:v>287.29166666666606</c:v>
                </c:pt>
                <c:pt idx="45" formatCode="0.000">
                  <c:v>-186.5</c:v>
                </c:pt>
                <c:pt idx="46" formatCode="0.000">
                  <c:v>466.29166666666788</c:v>
                </c:pt>
                <c:pt idx="47" formatCode="0.000">
                  <c:v>1566.9166666666679</c:v>
                </c:pt>
                <c:pt idx="48" formatCode="0.000">
                  <c:v>-2457.9583333333321</c:v>
                </c:pt>
                <c:pt idx="49" formatCode="0.000">
                  <c:v>-1362.6666666666679</c:v>
                </c:pt>
                <c:pt idx="50" formatCode="0.000">
                  <c:v>-300.54166666666788</c:v>
                </c:pt>
                <c:pt idx="51" formatCode="0.000">
                  <c:v>-611.08333333333212</c:v>
                </c:pt>
                <c:pt idx="52" formatCode="0.000">
                  <c:v>1234.2916666666679</c:v>
                </c:pt>
                <c:pt idx="53" formatCode="0.000">
                  <c:v>1121.9583333333321</c:v>
                </c:pt>
                <c:pt idx="54" formatCode="0.000">
                  <c:v>-363.20833333333394</c:v>
                </c:pt>
                <c:pt idx="55" formatCode="0.000">
                  <c:v>906.625</c:v>
                </c:pt>
                <c:pt idx="56" formatCode="0.000">
                  <c:v>-751.375</c:v>
                </c:pt>
                <c:pt idx="57" formatCode="0.000">
                  <c:v>409.33333333333212</c:v>
                </c:pt>
                <c:pt idx="58" formatCode="0.000">
                  <c:v>527.25</c:v>
                </c:pt>
                <c:pt idx="59" formatCode="0.000">
                  <c:v>1455.125</c:v>
                </c:pt>
                <c:pt idx="60" formatCode="0.000">
                  <c:v>-2132.375</c:v>
                </c:pt>
                <c:pt idx="61" formatCode="0.000">
                  <c:v>-1707.7083333333321</c:v>
                </c:pt>
                <c:pt idx="62" formatCode="0.000">
                  <c:v>-538.25</c:v>
                </c:pt>
                <c:pt idx="63" formatCode="0.000">
                  <c:v>-228.08333333333394</c:v>
                </c:pt>
                <c:pt idx="64" formatCode="0.000">
                  <c:v>1456.4583333333321</c:v>
                </c:pt>
                <c:pt idx="65" formatCode="0.000">
                  <c:v>582.95833333333212</c:v>
                </c:pt>
                <c:pt idx="66" formatCode="0.000">
                  <c:v>344.41666666666606</c:v>
                </c:pt>
                <c:pt idx="67" formatCode="0.000">
                  <c:v>606.54166666666606</c:v>
                </c:pt>
                <c:pt idx="68" formatCode="0.000">
                  <c:v>-366.29166666666788</c:v>
                </c:pt>
                <c:pt idx="69" formatCode="0.000">
                  <c:v>661.83333333333212</c:v>
                </c:pt>
                <c:pt idx="70" formatCode="0.000">
                  <c:v>257.41666666666606</c:v>
                </c:pt>
                <c:pt idx="71" formatCode="0.000">
                  <c:v>1824.5416666666661</c:v>
                </c:pt>
                <c:pt idx="72" formatCode="0.000">
                  <c:v>-2339.875</c:v>
                </c:pt>
                <c:pt idx="73" formatCode="0.000">
                  <c:v>-1808.625</c:v>
                </c:pt>
                <c:pt idx="74" formatCode="0.000">
                  <c:v>-806.5</c:v>
                </c:pt>
                <c:pt idx="75" formatCode="0.000">
                  <c:v>90.041666666667879</c:v>
                </c:pt>
                <c:pt idx="76" formatCode="0.000">
                  <c:v>921.33333333333212</c:v>
                </c:pt>
                <c:pt idx="77" formatCode="0.000">
                  <c:v>1036.125</c:v>
                </c:pt>
                <c:pt idx="78" formatCode="0.000">
                  <c:v>78.625</c:v>
                </c:pt>
                <c:pt idx="79" formatCode="0.000">
                  <c:v>101.04166666666606</c:v>
                </c:pt>
                <c:pt idx="80" formatCode="0.000">
                  <c:v>-79.875</c:v>
                </c:pt>
                <c:pt idx="81" formatCode="0.000">
                  <c:v>875.91666666666788</c:v>
                </c:pt>
                <c:pt idx="82" formatCode="0.000">
                  <c:v>-464.66666666666788</c:v>
                </c:pt>
                <c:pt idx="83" formatCode="0.000">
                  <c:v>2345.5</c:v>
                </c:pt>
                <c:pt idx="84" formatCode="0.000">
                  <c:v>-2643.8333333333321</c:v>
                </c:pt>
                <c:pt idx="85" formatCode="0.000">
                  <c:v>-2029.625</c:v>
                </c:pt>
                <c:pt idx="86" formatCode="0.000">
                  <c:v>-429.5</c:v>
                </c:pt>
                <c:pt idx="87" formatCode="0.000">
                  <c:v>-101.16666666666788</c:v>
                </c:pt>
                <c:pt idx="88" formatCode="0.000">
                  <c:v>249.75</c:v>
                </c:pt>
                <c:pt idx="89" formatCode="0.000">
                  <c:v>1566.2083333333339</c:v>
                </c:pt>
                <c:pt idx="90" formatCode="0.000">
                  <c:v>484.5</c:v>
                </c:pt>
                <c:pt idx="91" formatCode="0.000">
                  <c:v>-223.29166666666788</c:v>
                </c:pt>
                <c:pt idx="92" formatCode="0.000">
                  <c:v>464.54166666666788</c:v>
                </c:pt>
                <c:pt idx="93" formatCode="0.000">
                  <c:v>354.79166666666788</c:v>
                </c:pt>
                <c:pt idx="94" formatCode="0.000">
                  <c:v>-165.66666666666788</c:v>
                </c:pt>
                <c:pt idx="95" formatCode="0.000">
                  <c:v>2448.5416666666661</c:v>
                </c:pt>
                <c:pt idx="96" formatCode="0.000">
                  <c:v>-3080.5416666666679</c:v>
                </c:pt>
                <c:pt idx="97" formatCode="0.000">
                  <c:v>-1430.75</c:v>
                </c:pt>
                <c:pt idx="98" formatCode="0.000">
                  <c:v>283.33333333333212</c:v>
                </c:pt>
                <c:pt idx="99" formatCode="0.000">
                  <c:v>-410.83333333333394</c:v>
                </c:pt>
                <c:pt idx="100" formatCode="0.000">
                  <c:v>347.5</c:v>
                </c:pt>
                <c:pt idx="101" formatCode="0.000">
                  <c:v>1717.6666666666679</c:v>
                </c:pt>
                <c:pt idx="102" formatCode="0.000">
                  <c:v>-1039.7083333333321</c:v>
                </c:pt>
                <c:pt idx="103" formatCode="0.000">
                  <c:v>688.375</c:v>
                </c:pt>
                <c:pt idx="104" formatCode="0.000">
                  <c:v>239.33333333333212</c:v>
                </c:pt>
                <c:pt idx="105" formatCode="0.000">
                  <c:v>-146.20833333333212</c:v>
                </c:pt>
                <c:pt idx="106" formatCode="0.000">
                  <c:v>907.375</c:v>
                </c:pt>
                <c:pt idx="107" formatCode="0.000">
                  <c:v>2214.2083333333321</c:v>
                </c:pt>
                <c:pt idx="108" formatCode="0.000">
                  <c:v>-3226.9166666666679</c:v>
                </c:pt>
                <c:pt idx="109" formatCode="0.000">
                  <c:v>-1866.5833333333339</c:v>
                </c:pt>
                <c:pt idx="110" formatCode="0.000">
                  <c:v>148.375</c:v>
                </c:pt>
                <c:pt idx="111" formatCode="0.000">
                  <c:v>-860</c:v>
                </c:pt>
                <c:pt idx="112" formatCode="0.000">
                  <c:v>1150.2083333333321</c:v>
                </c:pt>
                <c:pt idx="113" formatCode="0.000">
                  <c:v>2331.5</c:v>
                </c:pt>
                <c:pt idx="114" formatCode="0.000">
                  <c:v>-997.70833333333212</c:v>
                </c:pt>
                <c:pt idx="115" formatCode="0.000">
                  <c:v>968.125</c:v>
                </c:pt>
                <c:pt idx="116" formatCode="0.000">
                  <c:v>-533.75</c:v>
                </c:pt>
                <c:pt idx="117" formatCode="0.000">
                  <c:v>244</c:v>
                </c:pt>
                <c:pt idx="118" formatCode="0.000">
                  <c:v>751.45833333333212</c:v>
                </c:pt>
                <c:pt idx="119" formatCode="0.000">
                  <c:v>1736.875</c:v>
                </c:pt>
                <c:pt idx="120" formatCode="0.000">
                  <c:v>-3009</c:v>
                </c:pt>
                <c:pt idx="121" formatCode="0.000">
                  <c:v>-2244.625</c:v>
                </c:pt>
                <c:pt idx="122" formatCode="0.000">
                  <c:v>-32.625</c:v>
                </c:pt>
                <c:pt idx="123" formatCode="0.000">
                  <c:v>-867.125</c:v>
                </c:pt>
                <c:pt idx="124" formatCode="0.000">
                  <c:v>1263.7083333333321</c:v>
                </c:pt>
                <c:pt idx="125" formatCode="0.000">
                  <c:v>1670.6666666666661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B-4DDE-B8C1-8C06A645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51423"/>
        <c:axId val="784839615"/>
      </c:lineChart>
      <c:dateAx>
        <c:axId val="15619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9615"/>
        <c:crosses val="autoZero"/>
        <c:auto val="1"/>
        <c:lblOffset val="100"/>
        <c:baseTimeUnit val="months"/>
      </c:dateAx>
      <c:valAx>
        <c:axId val="784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"/>
              <c:y val="0.43765102265672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profile and 4 year seasonality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'A.1) Time Series Exploration'!$AE$3</c:f>
              <c:strCache>
                <c:ptCount val="1"/>
                <c:pt idx="0">
                  <c:v>Seasonal Profile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'A.1) Time Series Exploration'!$AE$4:$AE$15</c:f>
              <c:numCache>
                <c:formatCode>0.000</c:formatCode>
                <c:ptCount val="12"/>
                <c:pt idx="0">
                  <c:v>-2591.1958333333332</c:v>
                </c:pt>
                <c:pt idx="1">
                  <c:v>-1715.1</c:v>
                </c:pt>
                <c:pt idx="2">
                  <c:v>-153.55416666666679</c:v>
                </c:pt>
                <c:pt idx="3">
                  <c:v>-299.79166666666663</c:v>
                </c:pt>
                <c:pt idx="4">
                  <c:v>738.21666666666601</c:v>
                </c:pt>
                <c:pt idx="5">
                  <c:v>1406.9749999999997</c:v>
                </c:pt>
                <c:pt idx="6">
                  <c:v>-142.23750000000001</c:v>
                </c:pt>
                <c:pt idx="7">
                  <c:v>385.04999999999944</c:v>
                </c:pt>
                <c:pt idx="8">
                  <c:v>-36.658333333333758</c:v>
                </c:pt>
                <c:pt idx="9">
                  <c:v>302.85000000000002</c:v>
                </c:pt>
                <c:pt idx="10">
                  <c:v>220.84999999999962</c:v>
                </c:pt>
                <c:pt idx="11">
                  <c:v>1902.0583333333336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B-4594-8E16-AC742452CE59}"/>
            </c:ext>
          </c:extLst>
        </c:ser>
        <c:ser>
          <c:idx val="1"/>
          <c:order val="1"/>
          <c:tx>
            <c:strRef>
              <c:f>'A.1) Time Series Exploration'!$AD$3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Exploration'!$AD$4:$AD$15</c:f>
              <c:numCache>
                <c:formatCode>0.000</c:formatCode>
                <c:ptCount val="12"/>
                <c:pt idx="0">
                  <c:v>-3009</c:v>
                </c:pt>
                <c:pt idx="1">
                  <c:v>-2244.625</c:v>
                </c:pt>
                <c:pt idx="2">
                  <c:v>-32.625</c:v>
                </c:pt>
                <c:pt idx="3">
                  <c:v>-867.125</c:v>
                </c:pt>
                <c:pt idx="4">
                  <c:v>1263.7083333333321</c:v>
                </c:pt>
                <c:pt idx="5">
                  <c:v>1670.6666666666661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B-4594-8E16-AC742452CE59}"/>
            </c:ext>
          </c:extLst>
        </c:ser>
        <c:ser>
          <c:idx val="2"/>
          <c:order val="2"/>
          <c:tx>
            <c:strRef>
              <c:f>'A.1) Time Series Exploration'!$AC$3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Exploration'!$AC$4:$AC$15</c:f>
              <c:numCache>
                <c:formatCode>General</c:formatCode>
                <c:ptCount val="12"/>
                <c:pt idx="0">
                  <c:v>-3226.9166666666679</c:v>
                </c:pt>
                <c:pt idx="1">
                  <c:v>-1866.5833333333339</c:v>
                </c:pt>
                <c:pt idx="2">
                  <c:v>148.375</c:v>
                </c:pt>
                <c:pt idx="3">
                  <c:v>-860</c:v>
                </c:pt>
                <c:pt idx="4">
                  <c:v>1150.2083333333321</c:v>
                </c:pt>
                <c:pt idx="5">
                  <c:v>2331.5</c:v>
                </c:pt>
                <c:pt idx="6">
                  <c:v>-997.70833333333212</c:v>
                </c:pt>
                <c:pt idx="7">
                  <c:v>968.125</c:v>
                </c:pt>
                <c:pt idx="8">
                  <c:v>-533.75</c:v>
                </c:pt>
                <c:pt idx="9">
                  <c:v>244</c:v>
                </c:pt>
                <c:pt idx="10">
                  <c:v>751.45833333333212</c:v>
                </c:pt>
                <c:pt idx="11">
                  <c:v>1736.875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B-4594-8E16-AC742452CE59}"/>
            </c:ext>
          </c:extLst>
        </c:ser>
        <c:ser>
          <c:idx val="3"/>
          <c:order val="3"/>
          <c:tx>
            <c:strRef>
              <c:f>'A.1) Time Series Exploration'!$AB$3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Exploration'!$AB$4:$AB$15</c:f>
              <c:numCache>
                <c:formatCode>General</c:formatCode>
                <c:ptCount val="12"/>
                <c:pt idx="0">
                  <c:v>-3080.5416666666679</c:v>
                </c:pt>
                <c:pt idx="1">
                  <c:v>-1430.75</c:v>
                </c:pt>
                <c:pt idx="2">
                  <c:v>283.33333333333212</c:v>
                </c:pt>
                <c:pt idx="3">
                  <c:v>-410.83333333333394</c:v>
                </c:pt>
                <c:pt idx="4">
                  <c:v>347.5</c:v>
                </c:pt>
                <c:pt idx="5">
                  <c:v>1717.6666666666679</c:v>
                </c:pt>
                <c:pt idx="6">
                  <c:v>-1039.7083333333321</c:v>
                </c:pt>
                <c:pt idx="7">
                  <c:v>688.375</c:v>
                </c:pt>
                <c:pt idx="8">
                  <c:v>239.33333333333212</c:v>
                </c:pt>
                <c:pt idx="9">
                  <c:v>-146.20833333333212</c:v>
                </c:pt>
                <c:pt idx="10">
                  <c:v>907.375</c:v>
                </c:pt>
                <c:pt idx="11">
                  <c:v>2214.2083333333321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B-4594-8E16-AC742452CE59}"/>
            </c:ext>
          </c:extLst>
        </c:ser>
        <c:ser>
          <c:idx val="4"/>
          <c:order val="4"/>
          <c:tx>
            <c:strRef>
              <c:f>'A.1) Time Series Exploration'!$AA$3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'A.1) Time Series Exploration'!$AA$4:$AA$15</c:f>
              <c:numCache>
                <c:formatCode>General</c:formatCode>
                <c:ptCount val="12"/>
                <c:pt idx="0">
                  <c:v>-2643.8333333333321</c:v>
                </c:pt>
                <c:pt idx="1">
                  <c:v>-2029.625</c:v>
                </c:pt>
                <c:pt idx="2">
                  <c:v>-429.5</c:v>
                </c:pt>
                <c:pt idx="3">
                  <c:v>-101.16666666666788</c:v>
                </c:pt>
                <c:pt idx="4">
                  <c:v>249.75</c:v>
                </c:pt>
                <c:pt idx="5">
                  <c:v>1566.2083333333339</c:v>
                </c:pt>
                <c:pt idx="6">
                  <c:v>484.5</c:v>
                </c:pt>
                <c:pt idx="7">
                  <c:v>-223.29166666666788</c:v>
                </c:pt>
                <c:pt idx="8">
                  <c:v>464.54166666666788</c:v>
                </c:pt>
                <c:pt idx="9">
                  <c:v>354.79166666666788</c:v>
                </c:pt>
                <c:pt idx="10">
                  <c:v>-165.66666666666788</c:v>
                </c:pt>
                <c:pt idx="11">
                  <c:v>2448.5416666666661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B-4594-8E16-AC742452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218815"/>
        <c:axId val="1926603039"/>
      </c:lineChart>
      <c:catAx>
        <c:axId val="19312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039"/>
        <c:crosses val="autoZero"/>
        <c:auto val="1"/>
        <c:lblAlgn val="ctr"/>
        <c:lblOffset val="100"/>
        <c:noMultiLvlLbl val="0"/>
      </c:catAx>
      <c:valAx>
        <c:axId val="1926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'A.1) Time Series Exploration'!$AM$2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Exploration'!$AM$2:$AM$135</c:f>
              <c:numCache>
                <c:formatCode>General</c:formatCode>
                <c:ptCount val="134"/>
                <c:pt idx="0">
                  <c:v>0</c:v>
                </c:pt>
                <c:pt idx="7">
                  <c:v>579.27916666666715</c:v>
                </c:pt>
                <c:pt idx="8">
                  <c:v>-137.17499999999927</c:v>
                </c:pt>
                <c:pt idx="9">
                  <c:v>117.11666666666497</c:v>
                </c:pt>
                <c:pt idx="10">
                  <c:v>476.02499999999964</c:v>
                </c:pt>
                <c:pt idx="11">
                  <c:v>-625.39166666666824</c:v>
                </c:pt>
                <c:pt idx="12">
                  <c:v>-215.8083333333343</c:v>
                </c:pt>
                <c:pt idx="13">
                  <c:v>698.44583333333321</c:v>
                </c:pt>
                <c:pt idx="14">
                  <c:v>155.10000000000036</c:v>
                </c:pt>
                <c:pt idx="15">
                  <c:v>-279.57083333333321</c:v>
                </c:pt>
                <c:pt idx="16">
                  <c:v>375.08333333333212</c:v>
                </c:pt>
                <c:pt idx="17">
                  <c:v>-427.50833333333321</c:v>
                </c:pt>
                <c:pt idx="18">
                  <c:v>-306.39166666666824</c:v>
                </c:pt>
                <c:pt idx="19">
                  <c:v>612.15416666666533</c:v>
                </c:pt>
                <c:pt idx="20">
                  <c:v>-465.59166666666715</c:v>
                </c:pt>
                <c:pt idx="21">
                  <c:v>276.36666666666497</c:v>
                </c:pt>
                <c:pt idx="22">
                  <c:v>-303.85000000000036</c:v>
                </c:pt>
                <c:pt idx="23">
                  <c:v>-358.01666666666642</c:v>
                </c:pt>
                <c:pt idx="24">
                  <c:v>-160.51666666666642</c:v>
                </c:pt>
                <c:pt idx="25">
                  <c:v>49.612500000001091</c:v>
                </c:pt>
                <c:pt idx="26">
                  <c:v>99.850000000000364</c:v>
                </c:pt>
                <c:pt idx="27">
                  <c:v>511.55416666666679</c:v>
                </c:pt>
                <c:pt idx="28">
                  <c:v>586.54166666666606</c:v>
                </c:pt>
                <c:pt idx="29">
                  <c:v>-576.75833333333321</c:v>
                </c:pt>
                <c:pt idx="30">
                  <c:v>-108.22500000000036</c:v>
                </c:pt>
                <c:pt idx="31">
                  <c:v>-73.804166666668607</c:v>
                </c:pt>
                <c:pt idx="32">
                  <c:v>-441.59166666666715</c:v>
                </c:pt>
                <c:pt idx="33">
                  <c:v>90.033333333332848</c:v>
                </c:pt>
                <c:pt idx="34">
                  <c:v>-265.39166666666824</c:v>
                </c:pt>
                <c:pt idx="35">
                  <c:v>249.89999999999964</c:v>
                </c:pt>
                <c:pt idx="36">
                  <c:v>99.024999999999636</c:v>
                </c:pt>
                <c:pt idx="37">
                  <c:v>4.0708333333332121</c:v>
                </c:pt>
                <c:pt idx="38">
                  <c:v>189.93333333333248</c:v>
                </c:pt>
                <c:pt idx="39">
                  <c:v>368.84583333333467</c:v>
                </c:pt>
                <c:pt idx="40">
                  <c:v>-71.91666666666606</c:v>
                </c:pt>
                <c:pt idx="41">
                  <c:v>-451.46666666666533</c:v>
                </c:pt>
                <c:pt idx="42">
                  <c:v>236.35833333333176</c:v>
                </c:pt>
                <c:pt idx="43">
                  <c:v>-477.97083333333467</c:v>
                </c:pt>
                <c:pt idx="44">
                  <c:v>307.24166666666679</c:v>
                </c:pt>
                <c:pt idx="45">
                  <c:v>323.95000000000073</c:v>
                </c:pt>
                <c:pt idx="46">
                  <c:v>-489.35000000000036</c:v>
                </c:pt>
                <c:pt idx="47">
                  <c:v>245.44166666666752</c:v>
                </c:pt>
                <c:pt idx="48">
                  <c:v>-335.14166666666642</c:v>
                </c:pt>
                <c:pt idx="49">
                  <c:v>133.23750000000109</c:v>
                </c:pt>
                <c:pt idx="50">
                  <c:v>352.43333333333248</c:v>
                </c:pt>
                <c:pt idx="51">
                  <c:v>-146.98750000000109</c:v>
                </c:pt>
                <c:pt idx="52">
                  <c:v>-311.29166666666606</c:v>
                </c:pt>
                <c:pt idx="53">
                  <c:v>496.07500000000255</c:v>
                </c:pt>
                <c:pt idx="54">
                  <c:v>-285.01666666666824</c:v>
                </c:pt>
                <c:pt idx="55">
                  <c:v>-220.97083333333467</c:v>
                </c:pt>
                <c:pt idx="56">
                  <c:v>521.57500000000073</c:v>
                </c:pt>
                <c:pt idx="57">
                  <c:v>-714.71666666666715</c:v>
                </c:pt>
                <c:pt idx="58">
                  <c:v>106.48333333333176</c:v>
                </c:pt>
                <c:pt idx="59">
                  <c:v>306.39999999999964</c:v>
                </c:pt>
                <c:pt idx="60">
                  <c:v>-446.9333333333343</c:v>
                </c:pt>
                <c:pt idx="61">
                  <c:v>458.82083333333321</c:v>
                </c:pt>
                <c:pt idx="62">
                  <c:v>7.3916666666682431</c:v>
                </c:pt>
                <c:pt idx="63">
                  <c:v>-384.69583333333321</c:v>
                </c:pt>
                <c:pt idx="64">
                  <c:v>71.708333333332121</c:v>
                </c:pt>
                <c:pt idx="65">
                  <c:v>718.24166666666679</c:v>
                </c:pt>
                <c:pt idx="66">
                  <c:v>-824.01666666666824</c:v>
                </c:pt>
                <c:pt idx="67">
                  <c:v>486.65416666666533</c:v>
                </c:pt>
                <c:pt idx="68">
                  <c:v>221.49166666666679</c:v>
                </c:pt>
                <c:pt idx="69">
                  <c:v>-329.63333333333503</c:v>
                </c:pt>
                <c:pt idx="70">
                  <c:v>358.98333333333176</c:v>
                </c:pt>
                <c:pt idx="71">
                  <c:v>36.566666666665697</c:v>
                </c:pt>
                <c:pt idx="72">
                  <c:v>-77.516666666668243</c:v>
                </c:pt>
                <c:pt idx="73">
                  <c:v>251.32083333333321</c:v>
                </c:pt>
                <c:pt idx="74">
                  <c:v>-93.524999999999636</c:v>
                </c:pt>
                <c:pt idx="75">
                  <c:v>-652.94583333333321</c:v>
                </c:pt>
                <c:pt idx="76">
                  <c:v>389.83333333333394</c:v>
                </c:pt>
                <c:pt idx="77">
                  <c:v>183.11666666666679</c:v>
                </c:pt>
                <c:pt idx="78">
                  <c:v>-370.85000000000036</c:v>
                </c:pt>
                <c:pt idx="79">
                  <c:v>220.86249999999927</c:v>
                </c:pt>
                <c:pt idx="80">
                  <c:v>-284.00833333333321</c:v>
                </c:pt>
                <c:pt idx="81">
                  <c:v>-43.216666666667152</c:v>
                </c:pt>
                <c:pt idx="82">
                  <c:v>573.06666666666752</c:v>
                </c:pt>
                <c:pt idx="83">
                  <c:v>-685.51666666666824</c:v>
                </c:pt>
                <c:pt idx="84">
                  <c:v>443.4416666666657</c:v>
                </c:pt>
                <c:pt idx="85">
                  <c:v>-52.637499999998909</c:v>
                </c:pt>
                <c:pt idx="86">
                  <c:v>-314.52499999999964</c:v>
                </c:pt>
                <c:pt idx="87">
                  <c:v>-275.94583333333321</c:v>
                </c:pt>
                <c:pt idx="88">
                  <c:v>198.62499999999818</c:v>
                </c:pt>
                <c:pt idx="89">
                  <c:v>-488.46666666666533</c:v>
                </c:pt>
                <c:pt idx="90">
                  <c:v>159.23333333333358</c:v>
                </c:pt>
                <c:pt idx="91">
                  <c:v>626.73749999999927</c:v>
                </c:pt>
                <c:pt idx="92">
                  <c:v>-608.34166666666715</c:v>
                </c:pt>
                <c:pt idx="93">
                  <c:v>501.20000000000073</c:v>
                </c:pt>
                <c:pt idx="94">
                  <c:v>51.941666666667516</c:v>
                </c:pt>
                <c:pt idx="95">
                  <c:v>-386.51666666666824</c:v>
                </c:pt>
                <c:pt idx="96">
                  <c:v>546.48333333333176</c:v>
                </c:pt>
                <c:pt idx="97">
                  <c:v>-489.34583333333467</c:v>
                </c:pt>
                <c:pt idx="98">
                  <c:v>284.35000000000036</c:v>
                </c:pt>
                <c:pt idx="99">
                  <c:v>436.88749999999891</c:v>
                </c:pt>
                <c:pt idx="100">
                  <c:v>-111.04166666666788</c:v>
                </c:pt>
                <c:pt idx="101">
                  <c:v>-390.71666666666533</c:v>
                </c:pt>
                <c:pt idx="102">
                  <c:v>310.69166666666752</c:v>
                </c:pt>
                <c:pt idx="103">
                  <c:v>-897.47083333333285</c:v>
                </c:pt>
                <c:pt idx="104">
                  <c:v>303.32500000000073</c:v>
                </c:pt>
                <c:pt idx="105">
                  <c:v>275.99166666666497</c:v>
                </c:pt>
                <c:pt idx="106">
                  <c:v>-449.05833333333248</c:v>
                </c:pt>
                <c:pt idx="107">
                  <c:v>686.52499999999964</c:v>
                </c:pt>
                <c:pt idx="108">
                  <c:v>312.14999999999782</c:v>
                </c:pt>
                <c:pt idx="109">
                  <c:v>-635.72083333333467</c:v>
                </c:pt>
                <c:pt idx="110">
                  <c:v>-151.48333333333358</c:v>
                </c:pt>
                <c:pt idx="111">
                  <c:v>301.92916666666679</c:v>
                </c:pt>
                <c:pt idx="112">
                  <c:v>-560.20833333333394</c:v>
                </c:pt>
                <c:pt idx="113">
                  <c:v>411.99166666666679</c:v>
                </c:pt>
                <c:pt idx="114">
                  <c:v>924.52499999999964</c:v>
                </c:pt>
                <c:pt idx="115">
                  <c:v>-855.47083333333285</c:v>
                </c:pt>
                <c:pt idx="116">
                  <c:v>583.07500000000073</c:v>
                </c:pt>
                <c:pt idx="117">
                  <c:v>-497.09166666666715</c:v>
                </c:pt>
                <c:pt idx="118">
                  <c:v>-58.850000000000364</c:v>
                </c:pt>
                <c:pt idx="119">
                  <c:v>530.60833333333176</c:v>
                </c:pt>
                <c:pt idx="120">
                  <c:v>-165.1833333333343</c:v>
                </c:pt>
                <c:pt idx="121">
                  <c:v>-417.80416666666679</c:v>
                </c:pt>
                <c:pt idx="122">
                  <c:v>-529.52499999999964</c:v>
                </c:pt>
                <c:pt idx="123">
                  <c:v>120.92916666666679</c:v>
                </c:pt>
                <c:pt idx="124">
                  <c:v>-567.33333333333394</c:v>
                </c:pt>
                <c:pt idx="125">
                  <c:v>525.49166666666679</c:v>
                </c:pt>
                <c:pt idx="126">
                  <c:v>263.6916666666657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4594-A6C8-5CF57764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93840"/>
        <c:axId val="1094706000"/>
      </c:lineChart>
      <c:dateAx>
        <c:axId val="7819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06000"/>
        <c:crosses val="autoZero"/>
        <c:auto val="1"/>
        <c:lblOffset val="100"/>
        <c:baseTimeUnit val="months"/>
      </c:dateAx>
      <c:valAx>
        <c:axId val="1094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Reconstructed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13420383580578"/>
          <c:y val="0.1521547311266826"/>
          <c:w val="0.81751783378174903"/>
          <c:h val="0.46164686151799195"/>
        </c:manualLayout>
      </c:layout>
      <c:lineChart>
        <c:grouping val="standard"/>
        <c:varyColors val="0"/>
        <c:ser>
          <c:idx val="0"/>
          <c:order val="0"/>
          <c:tx>
            <c:strRef>
              <c:f>'A.1) Time Series Exploration'!$AI$2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Exploration'!$AI$3:$AI$134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3-4E91-AF7C-4079DF20A3B1}"/>
            </c:ext>
          </c:extLst>
        </c:ser>
        <c:ser>
          <c:idx val="1"/>
          <c:order val="1"/>
          <c:tx>
            <c:strRef>
              <c:f>'A.1) Time Series Exploration'!$AN$1:$AN$2</c:f>
              <c:strCache>
                <c:ptCount val="2"/>
                <c:pt idx="0">
                  <c:v>Reconstructed Time Series (Trend+Season+Noise)</c:v>
                </c:pt>
              </c:strCache>
            </c:strRef>
          </c:tx>
          <c:spPr>
            <a:ln w="28575" cap="rnd">
              <a:solidFill>
                <a:srgbClr val="FF0000">
                  <a:alpha val="7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'A.1) Time Series Exploration'!$AH$3:$AH$134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'A.1) Time Series Exploration'!$AN$3:$AN$134</c:f>
              <c:numCache>
                <c:formatCode>General</c:formatCode>
                <c:ptCount val="132"/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3-4E91-AF7C-4079DF20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64656"/>
        <c:axId val="1030817056"/>
      </c:lineChart>
      <c:dateAx>
        <c:axId val="10179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7056"/>
        <c:crosses val="autoZero"/>
        <c:auto val="1"/>
        <c:lblOffset val="100"/>
        <c:baseTimeUnit val="months"/>
      </c:dateAx>
      <c:valAx>
        <c:axId val="1030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4832048098288"/>
          <c:y val="0.15306982596477181"/>
          <c:w val="0.77921992767829917"/>
          <c:h val="0.58252440119741022"/>
        </c:manualLayout>
      </c:layout>
      <c:barChart>
        <c:barDir val="col"/>
        <c:grouping val="clustered"/>
        <c:varyColors val="0"/>
        <c:ser>
          <c:idx val="3"/>
          <c:order val="1"/>
          <c:tx>
            <c:v>Error bars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'A2&amp;3) TS Model Building&amp;Testing'!$F$3:$F$134</c:f>
              <c:numCache>
                <c:formatCode>0.000</c:formatCode>
                <c:ptCount val="132"/>
                <c:pt idx="0">
                  <c:v>-2015.75</c:v>
                </c:pt>
                <c:pt idx="1">
                  <c:v>-1402.9364395482789</c:v>
                </c:pt>
                <c:pt idx="2">
                  <c:v>-365.86102683181525</c:v>
                </c:pt>
                <c:pt idx="3">
                  <c:v>204.5798998797909</c:v>
                </c:pt>
                <c:pt idx="4">
                  <c:v>1080.9663932995736</c:v>
                </c:pt>
                <c:pt idx="5">
                  <c:v>1144.4803603988003</c:v>
                </c:pt>
                <c:pt idx="6">
                  <c:v>593.97372814404298</c:v>
                </c:pt>
                <c:pt idx="7">
                  <c:v>350.31806589299231</c:v>
                </c:pt>
                <c:pt idx="8">
                  <c:v>161.59520068045094</c:v>
                </c:pt>
                <c:pt idx="9">
                  <c:v>866.73306399905596</c:v>
                </c:pt>
                <c:pt idx="10">
                  <c:v>-419.07240788528361</c:v>
                </c:pt>
                <c:pt idx="11">
                  <c:v>1708.2503083682186</c:v>
                </c:pt>
                <c:pt idx="12">
                  <c:v>-2053.5733718253941</c:v>
                </c:pt>
                <c:pt idx="13">
                  <c:v>-1514.5789555410029</c:v>
                </c:pt>
                <c:pt idx="14">
                  <c:v>-237.16299142375647</c:v>
                </c:pt>
                <c:pt idx="15">
                  <c:v>263.05212976017356</c:v>
                </c:pt>
                <c:pt idx="16">
                  <c:v>440.97531883804913</c:v>
                </c:pt>
                <c:pt idx="17">
                  <c:v>1190.2315356994459</c:v>
                </c:pt>
                <c:pt idx="18">
                  <c:v>398.66773749475215</c:v>
                </c:pt>
                <c:pt idx="19">
                  <c:v>-229.39952185211041</c:v>
                </c:pt>
                <c:pt idx="20">
                  <c:v>144.95745407734103</c:v>
                </c:pt>
                <c:pt idx="21">
                  <c:v>-68.065607540909696</c:v>
                </c:pt>
                <c:pt idx="22">
                  <c:v>-186.54188666257687</c:v>
                </c:pt>
                <c:pt idx="23">
                  <c:v>1728.077764554424</c:v>
                </c:pt>
                <c:pt idx="24">
                  <c:v>-2747.9375694194441</c:v>
                </c:pt>
                <c:pt idx="25">
                  <c:v>-1521.1906991521028</c:v>
                </c:pt>
                <c:pt idx="26">
                  <c:v>640.95610268548808</c:v>
                </c:pt>
                <c:pt idx="27">
                  <c:v>519.10718226747485</c:v>
                </c:pt>
                <c:pt idx="28">
                  <c:v>388.72699150122025</c:v>
                </c:pt>
                <c:pt idx="29">
                  <c:v>1546.7585455034168</c:v>
                </c:pt>
                <c:pt idx="30">
                  <c:v>-99.214431642927593</c:v>
                </c:pt>
                <c:pt idx="31">
                  <c:v>107.75236521310762</c:v>
                </c:pt>
                <c:pt idx="32">
                  <c:v>242.84181671243641</c:v>
                </c:pt>
                <c:pt idx="33">
                  <c:v>208.99897915407746</c:v>
                </c:pt>
                <c:pt idx="34">
                  <c:v>638.89700387138146</c:v>
                </c:pt>
                <c:pt idx="35">
                  <c:v>2157.2756886316347</c:v>
                </c:pt>
                <c:pt idx="36">
                  <c:v>-2635.1815987601331</c:v>
                </c:pt>
                <c:pt idx="37">
                  <c:v>-1230.8983570602177</c:v>
                </c:pt>
                <c:pt idx="38">
                  <c:v>723.16060138738794</c:v>
                </c:pt>
                <c:pt idx="39">
                  <c:v>92.225099279719871</c:v>
                </c:pt>
                <c:pt idx="40">
                  <c:v>768.03087741017953</c:v>
                </c:pt>
                <c:pt idx="41">
                  <c:v>2060.1355807054188</c:v>
                </c:pt>
                <c:pt idx="42">
                  <c:v>-405.58419791308552</c:v>
                </c:pt>
                <c:pt idx="43">
                  <c:v>1002.2475814246136</c:v>
                </c:pt>
                <c:pt idx="44">
                  <c:v>507.46283526494881</c:v>
                </c:pt>
                <c:pt idx="45">
                  <c:v>-21.630232388435616</c:v>
                </c:pt>
                <c:pt idx="46">
                  <c:v>696.76069361521877</c:v>
                </c:pt>
                <c:pt idx="47">
                  <c:v>1774.7433398128051</c:v>
                </c:pt>
                <c:pt idx="48">
                  <c:v>-2418.4302345052747</c:v>
                </c:pt>
                <c:pt idx="49">
                  <c:v>-996.1058881060635</c:v>
                </c:pt>
                <c:pt idx="50">
                  <c:v>181.99997795660965</c:v>
                </c:pt>
                <c:pt idx="51">
                  <c:v>-124.11762744616681</c:v>
                </c:pt>
                <c:pt idx="52">
                  <c:v>1808.6018767017194</c:v>
                </c:pt>
                <c:pt idx="53">
                  <c:v>1540.6857047619578</c:v>
                </c:pt>
                <c:pt idx="54">
                  <c:v>-58.616002996981479</c:v>
                </c:pt>
                <c:pt idx="55">
                  <c:v>1265.8631934942532</c:v>
                </c:pt>
                <c:pt idx="56">
                  <c:v>-505.06064884097759</c:v>
                </c:pt>
                <c:pt idx="57">
                  <c:v>772.76688999683029</c:v>
                </c:pt>
                <c:pt idx="58">
                  <c:v>886.34809195173693</c:v>
                </c:pt>
                <c:pt idx="59">
                  <c:v>1757.3744473195366</c:v>
                </c:pt>
                <c:pt idx="60">
                  <c:v>-1963.8792337689611</c:v>
                </c:pt>
                <c:pt idx="61">
                  <c:v>-1253.7992762478098</c:v>
                </c:pt>
                <c:pt idx="62">
                  <c:v>106.79106522934126</c:v>
                </c:pt>
                <c:pt idx="63">
                  <c:v>477.98677527861219</c:v>
                </c:pt>
                <c:pt idx="64">
                  <c:v>2150.1518824354207</c:v>
                </c:pt>
                <c:pt idx="65">
                  <c:v>1079.4820342710118</c:v>
                </c:pt>
                <c:pt idx="66">
                  <c:v>761.16007693523534</c:v>
                </c:pt>
                <c:pt idx="67">
                  <c:v>953.02425313980166</c:v>
                </c:pt>
                <c:pt idx="68">
                  <c:v>-120.31952810237635</c:v>
                </c:pt>
                <c:pt idx="69">
                  <c:v>938.98014817114927</c:v>
                </c:pt>
                <c:pt idx="70">
                  <c:v>433.18875042465334</c:v>
                </c:pt>
                <c:pt idx="71">
                  <c:v>1956.3056658011883</c:v>
                </c:pt>
                <c:pt idx="72">
                  <c:v>-2411.9371374874336</c:v>
                </c:pt>
                <c:pt idx="73">
                  <c:v>-1643.3305140523298</c:v>
                </c:pt>
                <c:pt idx="74">
                  <c:v>-465.68282816124338</c:v>
                </c:pt>
                <c:pt idx="75">
                  <c:v>507.7920318084125</c:v>
                </c:pt>
                <c:pt idx="76">
                  <c:v>1266.6625759848994</c:v>
                </c:pt>
                <c:pt idx="77">
                  <c:v>1238.6503728614243</c:v>
                </c:pt>
                <c:pt idx="78">
                  <c:v>162.73453521682313</c:v>
                </c:pt>
                <c:pt idx="79">
                  <c:v>160.74646070355629</c:v>
                </c:pt>
                <c:pt idx="80">
                  <c:v>-10.021859395352294</c:v>
                </c:pt>
                <c:pt idx="81">
                  <c:v>980.08591992957554</c:v>
                </c:pt>
                <c:pt idx="82">
                  <c:v>-475.24915801566021</c:v>
                </c:pt>
                <c:pt idx="83">
                  <c:v>2417.2831287258268</c:v>
                </c:pt>
                <c:pt idx="84">
                  <c:v>-2759.9144208370053</c:v>
                </c:pt>
                <c:pt idx="85">
                  <c:v>-1792.8436736467575</c:v>
                </c:pt>
                <c:pt idx="86">
                  <c:v>65.330644725350794</c:v>
                </c:pt>
                <c:pt idx="87">
                  <c:v>443.1092365359109</c:v>
                </c:pt>
                <c:pt idx="88">
                  <c:v>795.12957801595076</c:v>
                </c:pt>
                <c:pt idx="89">
                  <c:v>2103.2388910268855</c:v>
                </c:pt>
                <c:pt idx="90">
                  <c:v>835.75463167417365</c:v>
                </c:pt>
                <c:pt idx="91">
                  <c:v>98.373401289782123</c:v>
                </c:pt>
                <c:pt idx="92">
                  <c:v>885.49956882289734</c:v>
                </c:pt>
                <c:pt idx="93">
                  <c:v>748.6197168036033</c:v>
                </c:pt>
                <c:pt idx="94">
                  <c:v>188.87005810318442</c:v>
                </c:pt>
                <c:pt idx="95">
                  <c:v>2844.9930594135185</c:v>
                </c:pt>
                <c:pt idx="96">
                  <c:v>-3004.4819662733771</c:v>
                </c:pt>
                <c:pt idx="97">
                  <c:v>-999.37762584507072</c:v>
                </c:pt>
                <c:pt idx="98">
                  <c:v>897.08988602412319</c:v>
                </c:pt>
                <c:pt idx="99">
                  <c:v>110.92888314665106</c:v>
                </c:pt>
                <c:pt idx="100">
                  <c:v>916.66721408509147</c:v>
                </c:pt>
                <c:pt idx="101">
                  <c:v>2258.3422056665568</c:v>
                </c:pt>
                <c:pt idx="102">
                  <c:v>-722.28660126037357</c:v>
                </c:pt>
                <c:pt idx="103">
                  <c:v>1107.5522921011034</c:v>
                </c:pt>
                <c:pt idx="104">
                  <c:v>557.12755213359196</c:v>
                </c:pt>
                <c:pt idx="105">
                  <c:v>128.54473009879803</c:v>
                </c:pt>
                <c:pt idx="106">
                  <c:v>1225.3358703738231</c:v>
                </c:pt>
                <c:pt idx="107">
                  <c:v>2494.8917686612094</c:v>
                </c:pt>
                <c:pt idx="108">
                  <c:v>-3158.8843533366053</c:v>
                </c:pt>
                <c:pt idx="109">
                  <c:v>-1400.7129432797228</c:v>
                </c:pt>
                <c:pt idx="110">
                  <c:v>783.11669237100978</c:v>
                </c:pt>
                <c:pt idx="111">
                  <c:v>-293.44613460473556</c:v>
                </c:pt>
                <c:pt idx="112">
                  <c:v>1792.9903173620642</c:v>
                </c:pt>
                <c:pt idx="113">
                  <c:v>2779.7997895352491</c:v>
                </c:pt>
                <c:pt idx="114">
                  <c:v>-841.46901287045148</c:v>
                </c:pt>
                <c:pt idx="115">
                  <c:v>1237.5438641070796</c:v>
                </c:pt>
                <c:pt idx="116">
                  <c:v>-394.24966414636583</c:v>
                </c:pt>
                <c:pt idx="117">
                  <c:v>453.32923768935143</c:v>
                </c:pt>
                <c:pt idx="118">
                  <c:v>953.21989798629693</c:v>
                </c:pt>
                <c:pt idx="119">
                  <c:v>1851.8544908853401</c:v>
                </c:pt>
                <c:pt idx="120">
                  <c:v>-3053.8426652861453</c:v>
                </c:pt>
                <c:pt idx="121">
                  <c:v>-2384.9133537999787</c:v>
                </c:pt>
                <c:pt idx="122">
                  <c:v>-278.85862082718813</c:v>
                </c:pt>
                <c:pt idx="123">
                  <c:v>-1186.9030561318923</c:v>
                </c:pt>
                <c:pt idx="124">
                  <c:v>903.97464845847753</c:v>
                </c:pt>
                <c:pt idx="125">
                  <c:v>1235.0145184034136</c:v>
                </c:pt>
                <c:pt idx="126">
                  <c:v>-809.34887975180573</c:v>
                </c:pt>
                <c:pt idx="127">
                  <c:v>717.49205777073803</c:v>
                </c:pt>
                <c:pt idx="128">
                  <c:v>-1223.701154915032</c:v>
                </c:pt>
                <c:pt idx="129">
                  <c:v>222.96989396068966</c:v>
                </c:pt>
                <c:pt idx="130">
                  <c:v>419.52538166230079</c:v>
                </c:pt>
                <c:pt idx="131">
                  <c:v>1693.0937914407205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18-B8F5-1C9E49FA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41871"/>
        <c:axId val="915034479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Building&amp;Testing'!$B$2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Building&amp;Testing'!$A$3:$A$134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Building&amp;Testing'!$B$3:$B$122</c:f>
              <c:numCache>
                <c:formatCode>General</c:formatCode>
                <c:ptCount val="120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C-4618-B8F5-1C9E49FA8BCD}"/>
            </c:ext>
          </c:extLst>
        </c:ser>
        <c:ser>
          <c:idx val="2"/>
          <c:order val="2"/>
          <c:tx>
            <c:strRef>
              <c:f>'A2&amp;3) TS Model Building&amp;Testing'!$C$2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Building&amp;Testing'!$C$3:$C$134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C-4618-B8F5-1C9E49FA8BCD}"/>
            </c:ext>
          </c:extLst>
        </c:ser>
        <c:ser>
          <c:idx val="1"/>
          <c:order val="3"/>
          <c:tx>
            <c:strRef>
              <c:f>'A2&amp;3) TS Model Building&amp;Testing'!$E$2</c:f>
              <c:strCache>
                <c:ptCount val="1"/>
                <c:pt idx="0">
                  <c:v>Simple Exponential Smoothing (Fit)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Building&amp;Testing'!$E$3:$E$134</c:f>
              <c:numCache>
                <c:formatCode>0.000</c:formatCode>
                <c:ptCount val="132"/>
                <c:pt idx="0">
                  <c:v>9108.75</c:v>
                </c:pt>
                <c:pt idx="1">
                  <c:v>8885.9364395482789</c:v>
                </c:pt>
                <c:pt idx="2">
                  <c:v>8730.8610268318153</c:v>
                </c:pt>
                <c:pt idx="3">
                  <c:v>8690.4201001202091</c:v>
                </c:pt>
                <c:pt idx="4">
                  <c:v>8713.0336067004264</c:v>
                </c:pt>
                <c:pt idx="5">
                  <c:v>8832.5196396011997</c:v>
                </c:pt>
                <c:pt idx="6">
                  <c:v>8959.026271855957</c:v>
                </c:pt>
                <c:pt idx="7">
                  <c:v>9024.6819341070077</c:v>
                </c:pt>
                <c:pt idx="8">
                  <c:v>9063.4047993195491</c:v>
                </c:pt>
                <c:pt idx="9">
                  <c:v>9081.266936000944</c:v>
                </c:pt>
                <c:pt idx="10">
                  <c:v>9177.0724078852836</c:v>
                </c:pt>
                <c:pt idx="11">
                  <c:v>9130.7496916317814</c:v>
                </c:pt>
                <c:pt idx="12">
                  <c:v>9319.5733718253941</c:v>
                </c:pt>
                <c:pt idx="13">
                  <c:v>9092.5789555410029</c:v>
                </c:pt>
                <c:pt idx="14">
                  <c:v>8925.1629914237565</c:v>
                </c:pt>
                <c:pt idx="15">
                  <c:v>8898.9478702398264</c:v>
                </c:pt>
                <c:pt idx="16">
                  <c:v>8928.0246811619509</c:v>
                </c:pt>
                <c:pt idx="17">
                  <c:v>8976.7684643005541</c:v>
                </c:pt>
                <c:pt idx="18">
                  <c:v>9108.3322625052479</c:v>
                </c:pt>
                <c:pt idx="19">
                  <c:v>9152.3995218521104</c:v>
                </c:pt>
                <c:pt idx="20">
                  <c:v>9127.042545922659</c:v>
                </c:pt>
                <c:pt idx="21">
                  <c:v>9143.0656075409097</c:v>
                </c:pt>
                <c:pt idx="22">
                  <c:v>9135.5418866625769</c:v>
                </c:pt>
                <c:pt idx="23">
                  <c:v>9114.922235445576</c:v>
                </c:pt>
                <c:pt idx="24">
                  <c:v>9305.9375694194441</c:v>
                </c:pt>
                <c:pt idx="25">
                  <c:v>9002.1906991521028</c:v>
                </c:pt>
                <c:pt idx="26">
                  <c:v>8834.0438973145119</c:v>
                </c:pt>
                <c:pt idx="27">
                  <c:v>8904.8928177325251</c:v>
                </c:pt>
                <c:pt idx="28">
                  <c:v>8962.2730084987797</c:v>
                </c:pt>
                <c:pt idx="29">
                  <c:v>9005.2414544965832</c:v>
                </c:pt>
                <c:pt idx="30">
                  <c:v>9176.2144316429276</c:v>
                </c:pt>
                <c:pt idx="31">
                  <c:v>9165.2476347868924</c:v>
                </c:pt>
                <c:pt idx="32">
                  <c:v>9177.1581832875636</c:v>
                </c:pt>
                <c:pt idx="33">
                  <c:v>9204.0010208459225</c:v>
                </c:pt>
                <c:pt idx="34">
                  <c:v>9227.1029961286185</c:v>
                </c:pt>
                <c:pt idx="35">
                  <c:v>9297.7243113683653</c:v>
                </c:pt>
                <c:pt idx="36">
                  <c:v>9536.1815987601331</c:v>
                </c:pt>
                <c:pt idx="37">
                  <c:v>9244.8983570602177</c:v>
                </c:pt>
                <c:pt idx="38">
                  <c:v>9108.8393986126121</c:v>
                </c:pt>
                <c:pt idx="39">
                  <c:v>9188.7749007202801</c:v>
                </c:pt>
                <c:pt idx="40">
                  <c:v>9198.9691225898205</c:v>
                </c:pt>
                <c:pt idx="41">
                  <c:v>9283.8644192945812</c:v>
                </c:pt>
                <c:pt idx="42">
                  <c:v>9511.5841979130855</c:v>
                </c:pt>
                <c:pt idx="43">
                  <c:v>9466.7524185753864</c:v>
                </c:pt>
                <c:pt idx="44">
                  <c:v>9577.5371647350512</c:v>
                </c:pt>
                <c:pt idx="45">
                  <c:v>9633.6302323884356</c:v>
                </c:pt>
                <c:pt idx="46">
                  <c:v>9631.2393063847812</c:v>
                </c:pt>
                <c:pt idx="47">
                  <c:v>9708.2566601871949</c:v>
                </c:pt>
                <c:pt idx="48">
                  <c:v>9904.4302345052747</c:v>
                </c:pt>
                <c:pt idx="49">
                  <c:v>9637.1058881060635</c:v>
                </c:pt>
                <c:pt idx="50">
                  <c:v>9527.0000220433903</c:v>
                </c:pt>
                <c:pt idx="51">
                  <c:v>9547.1176274461668</c:v>
                </c:pt>
                <c:pt idx="52">
                  <c:v>9533.3981232982806</c:v>
                </c:pt>
                <c:pt idx="53">
                  <c:v>9733.3142952380422</c:v>
                </c:pt>
                <c:pt idx="54">
                  <c:v>9903.6160029969815</c:v>
                </c:pt>
                <c:pt idx="55">
                  <c:v>9897.1368065057468</c:v>
                </c:pt>
                <c:pt idx="56">
                  <c:v>10037.060648840978</c:v>
                </c:pt>
                <c:pt idx="57">
                  <c:v>9981.2331100031697</c:v>
                </c:pt>
                <c:pt idx="58">
                  <c:v>10066.651908048263</c:v>
                </c:pt>
                <c:pt idx="59">
                  <c:v>10164.625552680463</c:v>
                </c:pt>
                <c:pt idx="60">
                  <c:v>10358.879233768961</c:v>
                </c:pt>
                <c:pt idx="61">
                  <c:v>10141.79927624781</c:v>
                </c:pt>
                <c:pt idx="62">
                  <c:v>10003.208934770659</c:v>
                </c:pt>
                <c:pt idx="63">
                  <c:v>10015.013224721388</c:v>
                </c:pt>
                <c:pt idx="64">
                  <c:v>10067.848117564579</c:v>
                </c:pt>
                <c:pt idx="65">
                  <c:v>10305.517965728988</c:v>
                </c:pt>
                <c:pt idx="66">
                  <c:v>10424.839923064765</c:v>
                </c:pt>
                <c:pt idx="67">
                  <c:v>10508.975746860198</c:v>
                </c:pt>
                <c:pt idx="68">
                  <c:v>10614.319528102376</c:v>
                </c:pt>
                <c:pt idx="69">
                  <c:v>10601.019851828851</c:v>
                </c:pt>
                <c:pt idx="70">
                  <c:v>10704.811249575347</c:v>
                </c:pt>
                <c:pt idx="71">
                  <c:v>10752.694334198812</c:v>
                </c:pt>
                <c:pt idx="72">
                  <c:v>10968.937137487434</c:v>
                </c:pt>
                <c:pt idx="73">
                  <c:v>10702.33051405233</c:v>
                </c:pt>
                <c:pt idx="74">
                  <c:v>10520.682828161243</c:v>
                </c:pt>
                <c:pt idx="75">
                  <c:v>10469.207968191587</c:v>
                </c:pt>
                <c:pt idx="76">
                  <c:v>10525.337424015101</c:v>
                </c:pt>
                <c:pt idx="77">
                  <c:v>10665.349627138576</c:v>
                </c:pt>
                <c:pt idx="78">
                  <c:v>10802.265464783177</c:v>
                </c:pt>
                <c:pt idx="79">
                  <c:v>10820.253539296444</c:v>
                </c:pt>
                <c:pt idx="80">
                  <c:v>10838.021859395352</c:v>
                </c:pt>
                <c:pt idx="81">
                  <c:v>10836.914080070424</c:v>
                </c:pt>
                <c:pt idx="82">
                  <c:v>10945.24915801566</c:v>
                </c:pt>
                <c:pt idx="83">
                  <c:v>10892.716871274173</c:v>
                </c:pt>
                <c:pt idx="84">
                  <c:v>11159.914420837005</c:v>
                </c:pt>
                <c:pt idx="85">
                  <c:v>10854.843673646757</c:v>
                </c:pt>
                <c:pt idx="86">
                  <c:v>10656.669355274649</c:v>
                </c:pt>
                <c:pt idx="87">
                  <c:v>10663.890763464089</c:v>
                </c:pt>
                <c:pt idx="88">
                  <c:v>10712.870421984049</c:v>
                </c:pt>
                <c:pt idx="89">
                  <c:v>10800.761108973114</c:v>
                </c:pt>
                <c:pt idx="90">
                  <c:v>11033.245368325826</c:v>
                </c:pt>
                <c:pt idx="91">
                  <c:v>11125.626598710218</c:v>
                </c:pt>
                <c:pt idx="92">
                  <c:v>11136.500431177103</c:v>
                </c:pt>
                <c:pt idx="93">
                  <c:v>11234.380283196397</c:v>
                </c:pt>
                <c:pt idx="94">
                  <c:v>11317.129941896816</c:v>
                </c:pt>
                <c:pt idx="95">
                  <c:v>11338.006940586482</c:v>
                </c:pt>
                <c:pt idx="96">
                  <c:v>11652.481966273377</c:v>
                </c:pt>
                <c:pt idx="97">
                  <c:v>11320.377625845071</c:v>
                </c:pt>
                <c:pt idx="98">
                  <c:v>11209.910113975877</c:v>
                </c:pt>
                <c:pt idx="99">
                  <c:v>11309.071116853349</c:v>
                </c:pt>
                <c:pt idx="100">
                  <c:v>11321.332785914909</c:v>
                </c:pt>
                <c:pt idx="101">
                  <c:v>11422.657794333443</c:v>
                </c:pt>
                <c:pt idx="102">
                  <c:v>11672.286601260374</c:v>
                </c:pt>
                <c:pt idx="103">
                  <c:v>11592.447707898897</c:v>
                </c:pt>
                <c:pt idx="104">
                  <c:v>11714.872447866408</c:v>
                </c:pt>
                <c:pt idx="105">
                  <c:v>11776.455269901202</c:v>
                </c:pt>
                <c:pt idx="106">
                  <c:v>11790.664129626177</c:v>
                </c:pt>
                <c:pt idx="107">
                  <c:v>11926.108231338791</c:v>
                </c:pt>
                <c:pt idx="108">
                  <c:v>12201.884353336605</c:v>
                </c:pt>
                <c:pt idx="109">
                  <c:v>11852.712943279723</c:v>
                </c:pt>
                <c:pt idx="110">
                  <c:v>11697.88330762899</c:v>
                </c:pt>
                <c:pt idx="111">
                  <c:v>11784.446134604736</c:v>
                </c:pt>
                <c:pt idx="112">
                  <c:v>11752.009682637936</c:v>
                </c:pt>
                <c:pt idx="113">
                  <c:v>11950.200210464751</c:v>
                </c:pt>
                <c:pt idx="114">
                  <c:v>12257.469012870451</c:v>
                </c:pt>
                <c:pt idx="115">
                  <c:v>12164.45613589292</c:v>
                </c:pt>
                <c:pt idx="116">
                  <c:v>12301.249664146366</c:v>
                </c:pt>
                <c:pt idx="117">
                  <c:v>12257.670762310649</c:v>
                </c:pt>
                <c:pt idx="118">
                  <c:v>12307.780102013703</c:v>
                </c:pt>
                <c:pt idx="119">
                  <c:v>12413.14550911466</c:v>
                </c:pt>
                <c:pt idx="120">
                  <c:v>12617.842665286145</c:v>
                </c:pt>
                <c:pt idx="121">
                  <c:v>12799.913353799979</c:v>
                </c:pt>
                <c:pt idx="122">
                  <c:v>12961.858620827188</c:v>
                </c:pt>
                <c:pt idx="123">
                  <c:v>13105.903056131892</c:v>
                </c:pt>
                <c:pt idx="124">
                  <c:v>13234.025351541522</c:v>
                </c:pt>
                <c:pt idx="125">
                  <c:v>13347.985481596586</c:v>
                </c:pt>
                <c:pt idx="126">
                  <c:v>13449.348879751806</c:v>
                </c:pt>
                <c:pt idx="127">
                  <c:v>13539.507942229262</c:v>
                </c:pt>
                <c:pt idx="128">
                  <c:v>13619.701154915032</c:v>
                </c:pt>
                <c:pt idx="129">
                  <c:v>13691.03010603931</c:v>
                </c:pt>
                <c:pt idx="130">
                  <c:v>13754.474618337699</c:v>
                </c:pt>
                <c:pt idx="131">
                  <c:v>13810.90620855928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C-4618-B8F5-1C9E49FA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41871"/>
        <c:axId val="915034479"/>
      </c:lineChart>
      <c:dateAx>
        <c:axId val="3123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509907279432579"/>
              <c:y val="0.8053440671265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4479"/>
        <c:crosses val="autoZero"/>
        <c:auto val="1"/>
        <c:lblOffset val="100"/>
        <c:baseTimeUnit val="months"/>
      </c:dateAx>
      <c:valAx>
        <c:axId val="9150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 Trend (Double</a:t>
            </a:r>
            <a:r>
              <a:rPr lang="en-US" baseline="0"/>
              <a:t> Exponential)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7563691750164"/>
          <c:y val="0.15199111539415394"/>
          <c:w val="0.82753441534666572"/>
          <c:h val="0.7229495600348191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'A2&amp;3) TS Model Building&amp;Testing'!$X$2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Building&amp;Testing'!$X$3:$X$134</c:f>
              <c:numCache>
                <c:formatCode>General</c:formatCode>
                <c:ptCount val="132"/>
                <c:pt idx="2" formatCode="0.00">
                  <c:v>492</c:v>
                </c:pt>
                <c:pt idx="3" formatCode="0.00">
                  <c:v>522.31243762685517</c:v>
                </c:pt>
                <c:pt idx="4" formatCode="0.00">
                  <c:v>901.62187729777179</c:v>
                </c:pt>
                <c:pt idx="5" formatCode="0.00">
                  <c:v>466.30612189330532</c:v>
                </c:pt>
                <c:pt idx="6" formatCode="0.00">
                  <c:v>-503.23184204561767</c:v>
                </c:pt>
                <c:pt idx="7" formatCode="0.00">
                  <c:v>-1023.1722538088616</c:v>
                </c:pt>
                <c:pt idx="8" formatCode="0.00">
                  <c:v>-1385.6485587563748</c:v>
                </c:pt>
                <c:pt idx="9" formatCode="0.00">
                  <c:v>-766.76889417935308</c:v>
                </c:pt>
                <c:pt idx="10" formatCode="0.00">
                  <c:v>-2161.5607351915041</c:v>
                </c:pt>
                <c:pt idx="11" formatCode="0.00">
                  <c:v>46.24748408664891</c:v>
                </c:pt>
                <c:pt idx="12" formatCode="0.00">
                  <c:v>-3833.9667857075747</c:v>
                </c:pt>
                <c:pt idx="13" formatCode="0.00">
                  <c:v>-2965.3625732294513</c:v>
                </c:pt>
                <c:pt idx="14" formatCode="0.00">
                  <c:v>-1389.193107994166</c:v>
                </c:pt>
                <c:pt idx="15" formatCode="0.00">
                  <c:v>-720.58813994649245</c:v>
                </c:pt>
                <c:pt idx="16" formatCode="0.00">
                  <c:v>-430.64512362704045</c:v>
                </c:pt>
                <c:pt idx="17" formatCode="0.00">
                  <c:v>405.05623069616377</c:v>
                </c:pt>
                <c:pt idx="18" formatCode="0.00">
                  <c:v>-391.96216468155035</c:v>
                </c:pt>
                <c:pt idx="19" formatCode="0.00">
                  <c:v>-946.19599862987525</c:v>
                </c:pt>
                <c:pt idx="20" formatCode="0.00">
                  <c:v>-433.31575319262265</c:v>
                </c:pt>
                <c:pt idx="21" formatCode="0.00">
                  <c:v>-555.30572238099558</c:v>
                </c:pt>
                <c:pt idx="22" formatCode="0.00">
                  <c:v>-567.4337350211099</c:v>
                </c:pt>
                <c:pt idx="23" formatCode="0.00">
                  <c:v>1458.0914207848964</c:v>
                </c:pt>
                <c:pt idx="24" formatCode="0.00">
                  <c:v>-3131.6826382037525</c:v>
                </c:pt>
                <c:pt idx="25" formatCode="0.00">
                  <c:v>-1529.4554856680024</c:v>
                </c:pt>
                <c:pt idx="26" formatCode="0.00">
                  <c:v>870.87529523022022</c:v>
                </c:pt>
                <c:pt idx="27" formatCode="0.00">
                  <c:v>732.24534960695382</c:v>
                </c:pt>
                <c:pt idx="28" formatCode="0.00">
                  <c:v>579.07713358685578</c:v>
                </c:pt>
                <c:pt idx="29" formatCode="0.00">
                  <c:v>1714.3438822626522</c:v>
                </c:pt>
                <c:pt idx="30" formatCode="0.00">
                  <c:v>-95.077505639330411</c:v>
                </c:pt>
                <c:pt idx="31" formatCode="0.00">
                  <c:v>123.7458332966944</c:v>
                </c:pt>
                <c:pt idx="32" formatCode="0.00">
                  <c:v>247.34378644067328</c:v>
                </c:pt>
                <c:pt idx="33" formatCode="0.00">
                  <c:v>186.05519240162539</c:v>
                </c:pt>
                <c:pt idx="34" formatCode="0.00">
                  <c:v>591.77169821337338</c:v>
                </c:pt>
                <c:pt idx="35" formatCode="0.00">
                  <c:v>2038.028102846667</c:v>
                </c:pt>
                <c:pt idx="36" formatCode="0.00">
                  <c:v>-2997.0780960976335</c:v>
                </c:pt>
                <c:pt idx="37" formatCode="0.00">
                  <c:v>-1297.5121664399412</c:v>
                </c:pt>
                <c:pt idx="38" formatCode="0.00">
                  <c:v>808.83279679499901</c:v>
                </c:pt>
                <c:pt idx="39" formatCode="0.00">
                  <c:v>111.51475855348144</c:v>
                </c:pt>
                <c:pt idx="40" formatCode="0.00">
                  <c:v>784.88384145906093</c:v>
                </c:pt>
                <c:pt idx="41" formatCode="0.00">
                  <c:v>1996.1284634276744</c:v>
                </c:pt>
                <c:pt idx="42" formatCode="0.00">
                  <c:v>-698.79422453611187</c:v>
                </c:pt>
                <c:pt idx="43" formatCode="0.00">
                  <c:v>754.35753134809966</c:v>
                </c:pt>
                <c:pt idx="44" formatCode="0.00">
                  <c:v>155.35259830675204</c:v>
                </c:pt>
                <c:pt idx="45" formatCode="0.00">
                  <c:v>-419.41683107649442</c:v>
                </c:pt>
                <c:pt idx="46" formatCode="0.00">
                  <c:v>318.77187083730678</c:v>
                </c:pt>
                <c:pt idx="47" formatCode="0.00">
                  <c:v>1342.6782327054025</c:v>
                </c:pt>
                <c:pt idx="48" formatCode="0.00">
                  <c:v>-3022.2689638071333</c:v>
                </c:pt>
                <c:pt idx="49" formatCode="0.00">
                  <c:v>-1298.2313187228319</c:v>
                </c:pt>
                <c:pt idx="50" formatCode="0.00">
                  <c:v>35.807742369222979</c:v>
                </c:pt>
                <c:pt idx="51" formatCode="0.00">
                  <c:v>-246.61726094324331</c:v>
                </c:pt>
                <c:pt idx="52" formatCode="0.00">
                  <c:v>1737.9582111147374</c:v>
                </c:pt>
                <c:pt idx="53" formatCode="0.00">
                  <c:v>1299.7272168993804</c:v>
                </c:pt>
                <c:pt idx="54" formatCode="0.00">
                  <c:v>-448.59097207013474</c:v>
                </c:pt>
                <c:pt idx="55" formatCode="0.00">
                  <c:v>904.8749326194993</c:v>
                </c:pt>
                <c:pt idx="56" formatCode="0.00">
                  <c:v>-980.3273621453809</c:v>
                </c:pt>
                <c:pt idx="57" formatCode="0.00">
                  <c:v>383.40145417667554</c:v>
                </c:pt>
                <c:pt idx="58" formatCode="0.00">
                  <c:v>446.48885024149604</c:v>
                </c:pt>
                <c:pt idx="59" formatCode="0.00">
                  <c:v>1255.1898961983607</c:v>
                </c:pt>
                <c:pt idx="60" formatCode="0.00">
                  <c:v>-2624.4225240323594</c:v>
                </c:pt>
                <c:pt idx="61" formatCode="0.00">
                  <c:v>-1652.8964417757452</c:v>
                </c:pt>
                <c:pt idx="62" formatCode="0.00">
                  <c:v>-98.312739276287175</c:v>
                </c:pt>
                <c:pt idx="63" formatCode="0.00">
                  <c:v>315.18609099330388</c:v>
                </c:pt>
                <c:pt idx="64" formatCode="0.00">
                  <c:v>1981.1452485167883</c:v>
                </c:pt>
                <c:pt idx="65" formatCode="0.00">
                  <c:v>709.20671728927118</c:v>
                </c:pt>
                <c:pt idx="66" formatCode="0.00">
                  <c:v>301.50277295566957</c:v>
                </c:pt>
                <c:pt idx="67" formatCode="0.00">
                  <c:v>440.60076897115869</c:v>
                </c:pt>
                <c:pt idx="68" formatCode="0.00">
                  <c:v>-703.42877034727098</c:v>
                </c:pt>
                <c:pt idx="69" formatCode="0.00">
                  <c:v>409.73278909947294</c:v>
                </c:pt>
                <c:pt idx="70" formatCode="0.00">
                  <c:v>-154.33941194141516</c:v>
                </c:pt>
                <c:pt idx="71" formatCode="0.00">
                  <c:v>1369.3135143121908</c:v>
                </c:pt>
                <c:pt idx="72" formatCode="0.00">
                  <c:v>-3165.5651408911217</c:v>
                </c:pt>
                <c:pt idx="73" formatCode="0.00">
                  <c:v>-2072.2911066646684</c:v>
                </c:pt>
                <c:pt idx="74" formatCode="0.00">
                  <c:v>-643.53416918316907</c:v>
                </c:pt>
                <c:pt idx="75" formatCode="0.00">
                  <c:v>448.48046827395774</c:v>
                </c:pt>
                <c:pt idx="76" formatCode="0.00">
                  <c:v>1207.3634707613965</c:v>
                </c:pt>
                <c:pt idx="77" formatCode="0.00">
                  <c:v>1081.9859351452142</c:v>
                </c:pt>
                <c:pt idx="78" formatCode="0.00">
                  <c:v>-98.942952474510093</c:v>
                </c:pt>
                <c:pt idx="79" formatCode="0.00">
                  <c:v>-90.720977052556918</c:v>
                </c:pt>
                <c:pt idx="80" formatCode="0.00">
                  <c:v>-250.66839487169636</c:v>
                </c:pt>
                <c:pt idx="81" formatCode="0.00">
                  <c:v>769.4855056891156</c:v>
                </c:pt>
                <c:pt idx="82" formatCode="0.00">
                  <c:v>-767.04773308012773</c:v>
                </c:pt>
                <c:pt idx="83" formatCode="0.00">
                  <c:v>2205.261896310365</c:v>
                </c:pt>
                <c:pt idx="84" formatCode="0.00">
                  <c:v>-3214.4321166147147</c:v>
                </c:pt>
                <c:pt idx="85" formatCode="0.00">
                  <c:v>-1913.2152296805216</c:v>
                </c:pt>
                <c:pt idx="86" formatCode="0.00">
                  <c:v>182.44086579676878</c:v>
                </c:pt>
                <c:pt idx="87" formatCode="0.00">
                  <c:v>587.39223210862656</c:v>
                </c:pt>
                <c:pt idx="88" formatCode="0.00">
                  <c:v>913.15138000367551</c:v>
                </c:pt>
                <c:pt idx="89" formatCode="0.00">
                  <c:v>2145.4719468834737</c:v>
                </c:pt>
                <c:pt idx="90" formatCode="0.00">
                  <c:v>647.47341038985905</c:v>
                </c:pt>
                <c:pt idx="91" formatCode="0.00">
                  <c:v>-184.31604480120586</c:v>
                </c:pt>
                <c:pt idx="92" formatCode="0.00">
                  <c:v>594.90491249425577</c:v>
                </c:pt>
                <c:pt idx="93" formatCode="0.00">
                  <c:v>368.36658674920545</c:v>
                </c:pt>
                <c:pt idx="94" formatCode="0.00">
                  <c:v>-261.68215423353286</c:v>
                </c:pt>
                <c:pt idx="95" formatCode="0.00">
                  <c:v>2392.8168018985598</c:v>
                </c:pt>
                <c:pt idx="96" formatCode="0.00">
                  <c:v>-3749.4393632866668</c:v>
                </c:pt>
                <c:pt idx="97" formatCode="0.00">
                  <c:v>-1378.7441772183574</c:v>
                </c:pt>
                <c:pt idx="98" formatCode="0.00">
                  <c:v>677.36124224564264</c:v>
                </c:pt>
                <c:pt idx="99" formatCode="0.00">
                  <c:v>-160.80898756773786</c:v>
                </c:pt>
                <c:pt idx="100" formatCode="0.00">
                  <c:v>674.64913209168299</c:v>
                </c:pt>
                <c:pt idx="101" formatCode="0.00">
                  <c:v>1953.1775011819573</c:v>
                </c:pt>
                <c:pt idx="102" formatCode="0.00">
                  <c:v>-1245.49421010482</c:v>
                </c:pt>
                <c:pt idx="103" formatCode="0.00">
                  <c:v>697.37171593943276</c:v>
                </c:pt>
                <c:pt idx="104" formatCode="0.00">
                  <c:v>62.620647176712737</c:v>
                </c:pt>
                <c:pt idx="105" formatCode="0.00">
                  <c:v>-388.39148709090296</c:v>
                </c:pt>
                <c:pt idx="106" formatCode="0.00">
                  <c:v>737.46021268790901</c:v>
                </c:pt>
                <c:pt idx="107" formatCode="0.00">
                  <c:v>1916.7679010586126</c:v>
                </c:pt>
                <c:pt idx="108" formatCode="0.00">
                  <c:v>-3969.694944113884</c:v>
                </c:pt>
                <c:pt idx="109" formatCode="0.00">
                  <c:v>-1808.4179048408423</c:v>
                </c:pt>
                <c:pt idx="110" formatCode="0.00">
                  <c:v>597.88698579520315</c:v>
                </c:pt>
                <c:pt idx="111" formatCode="0.00">
                  <c:v>-502.59081548180438</c:v>
                </c:pt>
                <c:pt idx="112" formatCode="0.00">
                  <c:v>1670.1786772392425</c:v>
                </c:pt>
                <c:pt idx="113" formatCode="0.00">
                  <c:v>2503.0763498517681</c:v>
                </c:pt>
                <c:pt idx="114" formatCode="0.00">
                  <c:v>-1393.6767085107949</c:v>
                </c:pt>
                <c:pt idx="115" formatCode="0.00">
                  <c:v>810.93589692488604</c:v>
                </c:pt>
                <c:pt idx="116" formatCode="0.00">
                  <c:v>-919.43366867683471</c:v>
                </c:pt>
                <c:pt idx="117" formatCode="0.00">
                  <c:v>13.138049714156296</c:v>
                </c:pt>
                <c:pt idx="118" formatCode="0.00">
                  <c:v>508.55214753918153</c:v>
                </c:pt>
                <c:pt idx="119" formatCode="0.00">
                  <c:v>1347.1638485587901</c:v>
                </c:pt>
                <c:pt idx="120" formatCode="0.00">
                  <c:v>-3719.8770628668226</c:v>
                </c:pt>
                <c:pt idx="121" formatCode="0.00">
                  <c:v>-2970.8451480047588</c:v>
                </c:pt>
                <c:pt idx="122" formatCode="0.00">
                  <c:v>-804.81323314269684</c:v>
                </c:pt>
                <c:pt idx="123" formatCode="0.00">
                  <c:v>-1670.7813182806349</c:v>
                </c:pt>
                <c:pt idx="124" formatCode="0.00">
                  <c:v>446.25059658142709</c:v>
                </c:pt>
                <c:pt idx="125" formatCode="0.00">
                  <c:v>789.28251144348906</c:v>
                </c:pt>
                <c:pt idx="126" formatCode="0.00">
                  <c:v>-1255.6855736944472</c:v>
                </c:pt>
                <c:pt idx="127" formatCode="0.00">
                  <c:v>259.34634116761481</c:v>
                </c:pt>
                <c:pt idx="128" formatCode="0.00">
                  <c:v>-1703.6217439703232</c:v>
                </c:pt>
                <c:pt idx="129" formatCode="0.00">
                  <c:v>-287.58982910825944</c:v>
                </c:pt>
                <c:pt idx="130" formatCode="0.00">
                  <c:v>-129.55791424619747</c:v>
                </c:pt>
                <c:pt idx="131" formatCode="0.00">
                  <c:v>1098.4740006158645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EF7-84A4-61ECF575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79520"/>
        <c:axId val="945189552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Building&amp;Testing'!$Q$2</c:f>
              <c:strCache>
                <c:ptCount val="1"/>
                <c:pt idx="0">
                  <c:v>In Sample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Building&amp;Testing'!$Q$3:$Q$134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6-4EF7-84A4-61ECF57580CF}"/>
            </c:ext>
          </c:extLst>
        </c:ser>
        <c:ser>
          <c:idx val="1"/>
          <c:order val="1"/>
          <c:tx>
            <c:strRef>
              <c:f>'A2&amp;3) TS Model Building&amp;Testing'!$W$2</c:f>
              <c:strCache>
                <c:ptCount val="1"/>
                <c:pt idx="0">
                  <c:v>Forecast (Yt+1)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Building&amp;Testing'!$W$3:$W$134</c:f>
              <c:numCache>
                <c:formatCode>0.00</c:formatCode>
                <c:ptCount val="132"/>
                <c:pt idx="2">
                  <c:v>7873</c:v>
                </c:pt>
                <c:pt idx="3">
                  <c:v>8372.6875623731448</c:v>
                </c:pt>
                <c:pt idx="4">
                  <c:v>8892.3781227022282</c:v>
                </c:pt>
                <c:pt idx="5">
                  <c:v>9510.6938781066947</c:v>
                </c:pt>
                <c:pt idx="6">
                  <c:v>10056.231842045618</c:v>
                </c:pt>
                <c:pt idx="7">
                  <c:v>10398.172253808862</c:v>
                </c:pt>
                <c:pt idx="8">
                  <c:v>10610.648558756375</c:v>
                </c:pt>
                <c:pt idx="9">
                  <c:v>10714.768894179353</c:v>
                </c:pt>
                <c:pt idx="10">
                  <c:v>10919.560735191504</c:v>
                </c:pt>
                <c:pt idx="11">
                  <c:v>10792.752515913351</c:v>
                </c:pt>
                <c:pt idx="12">
                  <c:v>11099.966785707575</c:v>
                </c:pt>
                <c:pt idx="13">
                  <c:v>10543.362573229451</c:v>
                </c:pt>
                <c:pt idx="14">
                  <c:v>10077.193107994166</c:v>
                </c:pt>
                <c:pt idx="15">
                  <c:v>9882.5881399464924</c:v>
                </c:pt>
                <c:pt idx="16">
                  <c:v>9799.6451236270404</c:v>
                </c:pt>
                <c:pt idx="17">
                  <c:v>9761.9437693038362</c:v>
                </c:pt>
                <c:pt idx="18">
                  <c:v>9898.9621646815503</c:v>
                </c:pt>
                <c:pt idx="19">
                  <c:v>9869.1959986298752</c:v>
                </c:pt>
                <c:pt idx="20">
                  <c:v>9705.3157531926227</c:v>
                </c:pt>
                <c:pt idx="21">
                  <c:v>9630.3057223809956</c:v>
                </c:pt>
                <c:pt idx="22">
                  <c:v>9516.4337350211099</c:v>
                </c:pt>
                <c:pt idx="23">
                  <c:v>9384.9085792151036</c:v>
                </c:pt>
                <c:pt idx="24">
                  <c:v>9689.6826382037525</c:v>
                </c:pt>
                <c:pt idx="25">
                  <c:v>9010.4554856680024</c:v>
                </c:pt>
                <c:pt idx="26">
                  <c:v>8604.1247047697798</c:v>
                </c:pt>
                <c:pt idx="27">
                  <c:v>8691.7546503930462</c:v>
                </c:pt>
                <c:pt idx="28">
                  <c:v>8771.9228664131442</c:v>
                </c:pt>
                <c:pt idx="29">
                  <c:v>8837.6561177373478</c:v>
                </c:pt>
                <c:pt idx="30">
                  <c:v>9172.0775056393304</c:v>
                </c:pt>
                <c:pt idx="31">
                  <c:v>9149.2541667033056</c:v>
                </c:pt>
                <c:pt idx="32">
                  <c:v>9172.6562135593267</c:v>
                </c:pt>
                <c:pt idx="33">
                  <c:v>9226.9448075983746</c:v>
                </c:pt>
                <c:pt idx="34">
                  <c:v>9274.2283017866266</c:v>
                </c:pt>
                <c:pt idx="35">
                  <c:v>9416.971897153333</c:v>
                </c:pt>
                <c:pt idx="36">
                  <c:v>9898.0780960976335</c:v>
                </c:pt>
                <c:pt idx="37">
                  <c:v>9311.5121664399412</c:v>
                </c:pt>
                <c:pt idx="38">
                  <c:v>9023.167203205001</c:v>
                </c:pt>
                <c:pt idx="39">
                  <c:v>9169.4852414465186</c:v>
                </c:pt>
                <c:pt idx="40">
                  <c:v>9182.1161585409391</c:v>
                </c:pt>
                <c:pt idx="41">
                  <c:v>9347.8715365723256</c:v>
                </c:pt>
                <c:pt idx="42">
                  <c:v>9804.7942245361119</c:v>
                </c:pt>
                <c:pt idx="43">
                  <c:v>9714.6424686519003</c:v>
                </c:pt>
                <c:pt idx="44">
                  <c:v>9929.647401693248</c:v>
                </c:pt>
                <c:pt idx="45">
                  <c:v>10031.416831076494</c:v>
                </c:pt>
                <c:pt idx="46">
                  <c:v>10009.228129162693</c:v>
                </c:pt>
                <c:pt idx="47">
                  <c:v>10140.321767294598</c:v>
                </c:pt>
                <c:pt idx="48">
                  <c:v>10508.268963807133</c:v>
                </c:pt>
                <c:pt idx="49">
                  <c:v>9939.2313187228319</c:v>
                </c:pt>
                <c:pt idx="50">
                  <c:v>9673.192257630777</c:v>
                </c:pt>
                <c:pt idx="51">
                  <c:v>9669.6172609432433</c:v>
                </c:pt>
                <c:pt idx="52">
                  <c:v>9604.0417888852626</c:v>
                </c:pt>
                <c:pt idx="53">
                  <c:v>9974.2727831006196</c:v>
                </c:pt>
                <c:pt idx="54">
                  <c:v>10293.590972070135</c:v>
                </c:pt>
                <c:pt idx="55">
                  <c:v>10258.125067380501</c:v>
                </c:pt>
                <c:pt idx="56">
                  <c:v>10512.327362145381</c:v>
                </c:pt>
                <c:pt idx="57">
                  <c:v>10370.598545823324</c:v>
                </c:pt>
                <c:pt idx="58">
                  <c:v>10506.511149758504</c:v>
                </c:pt>
                <c:pt idx="59">
                  <c:v>10666.810103801639</c:v>
                </c:pt>
                <c:pt idx="60">
                  <c:v>11019.422524032359</c:v>
                </c:pt>
                <c:pt idx="61">
                  <c:v>10540.896441775745</c:v>
                </c:pt>
                <c:pt idx="62">
                  <c:v>10208.312739276287</c:v>
                </c:pt>
                <c:pt idx="63">
                  <c:v>10177.813909006696</c:v>
                </c:pt>
                <c:pt idx="64">
                  <c:v>10236.854751483212</c:v>
                </c:pt>
                <c:pt idx="65">
                  <c:v>10675.793282710729</c:v>
                </c:pt>
                <c:pt idx="66">
                  <c:v>10884.49722704433</c:v>
                </c:pt>
                <c:pt idx="67">
                  <c:v>11021.399231028841</c:v>
                </c:pt>
                <c:pt idx="68">
                  <c:v>11197.428770347271</c:v>
                </c:pt>
                <c:pt idx="69">
                  <c:v>11130.267210900527</c:v>
                </c:pt>
                <c:pt idx="70">
                  <c:v>11292.339411941415</c:v>
                </c:pt>
                <c:pt idx="71">
                  <c:v>11339.686485687809</c:v>
                </c:pt>
                <c:pt idx="72">
                  <c:v>11722.565140891122</c:v>
                </c:pt>
                <c:pt idx="73">
                  <c:v>11131.291106664668</c:v>
                </c:pt>
                <c:pt idx="74">
                  <c:v>10698.534169183169</c:v>
                </c:pt>
                <c:pt idx="75">
                  <c:v>10528.519531726042</c:v>
                </c:pt>
                <c:pt idx="76">
                  <c:v>10584.636529238604</c:v>
                </c:pt>
                <c:pt idx="77">
                  <c:v>10822.014064854786</c:v>
                </c:pt>
                <c:pt idx="78">
                  <c:v>11063.94295247451</c:v>
                </c:pt>
                <c:pt idx="79">
                  <c:v>11071.720977052557</c:v>
                </c:pt>
                <c:pt idx="80">
                  <c:v>11078.668394871696</c:v>
                </c:pt>
                <c:pt idx="81">
                  <c:v>11047.514494310884</c:v>
                </c:pt>
                <c:pt idx="82">
                  <c:v>11237.047733080128</c:v>
                </c:pt>
                <c:pt idx="83">
                  <c:v>11104.738103689635</c:v>
                </c:pt>
                <c:pt idx="84">
                  <c:v>11614.432116614715</c:v>
                </c:pt>
                <c:pt idx="85">
                  <c:v>10975.215229680522</c:v>
                </c:pt>
                <c:pt idx="86">
                  <c:v>10539.559134203231</c:v>
                </c:pt>
                <c:pt idx="87">
                  <c:v>10519.607767891373</c:v>
                </c:pt>
                <c:pt idx="88">
                  <c:v>10594.848619996324</c:v>
                </c:pt>
                <c:pt idx="89">
                  <c:v>10758.528053116526</c:v>
                </c:pt>
                <c:pt idx="90">
                  <c:v>11221.526589610141</c:v>
                </c:pt>
                <c:pt idx="91">
                  <c:v>11408.316044801206</c:v>
                </c:pt>
                <c:pt idx="92">
                  <c:v>11427.095087505744</c:v>
                </c:pt>
                <c:pt idx="93">
                  <c:v>11614.633413250795</c:v>
                </c:pt>
                <c:pt idx="94">
                  <c:v>11767.682154233533</c:v>
                </c:pt>
                <c:pt idx="95">
                  <c:v>11790.18319810144</c:v>
                </c:pt>
                <c:pt idx="96">
                  <c:v>12397.439363286667</c:v>
                </c:pt>
                <c:pt idx="97">
                  <c:v>11699.744177218357</c:v>
                </c:pt>
                <c:pt idx="98">
                  <c:v>11429.638757754357</c:v>
                </c:pt>
                <c:pt idx="99">
                  <c:v>11580.808987567738</c:v>
                </c:pt>
                <c:pt idx="100">
                  <c:v>11563.350867908317</c:v>
                </c:pt>
                <c:pt idx="101">
                  <c:v>11727.822498818043</c:v>
                </c:pt>
                <c:pt idx="102">
                  <c:v>12195.49421010482</c:v>
                </c:pt>
                <c:pt idx="103">
                  <c:v>12002.628284060567</c:v>
                </c:pt>
                <c:pt idx="104">
                  <c:v>12209.379352823287</c:v>
                </c:pt>
                <c:pt idx="105">
                  <c:v>12293.391487090903</c:v>
                </c:pt>
                <c:pt idx="106">
                  <c:v>12278.539787312091</c:v>
                </c:pt>
                <c:pt idx="107">
                  <c:v>12504.232098941387</c:v>
                </c:pt>
                <c:pt idx="108">
                  <c:v>13012.694944113884</c:v>
                </c:pt>
                <c:pt idx="109">
                  <c:v>12260.417904840842</c:v>
                </c:pt>
                <c:pt idx="110">
                  <c:v>11883.113014204797</c:v>
                </c:pt>
                <c:pt idx="111">
                  <c:v>11993.590815481804</c:v>
                </c:pt>
                <c:pt idx="112">
                  <c:v>11874.821322760758</c:v>
                </c:pt>
                <c:pt idx="113">
                  <c:v>12226.923650148232</c:v>
                </c:pt>
                <c:pt idx="114">
                  <c:v>12809.676708510795</c:v>
                </c:pt>
                <c:pt idx="115">
                  <c:v>12591.064103075114</c:v>
                </c:pt>
                <c:pt idx="116">
                  <c:v>12826.433668676835</c:v>
                </c:pt>
                <c:pt idx="117">
                  <c:v>12697.861950285844</c:v>
                </c:pt>
                <c:pt idx="118">
                  <c:v>12752.447852460818</c:v>
                </c:pt>
                <c:pt idx="119">
                  <c:v>12917.83615144121</c:v>
                </c:pt>
                <c:pt idx="120">
                  <c:v>13283.877062866823</c:v>
                </c:pt>
                <c:pt idx="121">
                  <c:v>13385.845148004759</c:v>
                </c:pt>
                <c:pt idx="122">
                  <c:v>13487.813233142697</c:v>
                </c:pt>
                <c:pt idx="123">
                  <c:v>13589.781318280635</c:v>
                </c:pt>
                <c:pt idx="124">
                  <c:v>13691.749403418573</c:v>
                </c:pt>
                <c:pt idx="125">
                  <c:v>13793.717488556511</c:v>
                </c:pt>
                <c:pt idx="126">
                  <c:v>13895.685573694447</c:v>
                </c:pt>
                <c:pt idx="127">
                  <c:v>13997.653658832385</c:v>
                </c:pt>
                <c:pt idx="128">
                  <c:v>14099.621743970323</c:v>
                </c:pt>
                <c:pt idx="129">
                  <c:v>14201.589829108259</c:v>
                </c:pt>
                <c:pt idx="130">
                  <c:v>14303.557914246197</c:v>
                </c:pt>
                <c:pt idx="131">
                  <c:v>14405.525999384136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6-4EF7-84A4-61ECF57580CF}"/>
            </c:ext>
          </c:extLst>
        </c:ser>
        <c:ser>
          <c:idx val="2"/>
          <c:order val="2"/>
          <c:tx>
            <c:strRef>
              <c:f>'A2&amp;3) TS Model Building&amp;Testing'!$R$2</c:f>
              <c:strCache>
                <c:ptCount val="1"/>
                <c:pt idx="0">
                  <c:v>Out Sample Sales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Building&amp;Testing'!$P$3:$P$134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Building&amp;Testing'!$R$3:$R$134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6-4EF7-84A4-61ECF575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79520"/>
        <c:axId val="945189552"/>
      </c:lineChart>
      <c:dateAx>
        <c:axId val="8431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6089754234474"/>
              <c:y val="0.8831751189930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89552"/>
        <c:crosses val="autoZero"/>
        <c:auto val="1"/>
        <c:lblOffset val="100"/>
        <c:baseTimeUnit val="months"/>
      </c:dateAx>
      <c:valAx>
        <c:axId val="945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925730654267686E-2"/>
          <c:y val="0.91817051877143274"/>
          <c:w val="0.88360386914646294"/>
          <c:h val="6.9477934821440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 Winters (Triple Exponential) Smoothing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'A2&amp;3) TS Model Building&amp;Testing'!$AQ$2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'A2&amp;3) TS Model Building&amp;Testing'!$AQ$3:$AQ$134</c:f>
              <c:numCache>
                <c:formatCode>General</c:formatCode>
                <c:ptCount val="132"/>
                <c:pt idx="13" formatCode="0.00">
                  <c:v>-270.0243902439006</c:v>
                </c:pt>
                <c:pt idx="14" formatCode="0.00">
                  <c:v>-980.77770284822145</c:v>
                </c:pt>
                <c:pt idx="15" formatCode="0.00">
                  <c:v>-436.82473558417951</c:v>
                </c:pt>
                <c:pt idx="16" formatCode="0.00">
                  <c:v>-1277.1474761783902</c:v>
                </c:pt>
                <c:pt idx="17" formatCode="0.00">
                  <c:v>-510.32566302545456</c:v>
                </c:pt>
                <c:pt idx="18" formatCode="0.00">
                  <c:v>-698.8793568933288</c:v>
                </c:pt>
                <c:pt idx="19" formatCode="0.00">
                  <c:v>-994.54454353818255</c:v>
                </c:pt>
                <c:pt idx="20" formatCode="0.00">
                  <c:v>-272.87793097118265</c:v>
                </c:pt>
                <c:pt idx="21" formatCode="0.00">
                  <c:v>-1140.941112379538</c:v>
                </c:pt>
                <c:pt idx="22" formatCode="0.00">
                  <c:v>239.5619892746472</c:v>
                </c:pt>
                <c:pt idx="23" formatCode="0.00">
                  <c:v>59.528405031202055</c:v>
                </c:pt>
                <c:pt idx="24" formatCode="0.00">
                  <c:v>-469.25555088876627</c:v>
                </c:pt>
                <c:pt idx="25" formatCode="0.00">
                  <c:v>313.88548581991017</c:v>
                </c:pt>
                <c:pt idx="26" formatCode="0.00">
                  <c:v>1413.7221694668524</c:v>
                </c:pt>
                <c:pt idx="27" formatCode="0.00">
                  <c:v>557.57358890816795</c:v>
                </c:pt>
                <c:pt idx="28" formatCode="0.00">
                  <c:v>-378.23028040472673</c:v>
                </c:pt>
                <c:pt idx="29" formatCode="0.00">
                  <c:v>477.05875008795556</c:v>
                </c:pt>
                <c:pt idx="30" formatCode="0.00">
                  <c:v>-665.75391588577077</c:v>
                </c:pt>
                <c:pt idx="31" formatCode="0.00">
                  <c:v>-72.861403005765169</c:v>
                </c:pt>
                <c:pt idx="32" formatCode="0.00">
                  <c:v>25.338317179566729</c:v>
                </c:pt>
                <c:pt idx="33" formatCode="0.00">
                  <c:v>-493.29295533541699</c:v>
                </c:pt>
                <c:pt idx="34" formatCode="0.00">
                  <c:v>888.20474626237774</c:v>
                </c:pt>
                <c:pt idx="35" formatCode="0.00">
                  <c:v>122.08610624634821</c:v>
                </c:pt>
                <c:pt idx="36" formatCode="0.00">
                  <c:v>-413.12925444052598</c:v>
                </c:pt>
                <c:pt idx="37" formatCode="0.00">
                  <c:v>211.84893838049356</c:v>
                </c:pt>
                <c:pt idx="38" formatCode="0.00">
                  <c:v>689.79496264438785</c:v>
                </c:pt>
                <c:pt idx="39" formatCode="0.00">
                  <c:v>-321.50485975149422</c:v>
                </c:pt>
                <c:pt idx="40" formatCode="0.00">
                  <c:v>-56.562704867459615</c:v>
                </c:pt>
                <c:pt idx="41" formatCode="0.00">
                  <c:v>610.41181182566652</c:v>
                </c:pt>
                <c:pt idx="42" formatCode="0.00">
                  <c:v>-977.75762802158715</c:v>
                </c:pt>
                <c:pt idx="43" formatCode="0.00">
                  <c:v>680.38805130560286</c:v>
                </c:pt>
                <c:pt idx="44" formatCode="0.00">
                  <c:v>1.080233085398504</c:v>
                </c:pt>
                <c:pt idx="45" formatCode="0.00">
                  <c:v>-900.42262657635729</c:v>
                </c:pt>
                <c:pt idx="46" formatCode="0.00">
                  <c:v>451.81271301296329</c:v>
                </c:pt>
                <c:pt idx="47" formatCode="0.00">
                  <c:v>-545.14964369573863</c:v>
                </c:pt>
                <c:pt idx="48" formatCode="0.00">
                  <c:v>-10.648827080094634</c:v>
                </c:pt>
                <c:pt idx="49" formatCode="0.00">
                  <c:v>349.85477882410305</c:v>
                </c:pt>
                <c:pt idx="50" formatCode="0.00">
                  <c:v>-173.89497537761054</c:v>
                </c:pt>
                <c:pt idx="51" formatCode="0.00">
                  <c:v>-401.74710561048778</c:v>
                </c:pt>
                <c:pt idx="52" formatCode="0.00">
                  <c:v>1066.3404424919663</c:v>
                </c:pt>
                <c:pt idx="53" formatCode="0.00">
                  <c:v>-207.1580095049776</c:v>
                </c:pt>
                <c:pt idx="54" formatCode="0.00">
                  <c:v>-276.70368657360086</c:v>
                </c:pt>
                <c:pt idx="55" formatCode="0.00">
                  <c:v>684.45520503314947</c:v>
                </c:pt>
                <c:pt idx="56" formatCode="0.00">
                  <c:v>-1054.3925460605133</c:v>
                </c:pt>
                <c:pt idx="57" formatCode="0.00">
                  <c:v>275.80652953195204</c:v>
                </c:pt>
                <c:pt idx="58" formatCode="0.00">
                  <c:v>456.26687503384346</c:v>
                </c:pt>
                <c:pt idx="59" formatCode="0.00">
                  <c:v>-543.70006885797739</c:v>
                </c:pt>
                <c:pt idx="60" formatCode="0.00">
                  <c:v>513.53231763654003</c:v>
                </c:pt>
                <c:pt idx="61" formatCode="0.00">
                  <c:v>-106.97019648019159</c:v>
                </c:pt>
                <c:pt idx="62" formatCode="0.00">
                  <c:v>-326.39443898974969</c:v>
                </c:pt>
                <c:pt idx="63" formatCode="0.00">
                  <c:v>207.86419174220282</c:v>
                </c:pt>
                <c:pt idx="64" formatCode="0.00">
                  <c:v>818.79157735440276</c:v>
                </c:pt>
                <c:pt idx="65" formatCode="0.00">
                  <c:v>-876.75365807629532</c:v>
                </c:pt>
                <c:pt idx="66" formatCode="0.00">
                  <c:v>535.19650627541523</c:v>
                </c:pt>
                <c:pt idx="67" formatCode="0.00">
                  <c:v>-92.708084099924235</c:v>
                </c:pt>
                <c:pt idx="68" formatCode="0.00">
                  <c:v>-460.02187648307154</c:v>
                </c:pt>
                <c:pt idx="69" formatCode="0.00">
                  <c:v>111.19849751020593</c:v>
                </c:pt>
                <c:pt idx="70" formatCode="0.00">
                  <c:v>-347.53545324915285</c:v>
                </c:pt>
                <c:pt idx="71" formatCode="0.00">
                  <c:v>-361.24870771993847</c:v>
                </c:pt>
                <c:pt idx="72" formatCode="0.00">
                  <c:v>12.146813434790602</c:v>
                </c:pt>
                <c:pt idx="73" formatCode="0.00">
                  <c:v>-315.96127342389264</c:v>
                </c:pt>
                <c:pt idx="74" formatCode="0.00">
                  <c:v>-655.1878830054975</c:v>
                </c:pt>
                <c:pt idx="75" formatCode="0.00">
                  <c:v>407.36322105943327</c:v>
                </c:pt>
                <c:pt idx="76" formatCode="0.00">
                  <c:v>-71.192257755648825</c:v>
                </c:pt>
                <c:pt idx="77" formatCode="0.00">
                  <c:v>-26.485527084234491</c:v>
                </c:pt>
                <c:pt idx="78" formatCode="0.00">
                  <c:v>130.73364593862607</c:v>
                </c:pt>
                <c:pt idx="79" formatCode="0.00">
                  <c:v>-397.53912637206486</c:v>
                </c:pt>
                <c:pt idx="80" formatCode="0.00">
                  <c:v>306.39485781896474</c:v>
                </c:pt>
                <c:pt idx="81" formatCode="0.00">
                  <c:v>559.14046049887111</c:v>
                </c:pt>
                <c:pt idx="82" formatCode="0.00">
                  <c:v>-775.52486502576357</c:v>
                </c:pt>
                <c:pt idx="83" formatCode="0.00">
                  <c:v>682.38616076664766</c:v>
                </c:pt>
                <c:pt idx="84" formatCode="0.00">
                  <c:v>-65.632590116005304</c:v>
                </c:pt>
                <c:pt idx="85" formatCode="0.00">
                  <c:v>-98.259181746059767</c:v>
                </c:pt>
                <c:pt idx="86" formatCode="0.00">
                  <c:v>293.74421178399643</c:v>
                </c:pt>
                <c:pt idx="87" formatCode="0.00">
                  <c:v>260.8239164118695</c:v>
                </c:pt>
                <c:pt idx="88" formatCode="0.00">
                  <c:v>-515.39687188282005</c:v>
                </c:pt>
                <c:pt idx="89" formatCode="0.00">
                  <c:v>881.61566457016488</c:v>
                </c:pt>
                <c:pt idx="90" formatCode="0.00">
                  <c:v>665.28975335276118</c:v>
                </c:pt>
                <c:pt idx="91" formatCode="0.00">
                  <c:v>-594.72797207687472</c:v>
                </c:pt>
                <c:pt idx="92" formatCode="0.00">
                  <c:v>855.61238219484039</c:v>
                </c:pt>
                <c:pt idx="93" formatCode="0.00">
                  <c:v>-267.88932644493616</c:v>
                </c:pt>
                <c:pt idx="94" formatCode="0.00">
                  <c:v>-199.30674925431595</c:v>
                </c:pt>
                <c:pt idx="95" formatCode="0.00">
                  <c:v>299.38633229270272</c:v>
                </c:pt>
                <c:pt idx="96" formatCode="0.00">
                  <c:v>-492.16430686149761</c:v>
                </c:pt>
                <c:pt idx="97" formatCode="0.00">
                  <c:v>502.1701673034986</c:v>
                </c:pt>
                <c:pt idx="98" formatCode="0.00">
                  <c:v>570.20258118047605</c:v>
                </c:pt>
                <c:pt idx="99" formatCode="0.00">
                  <c:v>-716.78788006795912</c:v>
                </c:pt>
                <c:pt idx="100" formatCode="0.00">
                  <c:v>-766.67661167178812</c:v>
                </c:pt>
                <c:pt idx="101" formatCode="0.00">
                  <c:v>255.68761754993102</c:v>
                </c:pt>
                <c:pt idx="102" formatCode="0.00">
                  <c:v>-1367.9275343843146</c:v>
                </c:pt>
                <c:pt idx="103" formatCode="0.00">
                  <c:v>675.95190058979097</c:v>
                </c:pt>
                <c:pt idx="104" formatCode="0.00">
                  <c:v>254.07816195809755</c:v>
                </c:pt>
                <c:pt idx="105" formatCode="0.00">
                  <c:v>-695.39994075211143</c:v>
                </c:pt>
                <c:pt idx="106" formatCode="0.00">
                  <c:v>1138.1240674434084</c:v>
                </c:pt>
                <c:pt idx="107" formatCode="0.00">
                  <c:v>-154.60197499875903</c:v>
                </c:pt>
                <c:pt idx="108" formatCode="0.00">
                  <c:v>-249.32007231444186</c:v>
                </c:pt>
                <c:pt idx="109" formatCode="0.00">
                  <c:v>124.96460305054461</c:v>
                </c:pt>
                <c:pt idx="110" formatCode="0.00">
                  <c:v>502.8876238346129</c:v>
                </c:pt>
                <c:pt idx="111" formatCode="0.00">
                  <c:v>-655.96307917376544</c:v>
                </c:pt>
                <c:pt idx="112" formatCode="0.00">
                  <c:v>564.66652599701047</c:v>
                </c:pt>
                <c:pt idx="113" formatCode="0.00">
                  <c:v>691.56655566993686</c:v>
                </c:pt>
                <c:pt idx="114" formatCode="0.00">
                  <c:v>-1098.1504867824315</c:v>
                </c:pt>
                <c:pt idx="115" formatCode="0.00">
                  <c:v>459.37219518152233</c:v>
                </c:pt>
                <c:pt idx="116" formatCode="0.00">
                  <c:v>-883.39512930559613</c:v>
                </c:pt>
                <c:pt idx="117" formatCode="0.00">
                  <c:v>-125.29785105133669</c:v>
                </c:pt>
                <c:pt idx="118" formatCode="0.00">
                  <c:v>500.80843082821957</c:v>
                </c:pt>
                <c:pt idx="119" formatCode="0.00">
                  <c:v>-721.62574484487777</c:v>
                </c:pt>
                <c:pt idx="120" formatCode="0.00">
                  <c:v>173.20259366382015</c:v>
                </c:pt>
                <c:pt idx="121" formatCode="0.00">
                  <c:v>-174.22541919978721</c:v>
                </c:pt>
                <c:pt idx="122" formatCode="0.00">
                  <c:v>372.00004210195402</c:v>
                </c:pt>
                <c:pt idx="123" formatCode="0.00">
                  <c:v>-51.515056177164297</c:v>
                </c:pt>
                <c:pt idx="124" formatCode="0.00">
                  <c:v>861.05438920996858</c:v>
                </c:pt>
                <c:pt idx="125" formatCode="0.00">
                  <c:v>406.66788360228384</c:v>
                </c:pt>
                <c:pt idx="126" formatCode="0.00">
                  <c:v>709.87890756052911</c:v>
                </c:pt>
                <c:pt idx="127" formatCode="0.00">
                  <c:v>1251.7991421990773</c:v>
                </c:pt>
                <c:pt idx="128" formatCode="0.00">
                  <c:v>77.663721347427781</c:v>
                </c:pt>
                <c:pt idx="129" formatCode="0.00">
                  <c:v>1152.0314192621026</c:v>
                </c:pt>
                <c:pt idx="130" formatCode="0.00">
                  <c:v>1290.0523208804425</c:v>
                </c:pt>
                <c:pt idx="131" formatCode="0.00">
                  <c:v>907.76355062102994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A0A-B2A2-375838AF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745456"/>
        <c:axId val="919187904"/>
      </c:barChart>
      <c:lineChart>
        <c:grouping val="standard"/>
        <c:varyColors val="0"/>
        <c:ser>
          <c:idx val="0"/>
          <c:order val="0"/>
          <c:tx>
            <c:strRef>
              <c:f>'A2&amp;3) TS Model Building&amp;Testing'!$AI$2</c:f>
              <c:strCache>
                <c:ptCount val="1"/>
                <c:pt idx="0">
                  <c:v>In Sample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'A2&amp;3) TS Model Building&amp;Testing'!$AH$3:$AH$134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'A2&amp;3) TS Model Building&amp;Testing'!$AI$3:$AI$134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A0A-B2A2-375838AFB125}"/>
            </c:ext>
          </c:extLst>
        </c:ser>
        <c:ser>
          <c:idx val="2"/>
          <c:order val="1"/>
          <c:tx>
            <c:strRef>
              <c:f>'A2&amp;3) TS Model Building&amp;Testing'!$AJ$2</c:f>
              <c:strCache>
                <c:ptCount val="1"/>
                <c:pt idx="0">
                  <c:v>Out Sample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Building&amp;Testing'!$AJ$3:$AJ$134</c:f>
              <c:numCache>
                <c:formatCode>General</c:formatCode>
                <c:ptCount val="132"/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A0A-B2A2-375838AFB125}"/>
            </c:ext>
          </c:extLst>
        </c:ser>
        <c:ser>
          <c:idx val="1"/>
          <c:order val="2"/>
          <c:tx>
            <c:strRef>
              <c:f>'A2&amp;3) TS Model Building&amp;Testing'!$AP$2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'A2&amp;3) TS Model Building&amp;Testing'!$AP$3:$AP$134</c:f>
              <c:numCache>
                <c:formatCode>General</c:formatCode>
                <c:ptCount val="132"/>
                <c:pt idx="13" formatCode="0.000">
                  <c:v>7848.0243902439006</c:v>
                </c:pt>
                <c:pt idx="14" formatCode="0.000">
                  <c:v>9668.7777028482215</c:v>
                </c:pt>
                <c:pt idx="15" formatCode="0.000">
                  <c:v>9598.8247355841795</c:v>
                </c:pt>
                <c:pt idx="16" formatCode="0.000">
                  <c:v>10646.14747617839</c:v>
                </c:pt>
                <c:pt idx="17" formatCode="0.000">
                  <c:v>10677.325663025455</c:v>
                </c:pt>
                <c:pt idx="18" formatCode="0.000">
                  <c:v>10205.879356893329</c:v>
                </c:pt>
                <c:pt idx="19" formatCode="0.000">
                  <c:v>9917.5445435381826</c:v>
                </c:pt>
                <c:pt idx="20" formatCode="0.000">
                  <c:v>9544.8779309711826</c:v>
                </c:pt>
                <c:pt idx="21" formatCode="0.000">
                  <c:v>10215.941112379538</c:v>
                </c:pt>
                <c:pt idx="22" formatCode="0.000">
                  <c:v>8709.4380107253528</c:v>
                </c:pt>
                <c:pt idx="23" formatCode="0.000">
                  <c:v>10783.471594968798</c:v>
                </c:pt>
                <c:pt idx="24" formatCode="0.000">
                  <c:v>7027.2555508887663</c:v>
                </c:pt>
                <c:pt idx="25" formatCode="0.000">
                  <c:v>7167.1145141800898</c:v>
                </c:pt>
                <c:pt idx="26" formatCode="0.000">
                  <c:v>8061.2778305331476</c:v>
                </c:pt>
                <c:pt idx="27" formatCode="0.000">
                  <c:v>8866.4264110918321</c:v>
                </c:pt>
                <c:pt idx="28" formatCode="0.000">
                  <c:v>9729.2302804047267</c:v>
                </c:pt>
                <c:pt idx="29" formatCode="0.000">
                  <c:v>10074.941249912044</c:v>
                </c:pt>
                <c:pt idx="30" formatCode="0.000">
                  <c:v>9742.7539158857708</c:v>
                </c:pt>
                <c:pt idx="31" formatCode="0.000">
                  <c:v>9345.8614030057652</c:v>
                </c:pt>
                <c:pt idx="32" formatCode="0.000">
                  <c:v>9394.6616828204333</c:v>
                </c:pt>
                <c:pt idx="33" formatCode="0.000">
                  <c:v>9906.292955335417</c:v>
                </c:pt>
                <c:pt idx="34" formatCode="0.000">
                  <c:v>8977.7952537376223</c:v>
                </c:pt>
                <c:pt idx="35" formatCode="0.000">
                  <c:v>11332.913893753652</c:v>
                </c:pt>
                <c:pt idx="36" formatCode="0.000">
                  <c:v>7314.129254440526</c:v>
                </c:pt>
                <c:pt idx="37" formatCode="0.000">
                  <c:v>7802.1510616195064</c:v>
                </c:pt>
                <c:pt idx="38" formatCode="0.000">
                  <c:v>9142.2050373556121</c:v>
                </c:pt>
                <c:pt idx="39" formatCode="0.000">
                  <c:v>9602.5048597514942</c:v>
                </c:pt>
                <c:pt idx="40" formatCode="0.000">
                  <c:v>10023.56270486746</c:v>
                </c:pt>
                <c:pt idx="41" formatCode="0.000">
                  <c:v>10733.588188174333</c:v>
                </c:pt>
                <c:pt idx="42" formatCode="0.000">
                  <c:v>10083.757628021587</c:v>
                </c:pt>
                <c:pt idx="43" formatCode="0.000">
                  <c:v>9788.6119486943971</c:v>
                </c:pt>
                <c:pt idx="44" formatCode="0.000">
                  <c:v>10083.919766914601</c:v>
                </c:pt>
                <c:pt idx="45" formatCode="0.000">
                  <c:v>10512.422626576357</c:v>
                </c:pt>
                <c:pt idx="46" formatCode="0.000">
                  <c:v>9876.1872869870367</c:v>
                </c:pt>
                <c:pt idx="47" formatCode="0.000">
                  <c:v>12028.149643695739</c:v>
                </c:pt>
                <c:pt idx="48" formatCode="0.000">
                  <c:v>7496.6488270800946</c:v>
                </c:pt>
                <c:pt idx="49" formatCode="0.000">
                  <c:v>8291.1452211758969</c:v>
                </c:pt>
                <c:pt idx="50" formatCode="0.000">
                  <c:v>9882.8949753776105</c:v>
                </c:pt>
                <c:pt idx="51" formatCode="0.000">
                  <c:v>9824.7471056104878</c:v>
                </c:pt>
                <c:pt idx="52" formatCode="0.000">
                  <c:v>10275.659557508034</c:v>
                </c:pt>
                <c:pt idx="53" formatCode="0.000">
                  <c:v>11481.158009504978</c:v>
                </c:pt>
                <c:pt idx="54" formatCode="0.000">
                  <c:v>10121.703686573601</c:v>
                </c:pt>
                <c:pt idx="55" formatCode="0.000">
                  <c:v>10478.544794966851</c:v>
                </c:pt>
                <c:pt idx="56" formatCode="0.000">
                  <c:v>10586.392546060513</c:v>
                </c:pt>
                <c:pt idx="57" formatCode="0.000">
                  <c:v>10478.193470468048</c:v>
                </c:pt>
                <c:pt idx="58" formatCode="0.000">
                  <c:v>10496.733124966157</c:v>
                </c:pt>
                <c:pt idx="59" formatCode="0.000">
                  <c:v>12465.700068857977</c:v>
                </c:pt>
                <c:pt idx="60" formatCode="0.000">
                  <c:v>7881.46768236346</c:v>
                </c:pt>
                <c:pt idx="61" formatCode="0.000">
                  <c:v>8994.9701964801916</c:v>
                </c:pt>
                <c:pt idx="62" formatCode="0.000">
                  <c:v>10436.39443898975</c:v>
                </c:pt>
                <c:pt idx="63" formatCode="0.000">
                  <c:v>10285.135808257797</c:v>
                </c:pt>
                <c:pt idx="64" formatCode="0.000">
                  <c:v>11399.208422645597</c:v>
                </c:pt>
                <c:pt idx="65" formatCode="0.000">
                  <c:v>12261.753658076295</c:v>
                </c:pt>
                <c:pt idx="66" formatCode="0.000">
                  <c:v>10650.803493724585</c:v>
                </c:pt>
                <c:pt idx="67" formatCode="0.000">
                  <c:v>11554.708084099924</c:v>
                </c:pt>
                <c:pt idx="68" formatCode="0.000">
                  <c:v>10954.021876483072</c:v>
                </c:pt>
                <c:pt idx="69" formatCode="0.000">
                  <c:v>11428.801502489794</c:v>
                </c:pt>
                <c:pt idx="70" formatCode="0.000">
                  <c:v>11485.535453249153</c:v>
                </c:pt>
                <c:pt idx="71" formatCode="0.000">
                  <c:v>13070.248707719938</c:v>
                </c:pt>
                <c:pt idx="72" formatCode="0.000">
                  <c:v>8544.8531865652094</c:v>
                </c:pt>
                <c:pt idx="73" formatCode="0.000">
                  <c:v>9374.9612734238926</c:v>
                </c:pt>
                <c:pt idx="74" formatCode="0.000">
                  <c:v>10710.187883005497</c:v>
                </c:pt>
                <c:pt idx="75" formatCode="0.000">
                  <c:v>10569.636778940567</c:v>
                </c:pt>
                <c:pt idx="76" formatCode="0.000">
                  <c:v>11863.192257755649</c:v>
                </c:pt>
                <c:pt idx="77" formatCode="0.000">
                  <c:v>11930.485527084234</c:v>
                </c:pt>
                <c:pt idx="78" formatCode="0.000">
                  <c:v>10834.266354061374</c:v>
                </c:pt>
                <c:pt idx="79" formatCode="0.000">
                  <c:v>11378.539126372065</c:v>
                </c:pt>
                <c:pt idx="80" formatCode="0.000">
                  <c:v>10521.605142181035</c:v>
                </c:pt>
                <c:pt idx="81" formatCode="0.000">
                  <c:v>11257.859539501129</c:v>
                </c:pt>
                <c:pt idx="82" formatCode="0.000">
                  <c:v>11245.524865025764</c:v>
                </c:pt>
                <c:pt idx="83" formatCode="0.000">
                  <c:v>12627.613839233352</c:v>
                </c:pt>
                <c:pt idx="84" formatCode="0.000">
                  <c:v>8465.6325901160053</c:v>
                </c:pt>
                <c:pt idx="85" formatCode="0.000">
                  <c:v>9160.2591817460598</c:v>
                </c:pt>
                <c:pt idx="86" formatCode="0.000">
                  <c:v>10428.255788216004</c:v>
                </c:pt>
                <c:pt idx="87" formatCode="0.000">
                  <c:v>10846.17608358813</c:v>
                </c:pt>
                <c:pt idx="88" formatCode="0.000">
                  <c:v>12023.39687188282</c:v>
                </c:pt>
                <c:pt idx="89" formatCode="0.000">
                  <c:v>12022.384335429835</c:v>
                </c:pt>
                <c:pt idx="90" formatCode="0.000">
                  <c:v>11203.710246647239</c:v>
                </c:pt>
                <c:pt idx="91" formatCode="0.000">
                  <c:v>11818.727972076875</c:v>
                </c:pt>
                <c:pt idx="92" formatCode="0.000">
                  <c:v>11166.38761780516</c:v>
                </c:pt>
                <c:pt idx="93" formatCode="0.000">
                  <c:v>12250.889326444936</c:v>
                </c:pt>
                <c:pt idx="94" formatCode="0.000">
                  <c:v>11705.306749254316</c:v>
                </c:pt>
                <c:pt idx="95" formatCode="0.000">
                  <c:v>13883.613667707297</c:v>
                </c:pt>
                <c:pt idx="96" formatCode="0.000">
                  <c:v>9140.1643068614976</c:v>
                </c:pt>
                <c:pt idx="97" formatCode="0.000">
                  <c:v>9818.8298326965014</c:v>
                </c:pt>
                <c:pt idx="98" formatCode="0.000">
                  <c:v>11536.797418819524</c:v>
                </c:pt>
                <c:pt idx="99" formatCode="0.000">
                  <c:v>12136.787880067959</c:v>
                </c:pt>
                <c:pt idx="100" formatCode="0.000">
                  <c:v>13004.676611671788</c:v>
                </c:pt>
                <c:pt idx="101" formatCode="0.000">
                  <c:v>13425.312382450069</c:v>
                </c:pt>
                <c:pt idx="102" formatCode="0.000">
                  <c:v>12317.927534384315</c:v>
                </c:pt>
                <c:pt idx="103" formatCode="0.000">
                  <c:v>12024.048099410209</c:v>
                </c:pt>
                <c:pt idx="104" formatCode="0.000">
                  <c:v>12017.921838041902</c:v>
                </c:pt>
                <c:pt idx="105" formatCode="0.000">
                  <c:v>12600.399940752111</c:v>
                </c:pt>
                <c:pt idx="106" formatCode="0.000">
                  <c:v>11877.875932556592</c:v>
                </c:pt>
                <c:pt idx="107" formatCode="0.000">
                  <c:v>14575.601974998759</c:v>
                </c:pt>
                <c:pt idx="108" formatCode="0.000">
                  <c:v>9292.3200723144419</c:v>
                </c:pt>
                <c:pt idx="109" formatCode="0.000">
                  <c:v>10327.035396949455</c:v>
                </c:pt>
                <c:pt idx="110" formatCode="0.000">
                  <c:v>11978.112376165387</c:v>
                </c:pt>
                <c:pt idx="111" formatCode="0.000">
                  <c:v>12146.963079173765</c:v>
                </c:pt>
                <c:pt idx="112" formatCode="0.000">
                  <c:v>12980.33347400299</c:v>
                </c:pt>
                <c:pt idx="113" formatCode="0.000">
                  <c:v>14038.433444330063</c:v>
                </c:pt>
                <c:pt idx="114" formatCode="0.000">
                  <c:v>12514.150486782431</c:v>
                </c:pt>
                <c:pt idx="115" formatCode="0.000">
                  <c:v>12942.627804818478</c:v>
                </c:pt>
                <c:pt idx="116" formatCode="0.000">
                  <c:v>12790.395129305596</c:v>
                </c:pt>
                <c:pt idx="117" formatCode="0.000">
                  <c:v>12836.297851051337</c:v>
                </c:pt>
                <c:pt idx="118" formatCode="0.000">
                  <c:v>12760.19156917178</c:v>
                </c:pt>
                <c:pt idx="119" formatCode="0.000">
                  <c:v>14986.625744844878</c:v>
                </c:pt>
                <c:pt idx="120" formatCode="0.000">
                  <c:v>9390.7974063361798</c:v>
                </c:pt>
                <c:pt idx="121">
                  <c:v>10589.225419199787</c:v>
                </c:pt>
                <c:pt idx="122">
                  <c:v>12310.999957898046</c:v>
                </c:pt>
                <c:pt idx="123">
                  <c:v>11970.515056177164</c:v>
                </c:pt>
                <c:pt idx="124">
                  <c:v>13276.945610790031</c:v>
                </c:pt>
                <c:pt idx="125">
                  <c:v>14176.332116397716</c:v>
                </c:pt>
                <c:pt idx="126">
                  <c:v>11930.121092439471</c:v>
                </c:pt>
                <c:pt idx="127">
                  <c:v>13005.200857800923</c:v>
                </c:pt>
                <c:pt idx="128">
                  <c:v>12318.336278652572</c:v>
                </c:pt>
                <c:pt idx="129">
                  <c:v>12761.968580737897</c:v>
                </c:pt>
                <c:pt idx="130">
                  <c:v>12883.947679119558</c:v>
                </c:pt>
                <c:pt idx="131">
                  <c:v>14596.23644937897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0-4A0A-B2A2-375838AF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45456"/>
        <c:axId val="919187904"/>
      </c:lineChart>
      <c:dateAx>
        <c:axId val="9167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7904"/>
        <c:crosses val="autoZero"/>
        <c:auto val="1"/>
        <c:lblOffset val="100"/>
        <c:baseTimeUnit val="months"/>
      </c:dateAx>
      <c:valAx>
        <c:axId val="919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38E3-5C16-DD39-EE41-D939AEB9F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16</xdr:col>
      <xdr:colOff>579120</xdr:colOff>
      <xdr:row>51</xdr:row>
      <xdr:rowOff>137160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3D26DE0-F8C5-F11C-3BBD-B55450B2477B}"/>
            </a:ext>
          </a:extLst>
        </xdr:cNvPr>
        <xdr:cNvGrpSpPr/>
      </xdr:nvGrpSpPr>
      <xdr:grpSpPr>
        <a:xfrm>
          <a:off x="0" y="682177"/>
          <a:ext cx="10372694" cy="9311016"/>
          <a:chOff x="0" y="344658"/>
          <a:chExt cx="10309274" cy="910502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712B766-3D64-4537-9A22-F0524EE0FD64}"/>
              </a:ext>
            </a:extLst>
          </xdr:cNvPr>
          <xdr:cNvGraphicFramePr>
            <a:graphicFrameLocks/>
          </xdr:cNvGraphicFramePr>
        </xdr:nvGraphicFramePr>
        <xdr:xfrm>
          <a:off x="2414494" y="344658"/>
          <a:ext cx="5317462" cy="32436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B1312AAB-3274-1ED9-BAAB-875BC7B7A38F}"/>
              </a:ext>
            </a:extLst>
          </xdr:cNvPr>
          <xdr:cNvGrpSpPr/>
        </xdr:nvGrpSpPr>
        <xdr:grpSpPr>
          <a:xfrm>
            <a:off x="0" y="3565378"/>
            <a:ext cx="10309274" cy="5884301"/>
            <a:chOff x="0" y="3589020"/>
            <a:chExt cx="10332720" cy="5875020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B6F9FC-B09A-4721-969E-BF973196AAE2}"/>
                </a:ext>
              </a:extLst>
            </xdr:cNvPr>
            <xdr:cNvGraphicFramePr>
              <a:graphicFrameLocks/>
            </xdr:cNvGraphicFramePr>
          </xdr:nvGraphicFramePr>
          <xdr:xfrm>
            <a:off x="0" y="3589020"/>
            <a:ext cx="5522377" cy="29355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3DE27A-DF0C-48F6-9AD6-45775A681892}"/>
                </a:ext>
              </a:extLst>
            </xdr:cNvPr>
            <xdr:cNvGraphicFramePr>
              <a:graphicFrameLocks/>
            </xdr:cNvGraphicFramePr>
          </xdr:nvGraphicFramePr>
          <xdr:xfrm>
            <a:off x="5532120" y="3604624"/>
            <a:ext cx="4800600" cy="29251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3E7B72B-9D6A-477E-8DC8-5B30E6A541F8}"/>
                </a:ext>
              </a:extLst>
            </xdr:cNvPr>
            <xdr:cNvGraphicFramePr>
              <a:graphicFrameLocks/>
            </xdr:cNvGraphicFramePr>
          </xdr:nvGraphicFramePr>
          <xdr:xfrm>
            <a:off x="91440" y="6483708"/>
            <a:ext cx="5440680" cy="29727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342990A-F5FA-4230-9D14-0116442EE367}"/>
                </a:ext>
              </a:extLst>
            </xdr:cNvPr>
            <xdr:cNvGraphicFramePr>
              <a:graphicFrameLocks/>
            </xdr:cNvGraphicFramePr>
          </xdr:nvGraphicFramePr>
          <xdr:xfrm>
            <a:off x="5532120" y="6491510"/>
            <a:ext cx="4785360" cy="29725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  <xdr:twoCellAnchor>
    <xdr:from>
      <xdr:col>17</xdr:col>
      <xdr:colOff>65571</xdr:colOff>
      <xdr:row>2</xdr:row>
      <xdr:rowOff>36990</xdr:rowOff>
    </xdr:from>
    <xdr:to>
      <xdr:col>24</xdr:col>
      <xdr:colOff>599780</xdr:colOff>
      <xdr:row>19</xdr:row>
      <xdr:rowOff>6552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B2579-C5F7-45BF-AD57-7C1D664B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597201</xdr:colOff>
      <xdr:row>2</xdr:row>
      <xdr:rowOff>41246</xdr:rowOff>
    </xdr:from>
    <xdr:to>
      <xdr:col>33</xdr:col>
      <xdr:colOff>599242</xdr:colOff>
      <xdr:row>18</xdr:row>
      <xdr:rowOff>174652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97C670-D39F-4321-9C5F-53466DC9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103642</xdr:colOff>
      <xdr:row>20</xdr:row>
      <xdr:rowOff>14981</xdr:rowOff>
    </xdr:from>
    <xdr:to>
      <xdr:col>25</xdr:col>
      <xdr:colOff>12510</xdr:colOff>
      <xdr:row>36</xdr:row>
      <xdr:rowOff>13303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C899CE-CD3D-4342-B8B7-F6A3080E0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592308</xdr:colOff>
      <xdr:row>19</xdr:row>
      <xdr:rowOff>165988</xdr:rowOff>
    </xdr:from>
    <xdr:to>
      <xdr:col>33</xdr:col>
      <xdr:colOff>575726</xdr:colOff>
      <xdr:row>35</xdr:row>
      <xdr:rowOff>159913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D714A1-F109-45EE-8080-6102C8206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18050</xdr:colOff>
      <xdr:row>21</xdr:row>
      <xdr:rowOff>26941</xdr:rowOff>
    </xdr:from>
    <xdr:to>
      <xdr:col>12</xdr:col>
      <xdr:colOff>595992</xdr:colOff>
      <xdr:row>36</xdr:row>
      <xdr:rowOff>26941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3F967-1775-6B8F-E5F3-247D18D92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29711</xdr:colOff>
      <xdr:row>4</xdr:row>
      <xdr:rowOff>102870</xdr:rowOff>
    </xdr:from>
    <xdr:to>
      <xdr:col>12</xdr:col>
      <xdr:colOff>587229</xdr:colOff>
      <xdr:row>19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0DFFB-4CD4-50EE-30F1-B1757C28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269147</xdr:colOff>
      <xdr:row>17</xdr:row>
      <xdr:rowOff>2099</xdr:rowOff>
    </xdr:from>
    <xdr:to>
      <xdr:col>32</xdr:col>
      <xdr:colOff>48936</xdr:colOff>
      <xdr:row>36</xdr:row>
      <xdr:rowOff>132826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717CB-616A-CCEF-0FBB-9069D3AB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267958</xdr:colOff>
      <xdr:row>0</xdr:row>
      <xdr:rowOff>51917</xdr:rowOff>
    </xdr:from>
    <xdr:to>
      <xdr:col>48</xdr:col>
      <xdr:colOff>561035</xdr:colOff>
      <xdr:row>13</xdr:row>
      <xdr:rowOff>132304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A4167A-B008-9E0B-CC9C-D19BA4010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255000</xdr:colOff>
      <xdr:row>13</xdr:row>
      <xdr:rowOff>173400</xdr:rowOff>
    </xdr:from>
    <xdr:to>
      <xdr:col>48</xdr:col>
      <xdr:colOff>543000</xdr:colOff>
      <xdr:row>29</xdr:row>
      <xdr:rowOff>36600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ED262C-92C2-1E1C-07FC-2D58F357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16616</xdr:colOff>
      <xdr:row>8</xdr:row>
      <xdr:rowOff>119352</xdr:rowOff>
    </xdr:from>
    <xdr:to>
      <xdr:col>13</xdr:col>
      <xdr:colOff>2061308</xdr:colOff>
      <xdr:row>29</xdr:row>
      <xdr:rowOff>90130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9D7D1-DC83-E7FE-5660-3A4179F8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34193</xdr:colOff>
      <xdr:row>8</xdr:row>
      <xdr:rowOff>34346</xdr:rowOff>
    </xdr:from>
    <xdr:to>
      <xdr:col>32</xdr:col>
      <xdr:colOff>64956</xdr:colOff>
      <xdr:row>30</xdr:row>
      <xdr:rowOff>40967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5166E-83FE-2696-C2BF-A08BF2A6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8019</xdr:colOff>
      <xdr:row>8</xdr:row>
      <xdr:rowOff>153940</xdr:rowOff>
    </xdr:from>
    <xdr:to>
      <xdr:col>50</xdr:col>
      <xdr:colOff>2878667</xdr:colOff>
      <xdr:row>26</xdr:row>
      <xdr:rowOff>146890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1B1CE-9662-791B-4A5A-2FA7F81C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32773</xdr:colOff>
      <xdr:row>8</xdr:row>
      <xdr:rowOff>103238</xdr:rowOff>
    </xdr:from>
    <xdr:to>
      <xdr:col>67</xdr:col>
      <xdr:colOff>458839</xdr:colOff>
      <xdr:row>29</xdr:row>
      <xdr:rowOff>73742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EDB41-6E08-DE1B-DD2A-5A64062C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1470660</xdr:colOff>
      <xdr:row>25</xdr:row>
      <xdr:rowOff>7620</xdr:rowOff>
    </xdr:from>
    <xdr:to>
      <xdr:col>23</xdr:col>
      <xdr:colOff>216079</xdr:colOff>
      <xdr:row>27</xdr:row>
      <xdr:rowOff>144781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95301-A205-4528-AD94-C2792B21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4860" y="3131820"/>
          <a:ext cx="2232660" cy="502920"/>
        </a:xfrm>
        <a:prstGeom prst="rect">
          <a:avLst/>
        </a:prstGeom>
      </xdr:spPr>
    </xdr:pic>
    <xdr:clientData/>
  </xdr:twoCellAnchor>
  <xdr:twoCellAnchor>
    <xdr:from>
      <xdr:col>13</xdr:col>
      <xdr:colOff>76503</xdr:colOff>
      <xdr:row>32</xdr:row>
      <xdr:rowOff>30099</xdr:rowOff>
    </xdr:from>
    <xdr:to>
      <xdr:col>19</xdr:col>
      <xdr:colOff>599960</xdr:colOff>
      <xdr:row>47</xdr:row>
      <xdr:rowOff>82830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97C46-F028-3362-C474-E0C8673F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tabSelected="1" zoomScale="128" workbookViewId="0">
      <selection activeCell="B1" sqref="B1"/>
    </sheetView>
  </sheetViews>
  <sheetFormatPr defaultRowHeight="14.4" x14ac:dyDescent="0.3"/>
  <cols>
    <col min="1" max="1" width="14.21875" customWidth="1"/>
    <col min="2" max="2" width="15.33203125" customWidth="1"/>
  </cols>
  <sheetData>
    <row r="1" spans="1:2" ht="21.6" thickBot="1" x14ac:dyDescent="0.45">
      <c r="A1" s="4" t="s">
        <v>0</v>
      </c>
      <c r="B1" s="3" t="s">
        <v>90</v>
      </c>
    </row>
    <row r="2" spans="1:2" x14ac:dyDescent="0.3">
      <c r="A2" s="5">
        <v>39448</v>
      </c>
      <c r="B2" s="1">
        <v>7093</v>
      </c>
    </row>
    <row r="3" spans="1:2" x14ac:dyDescent="0.3">
      <c r="A3" s="5">
        <v>39479</v>
      </c>
      <c r="B3" s="1">
        <v>7483</v>
      </c>
    </row>
    <row r="4" spans="1:2" x14ac:dyDescent="0.3">
      <c r="A4" s="5">
        <v>39508</v>
      </c>
      <c r="B4" s="1">
        <v>8365</v>
      </c>
    </row>
    <row r="5" spans="1:2" x14ac:dyDescent="0.3">
      <c r="A5" s="5">
        <v>39539</v>
      </c>
      <c r="B5" s="1">
        <v>8895</v>
      </c>
    </row>
    <row r="6" spans="1:2" x14ac:dyDescent="0.3">
      <c r="A6" s="5">
        <v>39569</v>
      </c>
      <c r="B6" s="1">
        <v>9794</v>
      </c>
    </row>
    <row r="7" spans="1:2" x14ac:dyDescent="0.3">
      <c r="A7" s="5">
        <v>39600</v>
      </c>
      <c r="B7" s="1">
        <v>9977</v>
      </c>
    </row>
    <row r="8" spans="1:2" x14ac:dyDescent="0.3">
      <c r="A8" s="5">
        <v>39630</v>
      </c>
      <c r="B8" s="1">
        <v>9553</v>
      </c>
    </row>
    <row r="9" spans="1:2" x14ac:dyDescent="0.3">
      <c r="A9" s="5">
        <v>39661</v>
      </c>
      <c r="B9" s="1">
        <v>9375</v>
      </c>
    </row>
    <row r="10" spans="1:2" x14ac:dyDescent="0.3">
      <c r="A10" s="5">
        <v>39692</v>
      </c>
      <c r="B10" s="1">
        <v>9225</v>
      </c>
    </row>
    <row r="11" spans="1:2" x14ac:dyDescent="0.3">
      <c r="A11" s="5">
        <v>39722</v>
      </c>
      <c r="B11" s="1">
        <v>9948</v>
      </c>
    </row>
    <row r="12" spans="1:2" x14ac:dyDescent="0.3">
      <c r="A12" s="5">
        <v>39753</v>
      </c>
      <c r="B12" s="1">
        <v>8758</v>
      </c>
    </row>
    <row r="13" spans="1:2" x14ac:dyDescent="0.3">
      <c r="A13" s="5">
        <v>39783</v>
      </c>
      <c r="B13" s="1">
        <v>10839</v>
      </c>
    </row>
    <row r="14" spans="1:2" x14ac:dyDescent="0.3">
      <c r="A14" s="5">
        <v>39814</v>
      </c>
      <c r="B14" s="1">
        <v>7266</v>
      </c>
    </row>
    <row r="15" spans="1:2" x14ac:dyDescent="0.3">
      <c r="A15" s="5">
        <v>39845</v>
      </c>
      <c r="B15" s="1">
        <v>7578</v>
      </c>
    </row>
    <row r="16" spans="1:2" x14ac:dyDescent="0.3">
      <c r="A16" s="5">
        <v>39873</v>
      </c>
      <c r="B16" s="1">
        <v>8688</v>
      </c>
    </row>
    <row r="17" spans="1:2" x14ac:dyDescent="0.3">
      <c r="A17" s="5">
        <v>39904</v>
      </c>
      <c r="B17" s="1">
        <v>9162</v>
      </c>
    </row>
    <row r="18" spans="1:2" x14ac:dyDescent="0.3">
      <c r="A18" s="5">
        <v>39934</v>
      </c>
      <c r="B18" s="1">
        <v>9369</v>
      </c>
    </row>
    <row r="19" spans="1:2" x14ac:dyDescent="0.3">
      <c r="A19" s="5">
        <v>39965</v>
      </c>
      <c r="B19" s="1">
        <v>10167</v>
      </c>
    </row>
    <row r="20" spans="1:2" x14ac:dyDescent="0.3">
      <c r="A20" s="5">
        <v>39995</v>
      </c>
      <c r="B20" s="1">
        <v>9507</v>
      </c>
    </row>
    <row r="21" spans="1:2" x14ac:dyDescent="0.3">
      <c r="A21" s="5">
        <v>40026</v>
      </c>
      <c r="B21" s="1">
        <v>8923</v>
      </c>
    </row>
    <row r="22" spans="1:2" x14ac:dyDescent="0.3">
      <c r="A22" s="5">
        <v>40057</v>
      </c>
      <c r="B22" s="1">
        <v>9272</v>
      </c>
    </row>
    <row r="23" spans="1:2" x14ac:dyDescent="0.3">
      <c r="A23" s="5">
        <v>40087</v>
      </c>
      <c r="B23" s="1">
        <v>9075</v>
      </c>
    </row>
    <row r="24" spans="1:2" x14ac:dyDescent="0.3">
      <c r="A24" s="5">
        <v>40118</v>
      </c>
      <c r="B24" s="1">
        <v>8949</v>
      </c>
    </row>
    <row r="25" spans="1:2" x14ac:dyDescent="0.3">
      <c r="A25" s="5">
        <v>40148</v>
      </c>
      <c r="B25" s="1">
        <v>10843</v>
      </c>
    </row>
    <row r="26" spans="1:2" x14ac:dyDescent="0.3">
      <c r="A26" s="5">
        <v>40179</v>
      </c>
      <c r="B26" s="1">
        <v>6558</v>
      </c>
    </row>
    <row r="27" spans="1:2" x14ac:dyDescent="0.3">
      <c r="A27" s="5">
        <v>40210</v>
      </c>
      <c r="B27" s="1">
        <v>7481</v>
      </c>
    </row>
    <row r="28" spans="1:2" x14ac:dyDescent="0.3">
      <c r="A28" s="5">
        <v>40238</v>
      </c>
      <c r="B28" s="1">
        <v>9475</v>
      </c>
    </row>
    <row r="29" spans="1:2" x14ac:dyDescent="0.3">
      <c r="A29" s="5">
        <v>40269</v>
      </c>
      <c r="B29" s="1">
        <v>9424</v>
      </c>
    </row>
    <row r="30" spans="1:2" x14ac:dyDescent="0.3">
      <c r="A30" s="5">
        <v>40299</v>
      </c>
      <c r="B30" s="1">
        <v>9351</v>
      </c>
    </row>
    <row r="31" spans="1:2" x14ac:dyDescent="0.3">
      <c r="A31" s="5">
        <v>40330</v>
      </c>
      <c r="B31" s="1">
        <v>10552</v>
      </c>
    </row>
    <row r="32" spans="1:2" x14ac:dyDescent="0.3">
      <c r="A32" s="5">
        <v>40360</v>
      </c>
      <c r="B32" s="1">
        <v>9077</v>
      </c>
    </row>
    <row r="33" spans="1:2" x14ac:dyDescent="0.3">
      <c r="A33" s="5">
        <v>40391</v>
      </c>
      <c r="B33" s="1">
        <v>9273</v>
      </c>
    </row>
    <row r="34" spans="1:2" x14ac:dyDescent="0.3">
      <c r="A34" s="5">
        <v>40422</v>
      </c>
      <c r="B34" s="1">
        <v>9420</v>
      </c>
    </row>
    <row r="35" spans="1:2" x14ac:dyDescent="0.3">
      <c r="A35" s="5">
        <v>40452</v>
      </c>
      <c r="B35" s="1">
        <v>9413</v>
      </c>
    </row>
    <row r="36" spans="1:2" x14ac:dyDescent="0.3">
      <c r="A36" s="5">
        <v>40483</v>
      </c>
      <c r="B36" s="1">
        <v>9866</v>
      </c>
    </row>
    <row r="37" spans="1:2" x14ac:dyDescent="0.3">
      <c r="A37" s="5">
        <v>40513</v>
      </c>
      <c r="B37" s="1">
        <v>11455</v>
      </c>
    </row>
    <row r="38" spans="1:2" x14ac:dyDescent="0.3">
      <c r="A38" s="5">
        <v>40544</v>
      </c>
      <c r="B38" s="1">
        <v>6901</v>
      </c>
    </row>
    <row r="39" spans="1:2" x14ac:dyDescent="0.3">
      <c r="A39" s="5">
        <v>40575</v>
      </c>
      <c r="B39" s="1">
        <v>8014</v>
      </c>
    </row>
    <row r="40" spans="1:2" x14ac:dyDescent="0.3">
      <c r="A40" s="5">
        <v>40603</v>
      </c>
      <c r="B40" s="1">
        <v>9832</v>
      </c>
    </row>
    <row r="41" spans="1:2" x14ac:dyDescent="0.3">
      <c r="A41" s="5">
        <v>40634</v>
      </c>
      <c r="B41" s="1">
        <v>9281</v>
      </c>
    </row>
    <row r="42" spans="1:2" x14ac:dyDescent="0.3">
      <c r="A42" s="5">
        <v>40664</v>
      </c>
      <c r="B42" s="1">
        <v>9967</v>
      </c>
    </row>
    <row r="43" spans="1:2" x14ac:dyDescent="0.3">
      <c r="A43" s="5">
        <v>40695</v>
      </c>
      <c r="B43" s="1">
        <v>11344</v>
      </c>
    </row>
    <row r="44" spans="1:2" x14ac:dyDescent="0.3">
      <c r="A44" s="5">
        <v>40725</v>
      </c>
      <c r="B44" s="1">
        <v>9106</v>
      </c>
    </row>
    <row r="45" spans="1:2" x14ac:dyDescent="0.3">
      <c r="A45" s="5">
        <v>40756</v>
      </c>
      <c r="B45" s="1">
        <v>10469</v>
      </c>
    </row>
    <row r="46" spans="1:2" x14ac:dyDescent="0.3">
      <c r="A46" s="5">
        <v>40787</v>
      </c>
      <c r="B46" s="1">
        <v>10085</v>
      </c>
    </row>
    <row r="47" spans="1:2" x14ac:dyDescent="0.3">
      <c r="A47" s="5">
        <v>40817</v>
      </c>
      <c r="B47" s="1">
        <v>9612</v>
      </c>
    </row>
    <row r="48" spans="1:2" x14ac:dyDescent="0.3">
      <c r="A48" s="5">
        <v>40848</v>
      </c>
      <c r="B48" s="1">
        <v>10328</v>
      </c>
    </row>
    <row r="49" spans="1:2" x14ac:dyDescent="0.3">
      <c r="A49" s="5">
        <v>40878</v>
      </c>
      <c r="B49" s="1">
        <v>11483</v>
      </c>
    </row>
    <row r="50" spans="1:2" x14ac:dyDescent="0.3">
      <c r="A50" s="5">
        <v>40909</v>
      </c>
      <c r="B50" s="1">
        <v>7486</v>
      </c>
    </row>
    <row r="51" spans="1:2" x14ac:dyDescent="0.3">
      <c r="A51" s="5">
        <v>40940</v>
      </c>
      <c r="B51" s="1">
        <v>8641</v>
      </c>
    </row>
    <row r="52" spans="1:2" x14ac:dyDescent="0.3">
      <c r="A52" s="5">
        <v>40969</v>
      </c>
      <c r="B52" s="1">
        <v>9709</v>
      </c>
    </row>
    <row r="53" spans="1:2" x14ac:dyDescent="0.3">
      <c r="A53" s="5">
        <v>41000</v>
      </c>
      <c r="B53" s="1">
        <v>9423</v>
      </c>
    </row>
    <row r="54" spans="1:2" x14ac:dyDescent="0.3">
      <c r="A54" s="5">
        <v>41030</v>
      </c>
      <c r="B54" s="1">
        <v>11342</v>
      </c>
    </row>
    <row r="55" spans="1:2" x14ac:dyDescent="0.3">
      <c r="A55" s="5">
        <v>41061</v>
      </c>
      <c r="B55" s="1">
        <v>11274</v>
      </c>
    </row>
    <row r="56" spans="1:2" x14ac:dyDescent="0.3">
      <c r="A56" s="5">
        <v>41091</v>
      </c>
      <c r="B56" s="1">
        <v>9845</v>
      </c>
    </row>
    <row r="57" spans="1:2" x14ac:dyDescent="0.3">
      <c r="A57" s="5">
        <v>41122</v>
      </c>
      <c r="B57" s="1">
        <v>11163</v>
      </c>
    </row>
    <row r="58" spans="1:2" x14ac:dyDescent="0.3">
      <c r="A58" s="5">
        <v>41153</v>
      </c>
      <c r="B58" s="1">
        <v>9532</v>
      </c>
    </row>
    <row r="59" spans="1:2" x14ac:dyDescent="0.3">
      <c r="A59" s="5">
        <v>41183</v>
      </c>
      <c r="B59" s="1">
        <v>10754</v>
      </c>
    </row>
    <row r="60" spans="1:2" x14ac:dyDescent="0.3">
      <c r="A60" s="5">
        <v>41214</v>
      </c>
      <c r="B60" s="1">
        <v>10953</v>
      </c>
    </row>
    <row r="61" spans="1:2" x14ac:dyDescent="0.3">
      <c r="A61" s="5">
        <v>41244</v>
      </c>
      <c r="B61" s="1">
        <v>11922</v>
      </c>
    </row>
    <row r="62" spans="1:2" x14ac:dyDescent="0.3">
      <c r="A62" s="5">
        <v>41275</v>
      </c>
      <c r="B62" s="1">
        <v>8395</v>
      </c>
    </row>
    <row r="63" spans="1:2" x14ac:dyDescent="0.3">
      <c r="A63" s="5">
        <v>41306</v>
      </c>
      <c r="B63" s="1">
        <v>8888</v>
      </c>
    </row>
    <row r="64" spans="1:2" x14ac:dyDescent="0.3">
      <c r="A64" s="5">
        <v>41334</v>
      </c>
      <c r="B64" s="1">
        <v>10110</v>
      </c>
    </row>
    <row r="65" spans="1:2" x14ac:dyDescent="0.3">
      <c r="A65" s="5">
        <v>41365</v>
      </c>
      <c r="B65" s="1">
        <v>10493</v>
      </c>
    </row>
    <row r="66" spans="1:2" x14ac:dyDescent="0.3">
      <c r="A66" s="5">
        <v>41395</v>
      </c>
      <c r="B66" s="1">
        <v>12218</v>
      </c>
    </row>
    <row r="67" spans="1:2" x14ac:dyDescent="0.3">
      <c r="A67" s="5">
        <v>41426</v>
      </c>
      <c r="B67" s="1">
        <v>11385</v>
      </c>
    </row>
    <row r="68" spans="1:2" x14ac:dyDescent="0.3">
      <c r="A68" s="5">
        <v>41456</v>
      </c>
      <c r="B68" s="1">
        <v>11186</v>
      </c>
    </row>
    <row r="69" spans="1:2" x14ac:dyDescent="0.3">
      <c r="A69" s="5">
        <v>41487</v>
      </c>
      <c r="B69" s="1">
        <v>11462</v>
      </c>
    </row>
    <row r="70" spans="1:2" x14ac:dyDescent="0.3">
      <c r="A70" s="5">
        <v>41518</v>
      </c>
      <c r="B70" s="1">
        <v>10494</v>
      </c>
    </row>
    <row r="71" spans="1:2" x14ac:dyDescent="0.3">
      <c r="A71" s="5">
        <v>41548</v>
      </c>
      <c r="B71" s="1">
        <v>11540</v>
      </c>
    </row>
    <row r="72" spans="1:2" x14ac:dyDescent="0.3">
      <c r="A72" s="5">
        <v>41579</v>
      </c>
      <c r="B72" s="1">
        <v>11138</v>
      </c>
    </row>
    <row r="73" spans="1:2" x14ac:dyDescent="0.3">
      <c r="A73" s="5">
        <v>41609</v>
      </c>
      <c r="B73" s="1">
        <v>12709</v>
      </c>
    </row>
    <row r="74" spans="1:2" x14ac:dyDescent="0.3">
      <c r="A74" s="5">
        <v>41640</v>
      </c>
      <c r="B74" s="1">
        <v>8557</v>
      </c>
    </row>
    <row r="75" spans="1:2" x14ac:dyDescent="0.3">
      <c r="A75" s="5">
        <v>41671</v>
      </c>
      <c r="B75" s="1">
        <v>9059</v>
      </c>
    </row>
    <row r="76" spans="1:2" x14ac:dyDescent="0.3">
      <c r="A76" s="5">
        <v>41699</v>
      </c>
      <c r="B76" s="1">
        <v>10055</v>
      </c>
    </row>
    <row r="77" spans="1:2" x14ac:dyDescent="0.3">
      <c r="A77" s="5">
        <v>41730</v>
      </c>
      <c r="B77" s="1">
        <v>10977</v>
      </c>
    </row>
    <row r="78" spans="1:2" x14ac:dyDescent="0.3">
      <c r="A78" s="5">
        <v>41760</v>
      </c>
      <c r="B78" s="1">
        <v>11792</v>
      </c>
    </row>
    <row r="79" spans="1:2" x14ac:dyDescent="0.3">
      <c r="A79" s="5">
        <v>41791</v>
      </c>
      <c r="B79" s="1">
        <v>11904</v>
      </c>
    </row>
    <row r="80" spans="1:2" x14ac:dyDescent="0.3">
      <c r="A80" s="5">
        <v>41821</v>
      </c>
      <c r="B80" s="1">
        <v>10965</v>
      </c>
    </row>
    <row r="81" spans="1:2" x14ac:dyDescent="0.3">
      <c r="A81" s="5">
        <v>41852</v>
      </c>
      <c r="B81" s="1">
        <v>10981</v>
      </c>
    </row>
    <row r="82" spans="1:2" x14ac:dyDescent="0.3">
      <c r="A82" s="5">
        <v>41883</v>
      </c>
      <c r="B82" s="1">
        <v>10828</v>
      </c>
    </row>
    <row r="83" spans="1:2" x14ac:dyDescent="0.3">
      <c r="A83" s="5">
        <v>41913</v>
      </c>
      <c r="B83" s="1">
        <v>11817</v>
      </c>
    </row>
    <row r="84" spans="1:2" x14ac:dyDescent="0.3">
      <c r="A84" s="5">
        <v>41944</v>
      </c>
      <c r="B84" s="1">
        <v>10470</v>
      </c>
    </row>
    <row r="85" spans="1:2" x14ac:dyDescent="0.3">
      <c r="A85" s="5">
        <v>41974</v>
      </c>
      <c r="B85" s="1">
        <v>13310</v>
      </c>
    </row>
    <row r="86" spans="1:2" x14ac:dyDescent="0.3">
      <c r="A86" s="5">
        <v>42005</v>
      </c>
      <c r="B86" s="1">
        <v>8400</v>
      </c>
    </row>
    <row r="87" spans="1:2" x14ac:dyDescent="0.3">
      <c r="A87" s="5">
        <v>42036</v>
      </c>
      <c r="B87" s="1">
        <v>9062</v>
      </c>
    </row>
    <row r="88" spans="1:2" x14ac:dyDescent="0.3">
      <c r="A88" s="5">
        <v>42064</v>
      </c>
      <c r="B88" s="1">
        <v>10722</v>
      </c>
    </row>
    <row r="89" spans="1:2" x14ac:dyDescent="0.3">
      <c r="A89" s="5">
        <v>42095</v>
      </c>
      <c r="B89" s="1">
        <v>11107</v>
      </c>
    </row>
    <row r="90" spans="1:2" x14ac:dyDescent="0.3">
      <c r="A90" s="5">
        <v>42125</v>
      </c>
      <c r="B90" s="1">
        <v>11508</v>
      </c>
    </row>
    <row r="91" spans="1:2" x14ac:dyDescent="0.3">
      <c r="A91" s="5">
        <v>42156</v>
      </c>
      <c r="B91" s="1">
        <v>12904</v>
      </c>
    </row>
    <row r="92" spans="1:2" x14ac:dyDescent="0.3">
      <c r="A92" s="5">
        <v>42186</v>
      </c>
      <c r="B92" s="1">
        <v>11869</v>
      </c>
    </row>
    <row r="93" spans="1:2" x14ac:dyDescent="0.3">
      <c r="A93" s="5">
        <v>42217</v>
      </c>
      <c r="B93" s="1">
        <v>11224</v>
      </c>
    </row>
    <row r="94" spans="1:2" x14ac:dyDescent="0.3">
      <c r="A94" s="5">
        <v>42248</v>
      </c>
      <c r="B94" s="1">
        <v>12022</v>
      </c>
    </row>
    <row r="95" spans="1:2" x14ac:dyDescent="0.3">
      <c r="A95" s="5">
        <v>42278</v>
      </c>
      <c r="B95" s="1">
        <v>11983</v>
      </c>
    </row>
    <row r="96" spans="1:2" x14ac:dyDescent="0.3">
      <c r="A96" s="5">
        <v>42309</v>
      </c>
      <c r="B96" s="1">
        <v>11506</v>
      </c>
    </row>
    <row r="97" spans="1:2" x14ac:dyDescent="0.3">
      <c r="A97" s="5">
        <v>42339</v>
      </c>
      <c r="B97" s="1">
        <v>14183</v>
      </c>
    </row>
    <row r="98" spans="1:2" x14ac:dyDescent="0.3">
      <c r="A98" s="5">
        <v>42370</v>
      </c>
      <c r="B98" s="1">
        <v>8648</v>
      </c>
    </row>
    <row r="99" spans="1:2" x14ac:dyDescent="0.3">
      <c r="A99" s="5">
        <v>42401</v>
      </c>
      <c r="B99" s="1">
        <v>10321</v>
      </c>
    </row>
    <row r="100" spans="1:2" x14ac:dyDescent="0.3">
      <c r="A100" s="5">
        <v>42430</v>
      </c>
      <c r="B100" s="1">
        <v>12107</v>
      </c>
    </row>
    <row r="101" spans="1:2" x14ac:dyDescent="0.3">
      <c r="A101" s="5">
        <v>42461</v>
      </c>
      <c r="B101" s="1">
        <v>11420</v>
      </c>
    </row>
    <row r="102" spans="1:2" x14ac:dyDescent="0.3">
      <c r="A102" s="5">
        <v>42491</v>
      </c>
      <c r="B102" s="1">
        <v>12238</v>
      </c>
    </row>
    <row r="103" spans="1:2" x14ac:dyDescent="0.3">
      <c r="A103" s="5">
        <v>42522</v>
      </c>
      <c r="B103" s="1">
        <v>13681</v>
      </c>
    </row>
    <row r="104" spans="1:2" x14ac:dyDescent="0.3">
      <c r="A104" s="5">
        <v>42552</v>
      </c>
      <c r="B104" s="1">
        <v>10950</v>
      </c>
    </row>
    <row r="105" spans="1:2" x14ac:dyDescent="0.3">
      <c r="A105" s="5">
        <v>42583</v>
      </c>
      <c r="B105" s="1">
        <v>12700</v>
      </c>
    </row>
    <row r="106" spans="1:2" x14ac:dyDescent="0.3">
      <c r="A106" s="5">
        <v>42614</v>
      </c>
      <c r="B106" s="1">
        <v>12272</v>
      </c>
    </row>
    <row r="107" spans="1:2" x14ac:dyDescent="0.3">
      <c r="A107" s="5">
        <v>42644</v>
      </c>
      <c r="B107" s="1">
        <v>11905</v>
      </c>
    </row>
    <row r="108" spans="1:2" x14ac:dyDescent="0.3">
      <c r="A108" s="5">
        <v>42675</v>
      </c>
      <c r="B108" s="1">
        <v>13016</v>
      </c>
    </row>
    <row r="109" spans="1:2" x14ac:dyDescent="0.3">
      <c r="A109" s="5">
        <v>42705</v>
      </c>
      <c r="B109" s="1">
        <v>14421</v>
      </c>
    </row>
    <row r="110" spans="1:2" x14ac:dyDescent="0.3">
      <c r="A110" s="5">
        <v>42736</v>
      </c>
      <c r="B110" s="1">
        <v>9043</v>
      </c>
    </row>
    <row r="111" spans="1:2" x14ac:dyDescent="0.3">
      <c r="A111" s="5">
        <v>42767</v>
      </c>
      <c r="B111" s="1">
        <v>10452</v>
      </c>
    </row>
    <row r="112" spans="1:2" x14ac:dyDescent="0.3">
      <c r="A112" s="5">
        <v>42795</v>
      </c>
      <c r="B112" s="1">
        <v>12481</v>
      </c>
    </row>
    <row r="113" spans="1:2" x14ac:dyDescent="0.3">
      <c r="A113" s="5">
        <v>42826</v>
      </c>
      <c r="B113" s="1">
        <v>11491</v>
      </c>
    </row>
    <row r="114" spans="1:2" x14ac:dyDescent="0.3">
      <c r="A114" s="5">
        <v>42856</v>
      </c>
      <c r="B114" s="1">
        <v>13545</v>
      </c>
    </row>
    <row r="115" spans="1:2" x14ac:dyDescent="0.3">
      <c r="A115" s="5">
        <v>42887</v>
      </c>
      <c r="B115" s="1">
        <v>14730</v>
      </c>
    </row>
    <row r="116" spans="1:2" x14ac:dyDescent="0.3">
      <c r="A116" s="5">
        <v>42917</v>
      </c>
      <c r="B116" s="1">
        <v>11416</v>
      </c>
    </row>
    <row r="117" spans="1:2" x14ac:dyDescent="0.3">
      <c r="A117" s="5">
        <v>42948</v>
      </c>
      <c r="B117" s="1">
        <v>13402</v>
      </c>
    </row>
    <row r="118" spans="1:2" x14ac:dyDescent="0.3">
      <c r="A118" s="5">
        <v>42979</v>
      </c>
      <c r="B118" s="1">
        <v>11907</v>
      </c>
    </row>
    <row r="119" spans="1:2" x14ac:dyDescent="0.3">
      <c r="A119" s="5">
        <v>43009</v>
      </c>
      <c r="B119" s="1">
        <v>12711</v>
      </c>
    </row>
    <row r="120" spans="1:2" x14ac:dyDescent="0.3">
      <c r="A120" s="5">
        <v>43040</v>
      </c>
      <c r="B120" s="1">
        <v>13261</v>
      </c>
    </row>
    <row r="121" spans="1:2" x14ac:dyDescent="0.3">
      <c r="A121" s="5">
        <v>43070</v>
      </c>
      <c r="B121" s="1">
        <v>14265</v>
      </c>
    </row>
    <row r="122" spans="1:2" x14ac:dyDescent="0.3">
      <c r="A122" s="5">
        <v>43101</v>
      </c>
      <c r="B122" s="1">
        <v>9564</v>
      </c>
    </row>
    <row r="123" spans="1:2" x14ac:dyDescent="0.3">
      <c r="A123" s="5">
        <v>43132</v>
      </c>
      <c r="B123" s="1">
        <v>10415</v>
      </c>
    </row>
    <row r="124" spans="1:2" x14ac:dyDescent="0.3">
      <c r="A124" s="5">
        <v>43160</v>
      </c>
      <c r="B124" s="1">
        <v>12683</v>
      </c>
    </row>
    <row r="125" spans="1:2" x14ac:dyDescent="0.3">
      <c r="A125" s="5">
        <v>43191</v>
      </c>
      <c r="B125" s="1">
        <v>11919</v>
      </c>
    </row>
    <row r="126" spans="1:2" x14ac:dyDescent="0.3">
      <c r="A126" s="5">
        <v>43221</v>
      </c>
      <c r="B126" s="1">
        <v>14138</v>
      </c>
    </row>
    <row r="127" spans="1:2" x14ac:dyDescent="0.3">
      <c r="A127" s="5">
        <v>43252</v>
      </c>
      <c r="B127" s="1">
        <v>14583</v>
      </c>
    </row>
    <row r="128" spans="1:2" x14ac:dyDescent="0.3">
      <c r="A128" s="5">
        <v>43282</v>
      </c>
      <c r="B128" s="1">
        <v>12640</v>
      </c>
    </row>
    <row r="129" spans="1:2" x14ac:dyDescent="0.3">
      <c r="A129" s="5">
        <v>43313</v>
      </c>
      <c r="B129" s="1">
        <v>14257</v>
      </c>
    </row>
    <row r="130" spans="1:2" x14ac:dyDescent="0.3">
      <c r="A130" s="5">
        <v>43344</v>
      </c>
      <c r="B130" s="1">
        <v>12396</v>
      </c>
    </row>
    <row r="131" spans="1:2" x14ac:dyDescent="0.3">
      <c r="A131" s="5">
        <v>43374</v>
      </c>
      <c r="B131" s="1">
        <v>13914</v>
      </c>
    </row>
    <row r="132" spans="1:2" x14ac:dyDescent="0.3">
      <c r="A132" s="5">
        <v>43405</v>
      </c>
      <c r="B132" s="1">
        <v>14174</v>
      </c>
    </row>
    <row r="133" spans="1:2" ht="15" thickBot="1" x14ac:dyDescent="0.35">
      <c r="A133" s="6">
        <v>43435</v>
      </c>
      <c r="B133" s="2">
        <v>15504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F9A9-190A-460D-B631-D9499854773B}">
  <dimension ref="A1:AH52"/>
  <sheetViews>
    <sheetView zoomScale="61" zoomScaleNormal="100" workbookViewId="0">
      <selection activeCell="S39" sqref="S39"/>
    </sheetView>
  </sheetViews>
  <sheetFormatPr defaultRowHeight="14.4" x14ac:dyDescent="0.3"/>
  <sheetData>
    <row r="1" spans="1:34" ht="26.4" thickBot="1" x14ac:dyDescent="0.55000000000000004">
      <c r="A1" s="167" t="s">
        <v>88</v>
      </c>
      <c r="B1" s="167"/>
      <c r="C1" s="167"/>
      <c r="D1" s="167"/>
    </row>
    <row r="2" spans="1:34" ht="26.4" thickBot="1" x14ac:dyDescent="0.55000000000000004">
      <c r="A2" s="164" t="s">
        <v>84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  <c r="R2" s="164" t="s">
        <v>85</v>
      </c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6"/>
    </row>
    <row r="3" spans="1:34" x14ac:dyDescent="0.3">
      <c r="A3" s="121"/>
      <c r="Q3" s="1"/>
      <c r="R3" s="121"/>
      <c r="AH3" s="1"/>
    </row>
    <row r="4" spans="1:34" x14ac:dyDescent="0.3">
      <c r="A4" s="121"/>
      <c r="Q4" s="1"/>
      <c r="R4" s="121"/>
      <c r="AH4" s="1"/>
    </row>
    <row r="5" spans="1:34" x14ac:dyDescent="0.3">
      <c r="A5" s="121"/>
      <c r="Q5" s="1"/>
      <c r="R5" s="121"/>
      <c r="AH5" s="1"/>
    </row>
    <row r="6" spans="1:34" x14ac:dyDescent="0.3">
      <c r="A6" s="121"/>
      <c r="Q6" s="1"/>
      <c r="R6" s="121"/>
      <c r="AH6" s="1"/>
    </row>
    <row r="7" spans="1:34" x14ac:dyDescent="0.3">
      <c r="A7" s="121"/>
      <c r="Q7" s="1"/>
      <c r="R7" s="121"/>
      <c r="AH7" s="1"/>
    </row>
    <row r="8" spans="1:34" x14ac:dyDescent="0.3">
      <c r="A8" s="121"/>
      <c r="Q8" s="1"/>
      <c r="R8" s="121"/>
      <c r="AH8" s="1"/>
    </row>
    <row r="9" spans="1:34" x14ac:dyDescent="0.3">
      <c r="A9" s="121"/>
      <c r="Q9" s="1"/>
      <c r="R9" s="121"/>
      <c r="AH9" s="1"/>
    </row>
    <row r="10" spans="1:34" x14ac:dyDescent="0.3">
      <c r="A10" s="121"/>
      <c r="Q10" s="1"/>
      <c r="R10" s="121"/>
      <c r="AH10" s="1"/>
    </row>
    <row r="11" spans="1:34" x14ac:dyDescent="0.3">
      <c r="A11" s="121"/>
      <c r="Q11" s="1"/>
      <c r="R11" s="121"/>
      <c r="AH11" s="1"/>
    </row>
    <row r="12" spans="1:34" x14ac:dyDescent="0.3">
      <c r="A12" s="121"/>
      <c r="Q12" s="1"/>
      <c r="R12" s="121"/>
      <c r="AH12" s="1"/>
    </row>
    <row r="13" spans="1:34" x14ac:dyDescent="0.3">
      <c r="A13" s="121"/>
      <c r="Q13" s="1"/>
      <c r="R13" s="121"/>
      <c r="AH13" s="1"/>
    </row>
    <row r="14" spans="1:34" x14ac:dyDescent="0.3">
      <c r="A14" s="121"/>
      <c r="Q14" s="1"/>
      <c r="R14" s="121"/>
      <c r="AH14" s="1"/>
    </row>
    <row r="15" spans="1:34" x14ac:dyDescent="0.3">
      <c r="A15" s="121"/>
      <c r="Q15" s="1"/>
      <c r="R15" s="121"/>
      <c r="AH15" s="1"/>
    </row>
    <row r="16" spans="1:34" x14ac:dyDescent="0.3">
      <c r="A16" s="121"/>
      <c r="Q16" s="1"/>
      <c r="R16" s="121"/>
      <c r="AH16" s="1"/>
    </row>
    <row r="17" spans="1:34" x14ac:dyDescent="0.3">
      <c r="A17" s="121"/>
      <c r="Q17" s="1"/>
      <c r="R17" s="121"/>
      <c r="AH17" s="1"/>
    </row>
    <row r="18" spans="1:34" x14ac:dyDescent="0.3">
      <c r="A18" s="121"/>
      <c r="Q18" s="1"/>
      <c r="R18" s="121"/>
      <c r="AH18" s="1"/>
    </row>
    <row r="19" spans="1:34" x14ac:dyDescent="0.3">
      <c r="A19" s="121"/>
      <c r="Q19" s="1"/>
      <c r="R19" s="121"/>
      <c r="AH19" s="1"/>
    </row>
    <row r="20" spans="1:34" x14ac:dyDescent="0.3">
      <c r="A20" s="121"/>
      <c r="Q20" s="1"/>
      <c r="R20" s="121"/>
      <c r="AH20" s="1"/>
    </row>
    <row r="21" spans="1:34" x14ac:dyDescent="0.3">
      <c r="A21" s="121"/>
      <c r="Q21" s="1"/>
      <c r="R21" s="121"/>
      <c r="AH21" s="1"/>
    </row>
    <row r="22" spans="1:34" x14ac:dyDescent="0.3">
      <c r="A22" s="121"/>
      <c r="Q22" s="1"/>
      <c r="R22" s="121"/>
      <c r="AH22" s="1"/>
    </row>
    <row r="23" spans="1:34" x14ac:dyDescent="0.3">
      <c r="A23" s="121"/>
      <c r="Q23" s="1"/>
      <c r="R23" s="121"/>
      <c r="AH23" s="1"/>
    </row>
    <row r="24" spans="1:34" x14ac:dyDescent="0.3">
      <c r="A24" s="121"/>
      <c r="Q24" s="1"/>
      <c r="R24" s="121"/>
      <c r="AH24" s="1"/>
    </row>
    <row r="25" spans="1:34" x14ac:dyDescent="0.3">
      <c r="A25" s="121"/>
      <c r="Q25" s="1"/>
      <c r="R25" s="121"/>
      <c r="AH25" s="1"/>
    </row>
    <row r="26" spans="1:34" x14ac:dyDescent="0.3">
      <c r="A26" s="121"/>
      <c r="Q26" s="1"/>
      <c r="R26" s="121"/>
      <c r="AH26" s="1"/>
    </row>
    <row r="27" spans="1:34" x14ac:dyDescent="0.3">
      <c r="A27" s="121"/>
      <c r="Q27" s="1"/>
      <c r="R27" s="121"/>
      <c r="AH27" s="1"/>
    </row>
    <row r="28" spans="1:34" x14ac:dyDescent="0.3">
      <c r="A28" s="121"/>
      <c r="Q28" s="1"/>
      <c r="R28" s="121"/>
      <c r="AH28" s="1"/>
    </row>
    <row r="29" spans="1:34" x14ac:dyDescent="0.3">
      <c r="A29" s="121"/>
      <c r="Q29" s="1"/>
      <c r="R29" s="121"/>
      <c r="AH29" s="1"/>
    </row>
    <row r="30" spans="1:34" x14ac:dyDescent="0.3">
      <c r="A30" s="121"/>
      <c r="Q30" s="1"/>
      <c r="R30" s="121"/>
      <c r="AH30" s="1"/>
    </row>
    <row r="31" spans="1:34" x14ac:dyDescent="0.3">
      <c r="A31" s="121"/>
      <c r="Q31" s="1"/>
      <c r="R31" s="121"/>
      <c r="AH31" s="1"/>
    </row>
    <row r="32" spans="1:34" x14ac:dyDescent="0.3">
      <c r="A32" s="121"/>
      <c r="Q32" s="1"/>
      <c r="R32" s="121"/>
      <c r="AH32" s="1"/>
    </row>
    <row r="33" spans="1:34" x14ac:dyDescent="0.3">
      <c r="A33" s="121"/>
      <c r="Q33" s="1"/>
      <c r="R33" s="121"/>
      <c r="AH33" s="1"/>
    </row>
    <row r="34" spans="1:34" x14ac:dyDescent="0.3">
      <c r="A34" s="121"/>
      <c r="Q34" s="1"/>
      <c r="R34" s="121"/>
      <c r="AH34" s="1"/>
    </row>
    <row r="35" spans="1:34" x14ac:dyDescent="0.3">
      <c r="A35" s="121"/>
      <c r="Q35" s="1"/>
      <c r="R35" s="121"/>
      <c r="AH35" s="1"/>
    </row>
    <row r="36" spans="1:34" x14ac:dyDescent="0.3">
      <c r="A36" s="121"/>
      <c r="Q36" s="1"/>
      <c r="R36" s="121"/>
      <c r="AH36" s="1"/>
    </row>
    <row r="37" spans="1:34" ht="15" thickBot="1" x14ac:dyDescent="0.35">
      <c r="A37" s="121"/>
      <c r="Q37" s="1"/>
      <c r="R37" s="122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2"/>
    </row>
    <row r="38" spans="1:34" x14ac:dyDescent="0.3">
      <c r="A38" s="121"/>
      <c r="Q38" s="1"/>
    </row>
    <row r="39" spans="1:34" x14ac:dyDescent="0.3">
      <c r="A39" s="121"/>
      <c r="Q39" s="1"/>
    </row>
    <row r="40" spans="1:34" x14ac:dyDescent="0.3">
      <c r="A40" s="121"/>
      <c r="Q40" s="1"/>
    </row>
    <row r="41" spans="1:34" x14ac:dyDescent="0.3">
      <c r="A41" s="121"/>
      <c r="Q41" s="1"/>
    </row>
    <row r="42" spans="1:34" x14ac:dyDescent="0.3">
      <c r="A42" s="121"/>
      <c r="Q42" s="1"/>
    </row>
    <row r="43" spans="1:34" x14ac:dyDescent="0.3">
      <c r="A43" s="121"/>
      <c r="Q43" s="1"/>
    </row>
    <row r="44" spans="1:34" x14ac:dyDescent="0.3">
      <c r="A44" s="121"/>
      <c r="Q44" s="1"/>
    </row>
    <row r="45" spans="1:34" x14ac:dyDescent="0.3">
      <c r="A45" s="121"/>
      <c r="Q45" s="1"/>
    </row>
    <row r="46" spans="1:34" x14ac:dyDescent="0.3">
      <c r="A46" s="121"/>
      <c r="Q46" s="1"/>
    </row>
    <row r="47" spans="1:34" x14ac:dyDescent="0.3">
      <c r="A47" s="121"/>
      <c r="Q47" s="1"/>
    </row>
    <row r="48" spans="1:34" x14ac:dyDescent="0.3">
      <c r="A48" s="121"/>
      <c r="Q48" s="1"/>
    </row>
    <row r="49" spans="1:17" x14ac:dyDescent="0.3">
      <c r="A49" s="121"/>
      <c r="Q49" s="1"/>
    </row>
    <row r="50" spans="1:17" x14ac:dyDescent="0.3">
      <c r="A50" s="121"/>
      <c r="Q50" s="1"/>
    </row>
    <row r="51" spans="1:17" x14ac:dyDescent="0.3">
      <c r="A51" s="121"/>
      <c r="Q51" s="1"/>
    </row>
    <row r="52" spans="1:17" ht="15" thickBot="1" x14ac:dyDescent="0.35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2"/>
    </row>
  </sheetData>
  <mergeCells count="3">
    <mergeCell ref="A2:Q2"/>
    <mergeCell ref="R2:AH2"/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62D9-C41A-4315-9F65-CC59FB28CF0E}">
  <dimension ref="A1:AS134"/>
  <sheetViews>
    <sheetView zoomScale="101" workbookViewId="0">
      <selection activeCell="AZ15" sqref="AZ15"/>
    </sheetView>
  </sheetViews>
  <sheetFormatPr defaultRowHeight="14.4" x14ac:dyDescent="0.3"/>
  <cols>
    <col min="1" max="1" width="10.5546875" bestFit="1" customWidth="1"/>
    <col min="3" max="3" width="7.88671875" bestFit="1" customWidth="1"/>
    <col min="4" max="5" width="9.44140625" bestFit="1" customWidth="1"/>
    <col min="6" max="6" width="11" bestFit="1" customWidth="1"/>
    <col min="8" max="8" width="13.88671875" customWidth="1"/>
    <col min="9" max="9" width="11.5546875" customWidth="1"/>
    <col min="11" max="11" width="17.21875" bestFit="1" customWidth="1"/>
    <col min="12" max="12" width="20.33203125" bestFit="1" customWidth="1"/>
    <col min="14" max="14" width="10.5546875" bestFit="1" customWidth="1"/>
    <col min="17" max="17" width="30.109375" bestFit="1" customWidth="1"/>
    <col min="20" max="20" width="7.6640625" bestFit="1" customWidth="1"/>
    <col min="21" max="21" width="7" bestFit="1" customWidth="1"/>
    <col min="22" max="22" width="6.6640625" bestFit="1" customWidth="1"/>
    <col min="23" max="24" width="7" bestFit="1" customWidth="1"/>
    <col min="25" max="26" width="6.6640625" bestFit="1" customWidth="1"/>
    <col min="27" max="27" width="7.6640625" bestFit="1" customWidth="1"/>
    <col min="28" max="28" width="7" bestFit="1" customWidth="1"/>
    <col min="29" max="29" width="7.6640625" bestFit="1" customWidth="1"/>
    <col min="30" max="30" width="11.77734375" customWidth="1"/>
    <col min="31" max="31" width="14.77734375" customWidth="1"/>
    <col min="32" max="32" width="16.33203125" customWidth="1"/>
    <col min="34" max="34" width="10.44140625" bestFit="1" customWidth="1"/>
    <col min="36" max="36" width="18.109375" bestFit="1" customWidth="1"/>
    <col min="37" max="37" width="28.33203125" bestFit="1" customWidth="1"/>
    <col min="38" max="38" width="20.6640625" bestFit="1" customWidth="1"/>
    <col min="39" max="39" width="10.33203125" customWidth="1"/>
    <col min="40" max="40" width="29.21875" customWidth="1"/>
  </cols>
  <sheetData>
    <row r="1" spans="1:45" ht="18" x14ac:dyDescent="0.35">
      <c r="A1" s="10" t="s">
        <v>0</v>
      </c>
      <c r="B1" s="10" t="s">
        <v>90</v>
      </c>
      <c r="C1" s="10" t="s">
        <v>23</v>
      </c>
      <c r="D1" s="10" t="s">
        <v>20</v>
      </c>
      <c r="E1" s="10" t="s">
        <v>22</v>
      </c>
      <c r="F1" s="10" t="s">
        <v>21</v>
      </c>
      <c r="G1" s="22"/>
      <c r="H1" s="171" t="s">
        <v>1</v>
      </c>
      <c r="I1" s="173"/>
      <c r="J1" s="169" t="s">
        <v>2</v>
      </c>
      <c r="K1" s="169"/>
      <c r="L1" s="169"/>
      <c r="N1" s="169" t="s">
        <v>8</v>
      </c>
      <c r="O1" s="169"/>
      <c r="P1" s="169"/>
      <c r="Q1" s="169"/>
      <c r="S1" s="169" t="s">
        <v>26</v>
      </c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H1" s="171" t="s">
        <v>9</v>
      </c>
      <c r="AI1" s="172"/>
      <c r="AJ1" s="172"/>
      <c r="AK1" s="172"/>
      <c r="AL1" s="172"/>
      <c r="AM1" s="173"/>
      <c r="AN1" s="170" t="s">
        <v>66</v>
      </c>
      <c r="AO1" s="20"/>
      <c r="AP1" s="20"/>
      <c r="AQ1" s="20"/>
      <c r="AR1" s="20"/>
      <c r="AS1" s="20"/>
    </row>
    <row r="2" spans="1:45" ht="18" x14ac:dyDescent="0.35">
      <c r="A2" s="18">
        <v>39448</v>
      </c>
      <c r="B2" s="16">
        <v>7093</v>
      </c>
      <c r="C2" s="17"/>
      <c r="D2" s="17"/>
      <c r="E2" s="17"/>
      <c r="F2" s="17"/>
      <c r="H2" s="21" t="s">
        <v>3</v>
      </c>
      <c r="I2" s="21" t="s">
        <v>4</v>
      </c>
      <c r="J2" s="21" t="s">
        <v>5</v>
      </c>
      <c r="K2" s="21" t="s">
        <v>6</v>
      </c>
      <c r="L2" s="21" t="s">
        <v>7</v>
      </c>
      <c r="N2" s="23" t="s">
        <v>0</v>
      </c>
      <c r="O2" s="23" t="s">
        <v>90</v>
      </c>
      <c r="P2" s="23" t="s">
        <v>21</v>
      </c>
      <c r="Q2" s="23" t="s">
        <v>24</v>
      </c>
      <c r="S2" s="168" t="s">
        <v>28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H2" s="10" t="s">
        <v>0</v>
      </c>
      <c r="AI2" s="10" t="s">
        <v>90</v>
      </c>
      <c r="AJ2" s="10" t="s">
        <v>65</v>
      </c>
      <c r="AK2" s="10" t="s">
        <v>31</v>
      </c>
      <c r="AL2" s="10" t="s">
        <v>32</v>
      </c>
      <c r="AM2" s="10" t="s">
        <v>33</v>
      </c>
      <c r="AN2" s="170"/>
    </row>
    <row r="3" spans="1:45" ht="28.8" x14ac:dyDescent="0.3">
      <c r="A3" s="18">
        <v>39479</v>
      </c>
      <c r="B3" s="16">
        <v>7483</v>
      </c>
      <c r="C3" s="16">
        <f>AVERAGE(B2:B4)</f>
        <v>7647</v>
      </c>
      <c r="D3" s="16">
        <f>AVERAGE(C3:C4)</f>
        <v>7947.333333333333</v>
      </c>
      <c r="E3" s="17"/>
      <c r="F3" s="17"/>
      <c r="H3" s="31">
        <f>AVERAGE(B2:B133)</f>
        <v>10709.90909090909</v>
      </c>
      <c r="I3" s="16">
        <f>MEDIAN(B2:B133)</f>
        <v>10637</v>
      </c>
      <c r="J3" s="16">
        <f>LARGE(B2:B133,1)-SMALL(B2:B133,1)</f>
        <v>8946</v>
      </c>
      <c r="K3" s="31">
        <f>_xlfn.STDEV.P(B2:B133)</f>
        <v>1854.8497752392873</v>
      </c>
      <c r="L3" s="31">
        <f>K3/H3</f>
        <v>0.17319005787021502</v>
      </c>
      <c r="N3" s="18">
        <v>39448</v>
      </c>
      <c r="O3" s="16">
        <v>7093</v>
      </c>
      <c r="P3" s="17"/>
      <c r="Q3" s="17"/>
      <c r="S3" s="12" t="s">
        <v>27</v>
      </c>
      <c r="T3" s="13">
        <v>2008</v>
      </c>
      <c r="U3" s="13">
        <v>2009</v>
      </c>
      <c r="V3" s="14">
        <v>2010</v>
      </c>
      <c r="W3" s="13">
        <v>2011</v>
      </c>
      <c r="X3" s="13">
        <v>2012</v>
      </c>
      <c r="Y3" s="13">
        <v>2013</v>
      </c>
      <c r="Z3" s="13">
        <v>2014</v>
      </c>
      <c r="AA3" s="13">
        <v>2015</v>
      </c>
      <c r="AB3" s="13">
        <v>2016</v>
      </c>
      <c r="AC3" s="13">
        <v>2017</v>
      </c>
      <c r="AD3" s="13">
        <v>2018</v>
      </c>
      <c r="AE3" s="15" t="s">
        <v>25</v>
      </c>
      <c r="AF3" s="15" t="s">
        <v>29</v>
      </c>
      <c r="AH3" s="18">
        <v>39448</v>
      </c>
      <c r="AI3" s="16">
        <v>7093</v>
      </c>
      <c r="AJ3" s="19"/>
      <c r="AK3" s="19"/>
      <c r="AL3" s="19"/>
      <c r="AM3" s="19"/>
      <c r="AN3" s="19"/>
    </row>
    <row r="4" spans="1:45" x14ac:dyDescent="0.3">
      <c r="A4" s="18">
        <v>39508</v>
      </c>
      <c r="B4" s="16">
        <v>8365</v>
      </c>
      <c r="C4" s="16">
        <f t="shared" ref="C4:C67" si="0">AVERAGE(B3:B5)</f>
        <v>8247.6666666666661</v>
      </c>
      <c r="D4" s="16">
        <f t="shared" ref="D4:D67" si="1">AVERAGE(C4:C5)</f>
        <v>8632.8333333333321</v>
      </c>
      <c r="E4" s="17"/>
      <c r="F4" s="17"/>
      <c r="N4" s="18">
        <v>39479</v>
      </c>
      <c r="O4" s="16">
        <v>7483</v>
      </c>
      <c r="P4" s="17"/>
      <c r="Q4" s="17"/>
      <c r="S4" s="16" t="s">
        <v>34</v>
      </c>
      <c r="T4" s="17"/>
      <c r="U4" s="16">
        <f>Q15</f>
        <v>-1892.75</v>
      </c>
      <c r="V4" s="16">
        <f>Q27</f>
        <v>-2541.5833333333321</v>
      </c>
      <c r="W4" s="16">
        <f>Q39</f>
        <v>-2587.125</v>
      </c>
      <c r="X4" s="16">
        <f>Q51</f>
        <v>-2457.9583333333321</v>
      </c>
      <c r="Y4" s="16">
        <f>Q63</f>
        <v>-2132.375</v>
      </c>
      <c r="Z4" s="16">
        <f>Q75</f>
        <v>-2339.875</v>
      </c>
      <c r="AA4" s="16">
        <f>Q87</f>
        <v>-2643.8333333333321</v>
      </c>
      <c r="AB4" s="16">
        <f>Q99</f>
        <v>-3080.5416666666679</v>
      </c>
      <c r="AC4" s="16">
        <f>Q111</f>
        <v>-3226.9166666666679</v>
      </c>
      <c r="AD4" s="31">
        <f>Q123</f>
        <v>-3009</v>
      </c>
      <c r="AE4" s="31">
        <f>AVERAGE(U4:AD4)</f>
        <v>-2591.1958333333332</v>
      </c>
      <c r="AF4" s="31">
        <f>AE4-$AE$16</f>
        <v>-2592.6510416666661</v>
      </c>
      <c r="AH4" s="18">
        <v>39479</v>
      </c>
      <c r="AI4" s="16">
        <v>7483</v>
      </c>
      <c r="AJ4" s="19"/>
      <c r="AK4" s="19"/>
      <c r="AL4" s="19"/>
      <c r="AM4" s="19"/>
      <c r="AN4" s="19"/>
    </row>
    <row r="5" spans="1:45" x14ac:dyDescent="0.3">
      <c r="A5" s="18">
        <v>39539</v>
      </c>
      <c r="B5" s="16">
        <v>8895</v>
      </c>
      <c r="C5" s="16">
        <f t="shared" si="0"/>
        <v>9018</v>
      </c>
      <c r="D5" s="16">
        <f t="shared" si="1"/>
        <v>9286.6666666666679</v>
      </c>
      <c r="E5" s="17"/>
      <c r="F5" s="17"/>
      <c r="N5" s="18">
        <v>39508</v>
      </c>
      <c r="O5" s="16">
        <v>8365</v>
      </c>
      <c r="P5" s="17"/>
      <c r="Q5" s="17"/>
      <c r="S5" s="16" t="s">
        <v>35</v>
      </c>
      <c r="T5" s="17"/>
      <c r="U5" s="16">
        <f t="shared" ref="U5:U15" si="2">Q16</f>
        <v>-1560</v>
      </c>
      <c r="V5" s="16">
        <f t="shared" ref="V5:V15" si="3">Q28</f>
        <v>-1615.25</v>
      </c>
      <c r="W5" s="16">
        <f t="shared" ref="W5:W15" si="4">Q40</f>
        <v>-1525.1666666666679</v>
      </c>
      <c r="X5" s="16">
        <f t="shared" ref="X5:X15" si="5">Q52</f>
        <v>-1362.6666666666679</v>
      </c>
      <c r="Y5" s="16">
        <f t="shared" ref="Y5:Y15" si="6">Q64</f>
        <v>-1707.7083333333321</v>
      </c>
      <c r="Z5" s="16">
        <f t="shared" ref="Z5:Z15" si="7">Q76</f>
        <v>-1808.625</v>
      </c>
      <c r="AA5" s="16">
        <f t="shared" ref="AA5:AA15" si="8">Q88</f>
        <v>-2029.625</v>
      </c>
      <c r="AB5" s="16">
        <f t="shared" ref="AB5:AB15" si="9">Q100</f>
        <v>-1430.75</v>
      </c>
      <c r="AC5" s="16">
        <f t="shared" ref="AC5:AC15" si="10">Q112</f>
        <v>-1866.5833333333339</v>
      </c>
      <c r="AD5" s="31">
        <f t="shared" ref="AD5:AD9" si="11">Q124</f>
        <v>-2244.625</v>
      </c>
      <c r="AE5" s="31">
        <f>AVERAGE(U5:AD5)</f>
        <v>-1715.1</v>
      </c>
      <c r="AF5" s="31">
        <f t="shared" ref="AF5:AF15" si="12">AE5-$AE$16</f>
        <v>-1716.555208333333</v>
      </c>
      <c r="AH5" s="18">
        <v>39508</v>
      </c>
      <c r="AI5" s="16">
        <v>8365</v>
      </c>
      <c r="AJ5" s="19"/>
      <c r="AK5" s="19"/>
      <c r="AL5" s="19"/>
      <c r="AM5" s="19"/>
      <c r="AN5" s="19"/>
    </row>
    <row r="6" spans="1:45" x14ac:dyDescent="0.3">
      <c r="A6" s="18">
        <v>39569</v>
      </c>
      <c r="B6" s="16">
        <v>9794</v>
      </c>
      <c r="C6" s="16">
        <f t="shared" si="0"/>
        <v>9555.3333333333339</v>
      </c>
      <c r="D6" s="16">
        <f t="shared" si="1"/>
        <v>9665</v>
      </c>
      <c r="E6" s="17"/>
      <c r="F6" s="17"/>
      <c r="N6" s="18">
        <v>39539</v>
      </c>
      <c r="O6" s="16">
        <v>8895</v>
      </c>
      <c r="P6" s="17"/>
      <c r="Q6" s="17"/>
      <c r="S6" s="16" t="s">
        <v>36</v>
      </c>
      <c r="T6" s="17"/>
      <c r="U6" s="16">
        <f t="shared" si="2"/>
        <v>-433.125</v>
      </c>
      <c r="V6" s="16">
        <f t="shared" si="3"/>
        <v>358</v>
      </c>
      <c r="W6" s="16">
        <f t="shared" si="4"/>
        <v>215.29166666666788</v>
      </c>
      <c r="X6" s="16">
        <f t="shared" si="5"/>
        <v>-300.54166666666788</v>
      </c>
      <c r="Y6" s="16">
        <f t="shared" si="6"/>
        <v>-538.25</v>
      </c>
      <c r="Z6" s="16">
        <f t="shared" si="7"/>
        <v>-806.5</v>
      </c>
      <c r="AA6" s="16">
        <f t="shared" si="8"/>
        <v>-429.5</v>
      </c>
      <c r="AB6" s="16">
        <f t="shared" si="9"/>
        <v>283.33333333333212</v>
      </c>
      <c r="AC6" s="16">
        <f t="shared" si="10"/>
        <v>148.375</v>
      </c>
      <c r="AD6" s="31">
        <f t="shared" si="11"/>
        <v>-32.625</v>
      </c>
      <c r="AE6" s="31">
        <f>AVERAGE(U6:AD6)</f>
        <v>-153.55416666666679</v>
      </c>
      <c r="AF6" s="31">
        <f t="shared" si="12"/>
        <v>-155.00937499999986</v>
      </c>
      <c r="AH6" s="18">
        <v>39539</v>
      </c>
      <c r="AI6" s="16">
        <v>8895</v>
      </c>
      <c r="AJ6" s="19"/>
      <c r="AK6" s="19"/>
      <c r="AL6" s="19"/>
      <c r="AM6" s="19"/>
      <c r="AN6" s="19"/>
    </row>
    <row r="7" spans="1:45" x14ac:dyDescent="0.3">
      <c r="A7" s="18">
        <v>39600</v>
      </c>
      <c r="B7" s="16">
        <v>9977</v>
      </c>
      <c r="C7" s="16">
        <f t="shared" si="0"/>
        <v>9774.6666666666661</v>
      </c>
      <c r="D7" s="16">
        <f t="shared" si="1"/>
        <v>9704.8333333333321</v>
      </c>
      <c r="E7" s="17"/>
      <c r="F7" s="17"/>
      <c r="N7" s="18">
        <v>39569</v>
      </c>
      <c r="O7" s="16">
        <v>9794</v>
      </c>
      <c r="P7" s="17"/>
      <c r="Q7" s="17"/>
      <c r="S7" s="16" t="s">
        <v>37</v>
      </c>
      <c r="T7" s="17"/>
      <c r="U7" s="16">
        <f t="shared" si="2"/>
        <v>75.29166666666606</v>
      </c>
      <c r="V7" s="16">
        <f t="shared" si="3"/>
        <v>286.75</v>
      </c>
      <c r="W7" s="16">
        <f t="shared" si="4"/>
        <v>-371.70833333333212</v>
      </c>
      <c r="X7" s="16">
        <f t="shared" si="5"/>
        <v>-611.08333333333212</v>
      </c>
      <c r="Y7" s="16">
        <f t="shared" si="6"/>
        <v>-228.08333333333394</v>
      </c>
      <c r="Z7" s="16">
        <f t="shared" si="7"/>
        <v>90.041666666667879</v>
      </c>
      <c r="AA7" s="16">
        <f t="shared" si="8"/>
        <v>-101.16666666666788</v>
      </c>
      <c r="AB7" s="16">
        <f t="shared" si="9"/>
        <v>-410.83333333333394</v>
      </c>
      <c r="AC7" s="16">
        <f t="shared" si="10"/>
        <v>-860</v>
      </c>
      <c r="AD7" s="31">
        <f t="shared" si="11"/>
        <v>-867.125</v>
      </c>
      <c r="AE7" s="31">
        <f>AVERAGE(U7:AD7)</f>
        <v>-299.79166666666663</v>
      </c>
      <c r="AF7" s="31">
        <f t="shared" si="12"/>
        <v>-301.2468749999997</v>
      </c>
      <c r="AH7" s="18">
        <v>39569</v>
      </c>
      <c r="AI7" s="16">
        <v>9794</v>
      </c>
      <c r="AJ7" s="19"/>
      <c r="AK7" s="19"/>
      <c r="AL7" s="19"/>
      <c r="AM7" s="19"/>
      <c r="AN7" s="19"/>
    </row>
    <row r="8" spans="1:45" x14ac:dyDescent="0.3">
      <c r="A8" s="18">
        <v>39630</v>
      </c>
      <c r="B8" s="16">
        <v>9553</v>
      </c>
      <c r="C8" s="16">
        <f t="shared" si="0"/>
        <v>9635</v>
      </c>
      <c r="D8" s="16">
        <f t="shared" si="1"/>
        <v>9509.6666666666679</v>
      </c>
      <c r="E8" s="16">
        <f>AVERAGE(B2:B13)</f>
        <v>9108.75</v>
      </c>
      <c r="F8" s="16">
        <f>AVERAGE(E8:E9)</f>
        <v>9115.9583333333321</v>
      </c>
      <c r="N8" s="18">
        <v>39600</v>
      </c>
      <c r="O8" s="16">
        <v>9977</v>
      </c>
      <c r="P8" s="17"/>
      <c r="Q8" s="17"/>
      <c r="S8" s="16" t="s">
        <v>38</v>
      </c>
      <c r="T8" s="17"/>
      <c r="U8" s="16">
        <f t="shared" si="2"/>
        <v>310.70833333333212</v>
      </c>
      <c r="V8" s="16">
        <f t="shared" si="3"/>
        <v>161.45833333333212</v>
      </c>
      <c r="W8" s="16">
        <f t="shared" si="4"/>
        <v>286.75</v>
      </c>
      <c r="X8" s="16">
        <f t="shared" si="5"/>
        <v>1234.2916666666679</v>
      </c>
      <c r="Y8" s="16">
        <f t="shared" si="6"/>
        <v>1456.4583333333321</v>
      </c>
      <c r="Z8" s="16">
        <f t="shared" si="7"/>
        <v>921.33333333333212</v>
      </c>
      <c r="AA8" s="16">
        <f t="shared" si="8"/>
        <v>249.75</v>
      </c>
      <c r="AB8" s="16">
        <f t="shared" si="9"/>
        <v>347.5</v>
      </c>
      <c r="AC8" s="16">
        <f t="shared" si="10"/>
        <v>1150.2083333333321</v>
      </c>
      <c r="AD8" s="31">
        <f t="shared" si="11"/>
        <v>1263.7083333333321</v>
      </c>
      <c r="AE8" s="31">
        <f>AVERAGE(U8:AD8)</f>
        <v>738.21666666666601</v>
      </c>
      <c r="AF8" s="31">
        <f t="shared" si="12"/>
        <v>736.76145833333294</v>
      </c>
      <c r="AH8" s="18">
        <v>39600</v>
      </c>
      <c r="AI8" s="16">
        <v>9977</v>
      </c>
      <c r="AJ8" s="17"/>
      <c r="AK8" s="75"/>
      <c r="AL8" s="17"/>
      <c r="AM8" s="17"/>
      <c r="AN8" s="17"/>
    </row>
    <row r="9" spans="1:45" x14ac:dyDescent="0.3">
      <c r="A9" s="18">
        <v>39661</v>
      </c>
      <c r="B9" s="16">
        <v>9375</v>
      </c>
      <c r="C9" s="16">
        <f t="shared" si="0"/>
        <v>9384.3333333333339</v>
      </c>
      <c r="D9" s="16">
        <f t="shared" si="1"/>
        <v>9450.1666666666679</v>
      </c>
      <c r="E9" s="16">
        <f t="shared" ref="E9:E72" si="13">AVERAGE(B3:B14)</f>
        <v>9123.1666666666661</v>
      </c>
      <c r="F9" s="16">
        <f t="shared" ref="F9:F72" si="14">AVERAGE(E9:E10)</f>
        <v>9127.125</v>
      </c>
      <c r="N9" s="18">
        <v>39630</v>
      </c>
      <c r="O9" s="16">
        <v>9553</v>
      </c>
      <c r="P9" s="16">
        <f>F8</f>
        <v>9115.9583333333321</v>
      </c>
      <c r="Q9" s="31">
        <f t="shared" ref="Q9:Q72" si="15">O9-P9</f>
        <v>437.04166666666788</v>
      </c>
      <c r="S9" s="16" t="s">
        <v>39</v>
      </c>
      <c r="T9" s="17"/>
      <c r="U9" s="16">
        <f t="shared" si="2"/>
        <v>1100.5833333333321</v>
      </c>
      <c r="V9" s="16">
        <f t="shared" si="3"/>
        <v>1298.75</v>
      </c>
      <c r="W9" s="16">
        <f t="shared" si="4"/>
        <v>1643.3333333333321</v>
      </c>
      <c r="X9" s="16">
        <f t="shared" si="5"/>
        <v>1121.9583333333321</v>
      </c>
      <c r="Y9" s="16">
        <f t="shared" si="6"/>
        <v>582.95833333333212</v>
      </c>
      <c r="Z9" s="16">
        <f t="shared" si="7"/>
        <v>1036.125</v>
      </c>
      <c r="AA9" s="16">
        <f t="shared" si="8"/>
        <v>1566.2083333333339</v>
      </c>
      <c r="AB9" s="16">
        <f t="shared" si="9"/>
        <v>1717.6666666666679</v>
      </c>
      <c r="AC9" s="16">
        <f t="shared" si="10"/>
        <v>2331.5</v>
      </c>
      <c r="AD9" s="31">
        <f t="shared" si="11"/>
        <v>1670.6666666666661</v>
      </c>
      <c r="AE9" s="31">
        <f>AVERAGE(T9:AD9)</f>
        <v>1406.9749999999997</v>
      </c>
      <c r="AF9" s="31">
        <f t="shared" si="12"/>
        <v>1405.5197916666666</v>
      </c>
      <c r="AH9" s="18">
        <v>39630</v>
      </c>
      <c r="AI9" s="16">
        <v>9553</v>
      </c>
      <c r="AJ9" s="16">
        <f>P9</f>
        <v>9115.9583333333321</v>
      </c>
      <c r="AK9" s="31">
        <f t="shared" ref="AK9:AK14" si="16">AE10</f>
        <v>-142.23750000000001</v>
      </c>
      <c r="AL9" s="16">
        <f>AJ9+AK9</f>
        <v>8973.7208333333328</v>
      </c>
      <c r="AM9" s="16">
        <f t="shared" ref="AM9:AM39" si="17">AI9-AL9</f>
        <v>579.27916666666715</v>
      </c>
      <c r="AN9" s="16">
        <f t="shared" ref="AN9:AN72" si="18">AL9+AM9</f>
        <v>9553</v>
      </c>
    </row>
    <row r="10" spans="1:45" x14ac:dyDescent="0.3">
      <c r="A10" s="18">
        <v>39692</v>
      </c>
      <c r="B10" s="16">
        <v>9225</v>
      </c>
      <c r="C10" s="16">
        <f t="shared" si="0"/>
        <v>9516</v>
      </c>
      <c r="D10" s="16">
        <f t="shared" si="1"/>
        <v>9413.1666666666679</v>
      </c>
      <c r="E10" s="16">
        <f t="shared" si="13"/>
        <v>9131.0833333333339</v>
      </c>
      <c r="F10" s="16">
        <f t="shared" si="14"/>
        <v>9144.5416666666679</v>
      </c>
      <c r="N10" s="18">
        <v>39661</v>
      </c>
      <c r="O10" s="16">
        <v>9375</v>
      </c>
      <c r="P10" s="16">
        <f t="shared" ref="P10:P73" si="19">F9</f>
        <v>9127.125</v>
      </c>
      <c r="Q10" s="31">
        <f t="shared" si="15"/>
        <v>247.875</v>
      </c>
      <c r="S10" s="16" t="s">
        <v>40</v>
      </c>
      <c r="T10" s="16">
        <f t="shared" ref="T10:T15" si="20">Q9</f>
        <v>437.04166666666788</v>
      </c>
      <c r="U10" s="16">
        <f t="shared" si="2"/>
        <v>469.91666666666606</v>
      </c>
      <c r="V10" s="16">
        <f t="shared" si="3"/>
        <v>-216.04166666666788</v>
      </c>
      <c r="W10" s="16">
        <f t="shared" si="4"/>
        <v>-620.20833333333394</v>
      </c>
      <c r="X10" s="16">
        <f t="shared" si="5"/>
        <v>-363.20833333333394</v>
      </c>
      <c r="Y10" s="16">
        <f t="shared" si="6"/>
        <v>344.41666666666606</v>
      </c>
      <c r="Z10" s="16">
        <f t="shared" si="7"/>
        <v>78.625</v>
      </c>
      <c r="AA10" s="16">
        <f t="shared" si="8"/>
        <v>484.5</v>
      </c>
      <c r="AB10" s="16">
        <f t="shared" si="9"/>
        <v>-1039.7083333333321</v>
      </c>
      <c r="AC10" s="16">
        <f t="shared" si="10"/>
        <v>-997.70833333333212</v>
      </c>
      <c r="AD10" s="17"/>
      <c r="AE10" s="31">
        <f t="shared" ref="AE10:AE15" si="21">AVERAGE(T10:AD10)</f>
        <v>-142.23750000000001</v>
      </c>
      <c r="AF10" s="31">
        <f t="shared" si="12"/>
        <v>-143.69270833333309</v>
      </c>
      <c r="AH10" s="18">
        <v>39661</v>
      </c>
      <c r="AI10" s="16">
        <v>9375</v>
      </c>
      <c r="AJ10" s="16">
        <f t="shared" ref="AJ10:AJ73" si="22">P10</f>
        <v>9127.125</v>
      </c>
      <c r="AK10" s="31">
        <f t="shared" si="16"/>
        <v>385.04999999999944</v>
      </c>
      <c r="AL10" s="16">
        <f t="shared" ref="AL10:AL72" si="23">AJ10+AK10</f>
        <v>9512.1749999999993</v>
      </c>
      <c r="AM10" s="16">
        <f t="shared" si="17"/>
        <v>-137.17499999999927</v>
      </c>
      <c r="AN10" s="16">
        <f t="shared" si="18"/>
        <v>9375</v>
      </c>
    </row>
    <row r="11" spans="1:45" x14ac:dyDescent="0.3">
      <c r="A11" s="18">
        <v>39722</v>
      </c>
      <c r="B11" s="16">
        <v>9948</v>
      </c>
      <c r="C11" s="16">
        <f t="shared" si="0"/>
        <v>9310.3333333333339</v>
      </c>
      <c r="D11" s="16">
        <f t="shared" si="1"/>
        <v>9579.3333333333339</v>
      </c>
      <c r="E11" s="16">
        <f t="shared" si="13"/>
        <v>9158</v>
      </c>
      <c r="F11" s="16">
        <f t="shared" si="14"/>
        <v>9169.125</v>
      </c>
      <c r="N11" s="18">
        <v>39692</v>
      </c>
      <c r="O11" s="16">
        <v>9225</v>
      </c>
      <c r="P11" s="16">
        <f t="shared" si="19"/>
        <v>9144.5416666666679</v>
      </c>
      <c r="Q11" s="31">
        <f t="shared" si="15"/>
        <v>80.458333333332121</v>
      </c>
      <c r="S11" s="16" t="s">
        <v>41</v>
      </c>
      <c r="T11" s="16">
        <f t="shared" si="20"/>
        <v>247.875</v>
      </c>
      <c r="U11" s="16">
        <f t="shared" si="2"/>
        <v>-80.541666666667879</v>
      </c>
      <c r="V11" s="16">
        <f t="shared" si="3"/>
        <v>-56.541666666667879</v>
      </c>
      <c r="W11" s="16">
        <f t="shared" si="4"/>
        <v>692.29166666666606</v>
      </c>
      <c r="X11" s="16">
        <f t="shared" si="5"/>
        <v>906.625</v>
      </c>
      <c r="Y11" s="16">
        <f t="shared" si="6"/>
        <v>606.54166666666606</v>
      </c>
      <c r="Z11" s="16">
        <f t="shared" si="7"/>
        <v>101.04166666666606</v>
      </c>
      <c r="AA11" s="16">
        <f t="shared" si="8"/>
        <v>-223.29166666666788</v>
      </c>
      <c r="AB11" s="16">
        <f t="shared" si="9"/>
        <v>688.375</v>
      </c>
      <c r="AC11" s="16">
        <f t="shared" si="10"/>
        <v>968.125</v>
      </c>
      <c r="AD11" s="17"/>
      <c r="AE11" s="31">
        <f t="shared" si="21"/>
        <v>385.04999999999944</v>
      </c>
      <c r="AF11" s="31">
        <f t="shared" si="12"/>
        <v>383.59479166666637</v>
      </c>
      <c r="AH11" s="18">
        <v>39692</v>
      </c>
      <c r="AI11" s="16">
        <v>9225</v>
      </c>
      <c r="AJ11" s="16">
        <f t="shared" si="22"/>
        <v>9144.5416666666679</v>
      </c>
      <c r="AK11" s="31">
        <f t="shared" si="16"/>
        <v>-36.658333333333758</v>
      </c>
      <c r="AL11" s="16">
        <f t="shared" si="23"/>
        <v>9107.883333333335</v>
      </c>
      <c r="AM11" s="16">
        <f t="shared" si="17"/>
        <v>117.11666666666497</v>
      </c>
      <c r="AN11" s="16">
        <f t="shared" si="18"/>
        <v>9225</v>
      </c>
    </row>
    <row r="12" spans="1:45" x14ac:dyDescent="0.3">
      <c r="A12" s="18">
        <v>39753</v>
      </c>
      <c r="B12" s="16">
        <v>8758</v>
      </c>
      <c r="C12" s="16">
        <f t="shared" si="0"/>
        <v>9848.3333333333339</v>
      </c>
      <c r="D12" s="16">
        <f t="shared" si="1"/>
        <v>9401.3333333333339</v>
      </c>
      <c r="E12" s="16">
        <f t="shared" si="13"/>
        <v>9180.25</v>
      </c>
      <c r="F12" s="16">
        <f t="shared" si="14"/>
        <v>9162.5416666666679</v>
      </c>
      <c r="N12" s="18">
        <v>39722</v>
      </c>
      <c r="O12" s="16">
        <v>9948</v>
      </c>
      <c r="P12" s="16">
        <f t="shared" si="19"/>
        <v>9169.125</v>
      </c>
      <c r="Q12" s="31">
        <f t="shared" si="15"/>
        <v>778.875</v>
      </c>
      <c r="S12" s="16" t="s">
        <v>42</v>
      </c>
      <c r="T12" s="16">
        <f t="shared" si="20"/>
        <v>80.458333333332121</v>
      </c>
      <c r="U12" s="16">
        <f t="shared" si="2"/>
        <v>239.70833333333212</v>
      </c>
      <c r="V12" s="16">
        <f t="shared" si="3"/>
        <v>53.375</v>
      </c>
      <c r="W12" s="16">
        <f t="shared" si="4"/>
        <v>287.29166666666606</v>
      </c>
      <c r="X12" s="16">
        <f t="shared" si="5"/>
        <v>-751.375</v>
      </c>
      <c r="Y12" s="16">
        <f t="shared" si="6"/>
        <v>-366.29166666666788</v>
      </c>
      <c r="Z12" s="16">
        <f t="shared" si="7"/>
        <v>-79.875</v>
      </c>
      <c r="AA12" s="16">
        <f t="shared" si="8"/>
        <v>464.54166666666788</v>
      </c>
      <c r="AB12" s="16">
        <f t="shared" si="9"/>
        <v>239.33333333333212</v>
      </c>
      <c r="AC12" s="16">
        <f t="shared" si="10"/>
        <v>-533.75</v>
      </c>
      <c r="AD12" s="17"/>
      <c r="AE12" s="31">
        <f t="shared" si="21"/>
        <v>-36.658333333333758</v>
      </c>
      <c r="AF12" s="31">
        <f t="shared" si="12"/>
        <v>-38.113541666666833</v>
      </c>
      <c r="AH12" s="18">
        <v>39722</v>
      </c>
      <c r="AI12" s="16">
        <v>9948</v>
      </c>
      <c r="AJ12" s="16">
        <f t="shared" si="22"/>
        <v>9169.125</v>
      </c>
      <c r="AK12" s="31">
        <f t="shared" si="16"/>
        <v>302.85000000000002</v>
      </c>
      <c r="AL12" s="16">
        <f t="shared" si="23"/>
        <v>9471.9750000000004</v>
      </c>
      <c r="AM12" s="16">
        <f t="shared" si="17"/>
        <v>476.02499999999964</v>
      </c>
      <c r="AN12" s="16">
        <f t="shared" si="18"/>
        <v>9948</v>
      </c>
    </row>
    <row r="13" spans="1:45" x14ac:dyDescent="0.3">
      <c r="A13" s="18">
        <v>39783</v>
      </c>
      <c r="B13" s="16">
        <v>10839</v>
      </c>
      <c r="C13" s="16">
        <f t="shared" si="0"/>
        <v>8954.3333333333339</v>
      </c>
      <c r="D13" s="16">
        <f t="shared" si="1"/>
        <v>8757.6666666666679</v>
      </c>
      <c r="E13" s="16">
        <f t="shared" si="13"/>
        <v>9144.8333333333339</v>
      </c>
      <c r="F13" s="16">
        <f t="shared" si="14"/>
        <v>9152.75</v>
      </c>
      <c r="N13" s="18">
        <v>39753</v>
      </c>
      <c r="O13" s="16">
        <v>8758</v>
      </c>
      <c r="P13" s="16">
        <f t="shared" si="19"/>
        <v>9162.5416666666679</v>
      </c>
      <c r="Q13" s="31">
        <f t="shared" si="15"/>
        <v>-404.54166666666788</v>
      </c>
      <c r="S13" s="16" t="s">
        <v>43</v>
      </c>
      <c r="T13" s="16">
        <f t="shared" si="20"/>
        <v>778.875</v>
      </c>
      <c r="U13" s="16">
        <f t="shared" si="2"/>
        <v>-1</v>
      </c>
      <c r="V13" s="16">
        <f t="shared" si="3"/>
        <v>37.458333333332121</v>
      </c>
      <c r="W13" s="16">
        <f t="shared" si="4"/>
        <v>-186.5</v>
      </c>
      <c r="X13" s="16">
        <f t="shared" si="5"/>
        <v>409.33333333333212</v>
      </c>
      <c r="Y13" s="16">
        <f t="shared" si="6"/>
        <v>661.83333333333212</v>
      </c>
      <c r="Z13" s="16">
        <f t="shared" si="7"/>
        <v>875.91666666666788</v>
      </c>
      <c r="AA13" s="16">
        <f t="shared" si="8"/>
        <v>354.79166666666788</v>
      </c>
      <c r="AB13" s="16">
        <f t="shared" si="9"/>
        <v>-146.20833333333212</v>
      </c>
      <c r="AC13" s="16">
        <f t="shared" si="10"/>
        <v>244</v>
      </c>
      <c r="AD13" s="17"/>
      <c r="AE13" s="31">
        <f t="shared" si="21"/>
        <v>302.85000000000002</v>
      </c>
      <c r="AF13" s="31">
        <f t="shared" si="12"/>
        <v>301.39479166666695</v>
      </c>
      <c r="AH13" s="18">
        <v>39753</v>
      </c>
      <c r="AI13" s="16">
        <v>8758</v>
      </c>
      <c r="AJ13" s="16">
        <f t="shared" si="22"/>
        <v>9162.5416666666679</v>
      </c>
      <c r="AK13" s="31">
        <f t="shared" si="16"/>
        <v>220.84999999999962</v>
      </c>
      <c r="AL13" s="16">
        <f t="shared" si="23"/>
        <v>9383.3916666666682</v>
      </c>
      <c r="AM13" s="16">
        <f t="shared" si="17"/>
        <v>-625.39166666666824</v>
      </c>
      <c r="AN13" s="16">
        <f t="shared" si="18"/>
        <v>8758</v>
      </c>
    </row>
    <row r="14" spans="1:45" x14ac:dyDescent="0.3">
      <c r="A14" s="18">
        <v>39814</v>
      </c>
      <c r="B14" s="16">
        <v>7266</v>
      </c>
      <c r="C14" s="16">
        <f t="shared" si="0"/>
        <v>8561</v>
      </c>
      <c r="D14" s="16">
        <f t="shared" si="1"/>
        <v>8202.5</v>
      </c>
      <c r="E14" s="16">
        <f t="shared" si="13"/>
        <v>9160.6666666666661</v>
      </c>
      <c r="F14" s="16">
        <f t="shared" si="14"/>
        <v>9158.75</v>
      </c>
      <c r="N14" s="18">
        <v>39783</v>
      </c>
      <c r="O14" s="16">
        <v>10839</v>
      </c>
      <c r="P14" s="16">
        <f t="shared" si="19"/>
        <v>9152.75</v>
      </c>
      <c r="Q14" s="31">
        <f t="shared" si="15"/>
        <v>1686.25</v>
      </c>
      <c r="S14" s="16" t="s">
        <v>44</v>
      </c>
      <c r="T14" s="16">
        <f t="shared" si="20"/>
        <v>-404.54166666666788</v>
      </c>
      <c r="U14" s="16">
        <f t="shared" si="2"/>
        <v>-137.16666666666606</v>
      </c>
      <c r="V14" s="16">
        <f t="shared" si="3"/>
        <v>470.75</v>
      </c>
      <c r="W14" s="16">
        <f t="shared" si="4"/>
        <v>466.29166666666788</v>
      </c>
      <c r="X14" s="16">
        <f t="shared" si="5"/>
        <v>527.25</v>
      </c>
      <c r="Y14" s="16">
        <f t="shared" si="6"/>
        <v>257.41666666666606</v>
      </c>
      <c r="Z14" s="16">
        <f t="shared" si="7"/>
        <v>-464.66666666666788</v>
      </c>
      <c r="AA14" s="16">
        <f t="shared" si="8"/>
        <v>-165.66666666666788</v>
      </c>
      <c r="AB14" s="16">
        <f t="shared" si="9"/>
        <v>907.375</v>
      </c>
      <c r="AC14" s="16">
        <f t="shared" si="10"/>
        <v>751.45833333333212</v>
      </c>
      <c r="AD14" s="17"/>
      <c r="AE14" s="31">
        <f t="shared" si="21"/>
        <v>220.84999999999962</v>
      </c>
      <c r="AF14" s="31">
        <f t="shared" si="12"/>
        <v>219.39479166666655</v>
      </c>
      <c r="AH14" s="18">
        <v>39783</v>
      </c>
      <c r="AI14" s="16">
        <v>10839</v>
      </c>
      <c r="AJ14" s="16">
        <f t="shared" si="22"/>
        <v>9152.75</v>
      </c>
      <c r="AK14" s="31">
        <f t="shared" si="16"/>
        <v>1902.0583333333336</v>
      </c>
      <c r="AL14" s="16">
        <f t="shared" si="23"/>
        <v>11054.808333333334</v>
      </c>
      <c r="AM14" s="16">
        <f t="shared" si="17"/>
        <v>-215.8083333333343</v>
      </c>
      <c r="AN14" s="16">
        <f t="shared" si="18"/>
        <v>10839</v>
      </c>
    </row>
    <row r="15" spans="1:45" x14ac:dyDescent="0.3">
      <c r="A15" s="18">
        <v>39845</v>
      </c>
      <c r="B15" s="16">
        <v>7578</v>
      </c>
      <c r="C15" s="16">
        <f t="shared" si="0"/>
        <v>7844</v>
      </c>
      <c r="D15" s="16">
        <f t="shared" si="1"/>
        <v>8160</v>
      </c>
      <c r="E15" s="16">
        <f t="shared" si="13"/>
        <v>9156.8333333333339</v>
      </c>
      <c r="F15" s="16">
        <f t="shared" si="14"/>
        <v>9138</v>
      </c>
      <c r="N15" s="18">
        <v>39814</v>
      </c>
      <c r="O15" s="16">
        <v>7266</v>
      </c>
      <c r="P15" s="16">
        <f t="shared" si="19"/>
        <v>9158.75</v>
      </c>
      <c r="Q15" s="31">
        <f t="shared" si="15"/>
        <v>-1892.75</v>
      </c>
      <c r="S15" s="16" t="s">
        <v>45</v>
      </c>
      <c r="T15" s="16">
        <f t="shared" si="20"/>
        <v>1686.25</v>
      </c>
      <c r="U15" s="16">
        <f t="shared" si="2"/>
        <v>1741.5416666666679</v>
      </c>
      <c r="V15" s="16">
        <f t="shared" si="3"/>
        <v>2001.0833333333339</v>
      </c>
      <c r="W15" s="16">
        <f t="shared" si="4"/>
        <v>1566.9166666666679</v>
      </c>
      <c r="X15" s="16">
        <f t="shared" si="5"/>
        <v>1455.125</v>
      </c>
      <c r="Y15" s="16">
        <f t="shared" si="6"/>
        <v>1824.5416666666661</v>
      </c>
      <c r="Z15" s="16">
        <f t="shared" si="7"/>
        <v>2345.5</v>
      </c>
      <c r="AA15" s="16">
        <f t="shared" si="8"/>
        <v>2448.5416666666661</v>
      </c>
      <c r="AB15" s="16">
        <f t="shared" si="9"/>
        <v>2214.2083333333321</v>
      </c>
      <c r="AC15" s="16">
        <f t="shared" si="10"/>
        <v>1736.875</v>
      </c>
      <c r="AD15" s="17"/>
      <c r="AE15" s="31">
        <f t="shared" si="21"/>
        <v>1902.0583333333336</v>
      </c>
      <c r="AF15" s="31">
        <f t="shared" si="12"/>
        <v>1900.6031250000005</v>
      </c>
      <c r="AH15" s="18">
        <v>39814</v>
      </c>
      <c r="AI15" s="16">
        <v>7266</v>
      </c>
      <c r="AJ15" s="16">
        <f t="shared" si="22"/>
        <v>9158.75</v>
      </c>
      <c r="AK15" s="31">
        <f t="shared" ref="AK15:AK26" si="24">AE4</f>
        <v>-2591.1958333333332</v>
      </c>
      <c r="AL15" s="16">
        <f t="shared" si="23"/>
        <v>6567.5541666666668</v>
      </c>
      <c r="AM15" s="16">
        <f t="shared" si="17"/>
        <v>698.44583333333321</v>
      </c>
      <c r="AN15" s="16">
        <f t="shared" si="18"/>
        <v>7266</v>
      </c>
    </row>
    <row r="16" spans="1:45" ht="28.8" x14ac:dyDescent="0.3">
      <c r="A16" s="18">
        <v>39873</v>
      </c>
      <c r="B16" s="16">
        <v>8688</v>
      </c>
      <c r="C16" s="16">
        <f t="shared" si="0"/>
        <v>8476</v>
      </c>
      <c r="D16" s="16">
        <f t="shared" si="1"/>
        <v>8774.5</v>
      </c>
      <c r="E16" s="16">
        <f t="shared" si="13"/>
        <v>9119.1666666666661</v>
      </c>
      <c r="F16" s="16">
        <f t="shared" si="14"/>
        <v>9121.125</v>
      </c>
      <c r="N16" s="18">
        <v>39845</v>
      </c>
      <c r="O16" s="16">
        <v>7578</v>
      </c>
      <c r="P16" s="16">
        <f t="shared" si="19"/>
        <v>9138</v>
      </c>
      <c r="Q16" s="31">
        <f t="shared" si="15"/>
        <v>-1560</v>
      </c>
      <c r="S16" s="11"/>
      <c r="AD16" s="15" t="s">
        <v>30</v>
      </c>
      <c r="AE16" s="31">
        <f>SUM(AE4:AE15)/12</f>
        <v>1.4552083333330756</v>
      </c>
      <c r="AF16" s="16">
        <f>SUM(AF4:AF15)</f>
        <v>0</v>
      </c>
      <c r="AH16" s="18">
        <v>39845</v>
      </c>
      <c r="AI16" s="16">
        <v>7578</v>
      </c>
      <c r="AJ16" s="16">
        <f t="shared" si="22"/>
        <v>9138</v>
      </c>
      <c r="AK16" s="31">
        <f t="shared" si="24"/>
        <v>-1715.1</v>
      </c>
      <c r="AL16" s="16">
        <f t="shared" si="23"/>
        <v>7422.9</v>
      </c>
      <c r="AM16" s="16">
        <f t="shared" si="17"/>
        <v>155.10000000000036</v>
      </c>
      <c r="AN16" s="16">
        <f t="shared" si="18"/>
        <v>7578</v>
      </c>
    </row>
    <row r="17" spans="1:40" x14ac:dyDescent="0.3">
      <c r="A17" s="18">
        <v>39904</v>
      </c>
      <c r="B17" s="16">
        <v>9162</v>
      </c>
      <c r="C17" s="16">
        <f t="shared" si="0"/>
        <v>9073</v>
      </c>
      <c r="D17" s="16">
        <f t="shared" si="1"/>
        <v>9319.5</v>
      </c>
      <c r="E17" s="16">
        <f t="shared" si="13"/>
        <v>9123.0833333333339</v>
      </c>
      <c r="F17" s="16">
        <f t="shared" si="14"/>
        <v>9086.7083333333339</v>
      </c>
      <c r="N17" s="18">
        <v>39873</v>
      </c>
      <c r="O17" s="16">
        <v>8688</v>
      </c>
      <c r="P17" s="16">
        <f t="shared" si="19"/>
        <v>9121.125</v>
      </c>
      <c r="Q17" s="31">
        <f t="shared" si="15"/>
        <v>-433.125</v>
      </c>
      <c r="S17" s="11"/>
      <c r="AH17" s="18">
        <v>39873</v>
      </c>
      <c r="AI17" s="16">
        <v>8688</v>
      </c>
      <c r="AJ17" s="16">
        <f t="shared" si="22"/>
        <v>9121.125</v>
      </c>
      <c r="AK17" s="31">
        <f t="shared" si="24"/>
        <v>-153.55416666666679</v>
      </c>
      <c r="AL17" s="16">
        <f t="shared" si="23"/>
        <v>8967.5708333333332</v>
      </c>
      <c r="AM17" s="16">
        <f t="shared" si="17"/>
        <v>-279.57083333333321</v>
      </c>
      <c r="AN17" s="16">
        <f t="shared" si="18"/>
        <v>8688</v>
      </c>
    </row>
    <row r="18" spans="1:40" x14ac:dyDescent="0.3">
      <c r="A18" s="18">
        <v>39934</v>
      </c>
      <c r="B18" s="16">
        <v>9369</v>
      </c>
      <c r="C18" s="16">
        <f t="shared" si="0"/>
        <v>9566</v>
      </c>
      <c r="D18" s="16">
        <f t="shared" si="1"/>
        <v>9623.5</v>
      </c>
      <c r="E18" s="16">
        <f t="shared" si="13"/>
        <v>9050.3333333333339</v>
      </c>
      <c r="F18" s="16">
        <f t="shared" si="14"/>
        <v>9058.2916666666679</v>
      </c>
      <c r="N18" s="18">
        <v>39904</v>
      </c>
      <c r="O18" s="16">
        <v>9162</v>
      </c>
      <c r="P18" s="16">
        <f t="shared" si="19"/>
        <v>9086.7083333333339</v>
      </c>
      <c r="Q18" s="31">
        <f t="shared" si="15"/>
        <v>75.29166666666606</v>
      </c>
      <c r="S18" s="11"/>
      <c r="AH18" s="18">
        <v>39904</v>
      </c>
      <c r="AI18" s="16">
        <v>9162</v>
      </c>
      <c r="AJ18" s="16">
        <f t="shared" si="22"/>
        <v>9086.7083333333339</v>
      </c>
      <c r="AK18" s="31">
        <f t="shared" si="24"/>
        <v>-299.79166666666663</v>
      </c>
      <c r="AL18" s="16">
        <f t="shared" si="23"/>
        <v>8786.9166666666679</v>
      </c>
      <c r="AM18" s="16">
        <f t="shared" si="17"/>
        <v>375.08333333333212</v>
      </c>
      <c r="AN18" s="16">
        <f t="shared" si="18"/>
        <v>9162</v>
      </c>
    </row>
    <row r="19" spans="1:40" x14ac:dyDescent="0.3">
      <c r="A19" s="18">
        <v>39965</v>
      </c>
      <c r="B19" s="16">
        <v>10167</v>
      </c>
      <c r="C19" s="16">
        <f t="shared" si="0"/>
        <v>9681</v>
      </c>
      <c r="D19" s="16">
        <f t="shared" si="1"/>
        <v>9606.6666666666679</v>
      </c>
      <c r="E19" s="16">
        <f t="shared" si="13"/>
        <v>9066.25</v>
      </c>
      <c r="F19" s="16">
        <f t="shared" si="14"/>
        <v>9066.4166666666679</v>
      </c>
      <c r="N19" s="18">
        <v>39934</v>
      </c>
      <c r="O19" s="16">
        <v>9369</v>
      </c>
      <c r="P19" s="16">
        <f t="shared" si="19"/>
        <v>9058.2916666666679</v>
      </c>
      <c r="Q19" s="31">
        <f t="shared" si="15"/>
        <v>310.70833333333212</v>
      </c>
      <c r="S19" s="11"/>
      <c r="AH19" s="18">
        <v>39934</v>
      </c>
      <c r="AI19" s="16">
        <v>9369</v>
      </c>
      <c r="AJ19" s="16">
        <f t="shared" si="22"/>
        <v>9058.2916666666679</v>
      </c>
      <c r="AK19" s="31">
        <f t="shared" si="24"/>
        <v>738.21666666666601</v>
      </c>
      <c r="AL19" s="16">
        <f t="shared" si="23"/>
        <v>9796.5083333333332</v>
      </c>
      <c r="AM19" s="16">
        <f t="shared" si="17"/>
        <v>-427.50833333333321</v>
      </c>
      <c r="AN19" s="16">
        <f t="shared" si="18"/>
        <v>9369</v>
      </c>
    </row>
    <row r="20" spans="1:40" x14ac:dyDescent="0.3">
      <c r="A20" s="18">
        <v>39995</v>
      </c>
      <c r="B20" s="16">
        <v>9507</v>
      </c>
      <c r="C20" s="16">
        <f t="shared" si="0"/>
        <v>9532.3333333333339</v>
      </c>
      <c r="D20" s="16">
        <f t="shared" si="1"/>
        <v>9383.1666666666679</v>
      </c>
      <c r="E20" s="16">
        <f t="shared" si="13"/>
        <v>9066.5833333333339</v>
      </c>
      <c r="F20" s="16">
        <f t="shared" si="14"/>
        <v>9037.0833333333339</v>
      </c>
      <c r="N20" s="18">
        <v>39965</v>
      </c>
      <c r="O20" s="16">
        <v>10167</v>
      </c>
      <c r="P20" s="16">
        <f t="shared" si="19"/>
        <v>9066.4166666666679</v>
      </c>
      <c r="Q20" s="31">
        <f t="shared" si="15"/>
        <v>1100.5833333333321</v>
      </c>
      <c r="S20" s="11"/>
      <c r="AH20" s="18">
        <v>39965</v>
      </c>
      <c r="AI20" s="16">
        <v>10167</v>
      </c>
      <c r="AJ20" s="16">
        <f t="shared" si="22"/>
        <v>9066.4166666666679</v>
      </c>
      <c r="AK20" s="31">
        <f t="shared" si="24"/>
        <v>1406.9749999999997</v>
      </c>
      <c r="AL20" s="16">
        <f t="shared" si="23"/>
        <v>10473.391666666668</v>
      </c>
      <c r="AM20" s="16">
        <f t="shared" si="17"/>
        <v>-306.39166666666824</v>
      </c>
      <c r="AN20" s="16">
        <f t="shared" si="18"/>
        <v>10167</v>
      </c>
    </row>
    <row r="21" spans="1:40" x14ac:dyDescent="0.3">
      <c r="A21" s="18">
        <v>40026</v>
      </c>
      <c r="B21" s="16">
        <v>8923</v>
      </c>
      <c r="C21" s="16">
        <f t="shared" si="0"/>
        <v>9234</v>
      </c>
      <c r="D21" s="16">
        <f t="shared" si="1"/>
        <v>9162</v>
      </c>
      <c r="E21" s="16">
        <f t="shared" si="13"/>
        <v>9007.5833333333339</v>
      </c>
      <c r="F21" s="16">
        <f t="shared" si="14"/>
        <v>9003.5416666666679</v>
      </c>
      <c r="N21" s="18">
        <v>39995</v>
      </c>
      <c r="O21" s="16">
        <v>9507</v>
      </c>
      <c r="P21" s="16">
        <f t="shared" si="19"/>
        <v>9037.0833333333339</v>
      </c>
      <c r="Q21" s="31">
        <f t="shared" si="15"/>
        <v>469.91666666666606</v>
      </c>
      <c r="S21" s="11"/>
      <c r="AH21" s="18">
        <v>39995</v>
      </c>
      <c r="AI21" s="16">
        <v>9507</v>
      </c>
      <c r="AJ21" s="16">
        <f t="shared" si="22"/>
        <v>9037.0833333333339</v>
      </c>
      <c r="AK21" s="31">
        <f t="shared" si="24"/>
        <v>-142.23750000000001</v>
      </c>
      <c r="AL21" s="16">
        <f t="shared" si="23"/>
        <v>8894.8458333333347</v>
      </c>
      <c r="AM21" s="16">
        <f t="shared" si="17"/>
        <v>612.15416666666533</v>
      </c>
      <c r="AN21" s="16">
        <f t="shared" si="18"/>
        <v>9507</v>
      </c>
    </row>
    <row r="22" spans="1:40" x14ac:dyDescent="0.3">
      <c r="A22" s="18">
        <v>40057</v>
      </c>
      <c r="B22" s="16">
        <v>9272</v>
      </c>
      <c r="C22" s="16">
        <f t="shared" si="0"/>
        <v>9090</v>
      </c>
      <c r="D22" s="16">
        <f t="shared" si="1"/>
        <v>9094.3333333333321</v>
      </c>
      <c r="E22" s="16">
        <f t="shared" si="13"/>
        <v>8999.5</v>
      </c>
      <c r="F22" s="16">
        <f t="shared" si="14"/>
        <v>9032.2916666666679</v>
      </c>
      <c r="N22" s="18">
        <v>40026</v>
      </c>
      <c r="O22" s="16">
        <v>8923</v>
      </c>
      <c r="P22" s="16">
        <f t="shared" si="19"/>
        <v>9003.5416666666679</v>
      </c>
      <c r="Q22" s="31">
        <f t="shared" si="15"/>
        <v>-80.541666666667879</v>
      </c>
      <c r="S22" s="11"/>
      <c r="AH22" s="18">
        <v>40026</v>
      </c>
      <c r="AI22" s="16">
        <v>8923</v>
      </c>
      <c r="AJ22" s="16">
        <f t="shared" si="22"/>
        <v>9003.5416666666679</v>
      </c>
      <c r="AK22" s="31">
        <f t="shared" si="24"/>
        <v>385.04999999999944</v>
      </c>
      <c r="AL22" s="16">
        <f t="shared" si="23"/>
        <v>9388.5916666666672</v>
      </c>
      <c r="AM22" s="16">
        <f t="shared" si="17"/>
        <v>-465.59166666666715</v>
      </c>
      <c r="AN22" s="16">
        <f t="shared" si="18"/>
        <v>8923</v>
      </c>
    </row>
    <row r="23" spans="1:40" x14ac:dyDescent="0.3">
      <c r="A23" s="18">
        <v>40087</v>
      </c>
      <c r="B23" s="16">
        <v>9075</v>
      </c>
      <c r="C23" s="16">
        <f t="shared" si="0"/>
        <v>9098.6666666666661</v>
      </c>
      <c r="D23" s="16">
        <f t="shared" si="1"/>
        <v>9360.5</v>
      </c>
      <c r="E23" s="16">
        <f t="shared" si="13"/>
        <v>9065.0833333333339</v>
      </c>
      <c r="F23" s="16">
        <f t="shared" si="14"/>
        <v>9076</v>
      </c>
      <c r="N23" s="18">
        <v>40057</v>
      </c>
      <c r="O23" s="16">
        <v>9272</v>
      </c>
      <c r="P23" s="16">
        <f t="shared" si="19"/>
        <v>9032.2916666666679</v>
      </c>
      <c r="Q23" s="31">
        <f t="shared" si="15"/>
        <v>239.70833333333212</v>
      </c>
      <c r="S23" s="11"/>
      <c r="AH23" s="18">
        <v>40057</v>
      </c>
      <c r="AI23" s="16">
        <v>9272</v>
      </c>
      <c r="AJ23" s="16">
        <f t="shared" si="22"/>
        <v>9032.2916666666679</v>
      </c>
      <c r="AK23" s="31">
        <f t="shared" si="24"/>
        <v>-36.658333333333758</v>
      </c>
      <c r="AL23" s="16">
        <f t="shared" si="23"/>
        <v>8995.633333333335</v>
      </c>
      <c r="AM23" s="16">
        <f t="shared" si="17"/>
        <v>276.36666666666497</v>
      </c>
      <c r="AN23" s="16">
        <f t="shared" si="18"/>
        <v>9272</v>
      </c>
    </row>
    <row r="24" spans="1:40" x14ac:dyDescent="0.3">
      <c r="A24" s="18">
        <v>40118</v>
      </c>
      <c r="B24" s="16">
        <v>8949</v>
      </c>
      <c r="C24" s="16">
        <f t="shared" si="0"/>
        <v>9622.3333333333339</v>
      </c>
      <c r="D24" s="16">
        <f t="shared" si="1"/>
        <v>9202.8333333333339</v>
      </c>
      <c r="E24" s="16">
        <f t="shared" si="13"/>
        <v>9086.9166666666661</v>
      </c>
      <c r="F24" s="16">
        <f t="shared" si="14"/>
        <v>9086.1666666666661</v>
      </c>
      <c r="N24" s="18">
        <v>40087</v>
      </c>
      <c r="O24" s="16">
        <v>9075</v>
      </c>
      <c r="P24" s="16">
        <f t="shared" si="19"/>
        <v>9076</v>
      </c>
      <c r="Q24" s="31">
        <f t="shared" si="15"/>
        <v>-1</v>
      </c>
      <c r="S24" s="11"/>
      <c r="AH24" s="18">
        <v>40087</v>
      </c>
      <c r="AI24" s="16">
        <v>9075</v>
      </c>
      <c r="AJ24" s="16">
        <f t="shared" si="22"/>
        <v>9076</v>
      </c>
      <c r="AK24" s="31">
        <f t="shared" si="24"/>
        <v>302.85000000000002</v>
      </c>
      <c r="AL24" s="16">
        <f t="shared" si="23"/>
        <v>9378.85</v>
      </c>
      <c r="AM24" s="16">
        <f t="shared" si="17"/>
        <v>-303.85000000000036</v>
      </c>
      <c r="AN24" s="16">
        <f t="shared" si="18"/>
        <v>9075</v>
      </c>
    </row>
    <row r="25" spans="1:40" x14ac:dyDescent="0.3">
      <c r="A25" s="18">
        <v>40148</v>
      </c>
      <c r="B25" s="16">
        <v>10843</v>
      </c>
      <c r="C25" s="16">
        <f t="shared" si="0"/>
        <v>8783.3333333333339</v>
      </c>
      <c r="D25" s="16">
        <f t="shared" si="1"/>
        <v>8538.6666666666679</v>
      </c>
      <c r="E25" s="16">
        <f t="shared" si="13"/>
        <v>9085.4166666666661</v>
      </c>
      <c r="F25" s="16">
        <f t="shared" si="14"/>
        <v>9101.4583333333321</v>
      </c>
      <c r="N25" s="18">
        <v>40118</v>
      </c>
      <c r="O25" s="16">
        <v>8949</v>
      </c>
      <c r="P25" s="16">
        <f t="shared" si="19"/>
        <v>9086.1666666666661</v>
      </c>
      <c r="Q25" s="31">
        <f t="shared" si="15"/>
        <v>-137.16666666666606</v>
      </c>
      <c r="S25" s="11"/>
      <c r="AH25" s="18">
        <v>40118</v>
      </c>
      <c r="AI25" s="16">
        <v>8949</v>
      </c>
      <c r="AJ25" s="16">
        <f t="shared" si="22"/>
        <v>9086.1666666666661</v>
      </c>
      <c r="AK25" s="31">
        <f t="shared" si="24"/>
        <v>220.84999999999962</v>
      </c>
      <c r="AL25" s="16">
        <f t="shared" si="23"/>
        <v>9307.0166666666664</v>
      </c>
      <c r="AM25" s="16">
        <f t="shared" si="17"/>
        <v>-358.01666666666642</v>
      </c>
      <c r="AN25" s="16">
        <f t="shared" si="18"/>
        <v>8949</v>
      </c>
    </row>
    <row r="26" spans="1:40" x14ac:dyDescent="0.3">
      <c r="A26" s="18">
        <v>40179</v>
      </c>
      <c r="B26" s="16">
        <v>6558</v>
      </c>
      <c r="C26" s="16">
        <f t="shared" si="0"/>
        <v>8294</v>
      </c>
      <c r="D26" s="16">
        <f t="shared" si="1"/>
        <v>8066</v>
      </c>
      <c r="E26" s="16">
        <f t="shared" si="13"/>
        <v>9117.5</v>
      </c>
      <c r="F26" s="16">
        <f t="shared" si="14"/>
        <v>9099.5833333333321</v>
      </c>
      <c r="N26" s="18">
        <v>40148</v>
      </c>
      <c r="O26" s="16">
        <v>10843</v>
      </c>
      <c r="P26" s="16">
        <f t="shared" si="19"/>
        <v>9101.4583333333321</v>
      </c>
      <c r="Q26" s="31">
        <f t="shared" si="15"/>
        <v>1741.5416666666679</v>
      </c>
      <c r="S26" s="11"/>
      <c r="AH26" s="18">
        <v>40148</v>
      </c>
      <c r="AI26" s="16">
        <v>10843</v>
      </c>
      <c r="AJ26" s="16">
        <f t="shared" si="22"/>
        <v>9101.4583333333321</v>
      </c>
      <c r="AK26" s="31">
        <f t="shared" si="24"/>
        <v>1902.0583333333336</v>
      </c>
      <c r="AL26" s="16">
        <f t="shared" si="23"/>
        <v>11003.516666666666</v>
      </c>
      <c r="AM26" s="16">
        <f t="shared" si="17"/>
        <v>-160.51666666666642</v>
      </c>
      <c r="AN26" s="16">
        <f t="shared" si="18"/>
        <v>10843</v>
      </c>
    </row>
    <row r="27" spans="1:40" x14ac:dyDescent="0.3">
      <c r="A27" s="18">
        <v>40210</v>
      </c>
      <c r="B27" s="16">
        <v>7481</v>
      </c>
      <c r="C27" s="16">
        <f t="shared" si="0"/>
        <v>7838</v>
      </c>
      <c r="D27" s="16">
        <f t="shared" si="1"/>
        <v>8315.6666666666679</v>
      </c>
      <c r="E27" s="16">
        <f t="shared" si="13"/>
        <v>9081.6666666666661</v>
      </c>
      <c r="F27" s="16">
        <f t="shared" si="14"/>
        <v>9096.25</v>
      </c>
      <c r="N27" s="18">
        <v>40179</v>
      </c>
      <c r="O27" s="16">
        <v>6558</v>
      </c>
      <c r="P27" s="16">
        <f t="shared" si="19"/>
        <v>9099.5833333333321</v>
      </c>
      <c r="Q27" s="31">
        <f t="shared" si="15"/>
        <v>-2541.5833333333321</v>
      </c>
      <c r="S27" s="11"/>
      <c r="AH27" s="18">
        <v>40179</v>
      </c>
      <c r="AI27" s="16">
        <v>6558</v>
      </c>
      <c r="AJ27" s="16">
        <f t="shared" si="22"/>
        <v>9099.5833333333321</v>
      </c>
      <c r="AK27" s="31">
        <f>AK15</f>
        <v>-2591.1958333333332</v>
      </c>
      <c r="AL27" s="16">
        <f t="shared" si="23"/>
        <v>6508.3874999999989</v>
      </c>
      <c r="AM27" s="16">
        <f t="shared" si="17"/>
        <v>49.612500000001091</v>
      </c>
      <c r="AN27" s="16">
        <f t="shared" si="18"/>
        <v>6558</v>
      </c>
    </row>
    <row r="28" spans="1:40" x14ac:dyDescent="0.3">
      <c r="A28" s="18">
        <v>40238</v>
      </c>
      <c r="B28" s="16">
        <v>9475</v>
      </c>
      <c r="C28" s="16">
        <f t="shared" si="0"/>
        <v>8793.3333333333339</v>
      </c>
      <c r="D28" s="16">
        <f t="shared" si="1"/>
        <v>9105</v>
      </c>
      <c r="E28" s="16">
        <f t="shared" si="13"/>
        <v>9110.8333333333339</v>
      </c>
      <c r="F28" s="16">
        <f t="shared" si="14"/>
        <v>9117</v>
      </c>
      <c r="N28" s="18">
        <v>40210</v>
      </c>
      <c r="O28" s="16">
        <v>7481</v>
      </c>
      <c r="P28" s="16">
        <f t="shared" si="19"/>
        <v>9096.25</v>
      </c>
      <c r="Q28" s="31">
        <f t="shared" si="15"/>
        <v>-1615.25</v>
      </c>
      <c r="S28" s="11"/>
      <c r="AH28" s="18">
        <v>40210</v>
      </c>
      <c r="AI28" s="16">
        <v>7481</v>
      </c>
      <c r="AJ28" s="16">
        <f t="shared" si="22"/>
        <v>9096.25</v>
      </c>
      <c r="AK28" s="31">
        <f t="shared" ref="AK28:AK91" si="25">AK16</f>
        <v>-1715.1</v>
      </c>
      <c r="AL28" s="16">
        <f t="shared" si="23"/>
        <v>7381.15</v>
      </c>
      <c r="AM28" s="16">
        <f t="shared" si="17"/>
        <v>99.850000000000364</v>
      </c>
      <c r="AN28" s="16">
        <f t="shared" si="18"/>
        <v>7481</v>
      </c>
    </row>
    <row r="29" spans="1:40" x14ac:dyDescent="0.3">
      <c r="A29" s="18">
        <v>40269</v>
      </c>
      <c r="B29" s="16">
        <v>9424</v>
      </c>
      <c r="C29" s="16">
        <f t="shared" si="0"/>
        <v>9416.6666666666661</v>
      </c>
      <c r="D29" s="16">
        <f t="shared" si="1"/>
        <v>9596.1666666666661</v>
      </c>
      <c r="E29" s="16">
        <f t="shared" si="13"/>
        <v>9123.1666666666661</v>
      </c>
      <c r="F29" s="16">
        <f t="shared" si="14"/>
        <v>9137.25</v>
      </c>
      <c r="N29" s="18">
        <v>40238</v>
      </c>
      <c r="O29" s="16">
        <v>9475</v>
      </c>
      <c r="P29" s="16">
        <f t="shared" si="19"/>
        <v>9117</v>
      </c>
      <c r="Q29" s="31">
        <f t="shared" si="15"/>
        <v>358</v>
      </c>
      <c r="S29" s="11"/>
      <c r="AH29" s="18">
        <v>40238</v>
      </c>
      <c r="AI29" s="16">
        <v>9475</v>
      </c>
      <c r="AJ29" s="16">
        <f t="shared" si="22"/>
        <v>9117</v>
      </c>
      <c r="AK29" s="31">
        <f t="shared" si="25"/>
        <v>-153.55416666666679</v>
      </c>
      <c r="AL29" s="16">
        <f t="shared" si="23"/>
        <v>8963.4458333333332</v>
      </c>
      <c r="AM29" s="16">
        <f t="shared" si="17"/>
        <v>511.55416666666679</v>
      </c>
      <c r="AN29" s="16">
        <f t="shared" si="18"/>
        <v>9475</v>
      </c>
    </row>
    <row r="30" spans="1:40" x14ac:dyDescent="0.3">
      <c r="A30" s="18">
        <v>40299</v>
      </c>
      <c r="B30" s="16">
        <v>9351</v>
      </c>
      <c r="C30" s="16">
        <f t="shared" si="0"/>
        <v>9775.6666666666661</v>
      </c>
      <c r="D30" s="16">
        <f t="shared" si="1"/>
        <v>9717.8333333333321</v>
      </c>
      <c r="E30" s="16">
        <f t="shared" si="13"/>
        <v>9151.3333333333339</v>
      </c>
      <c r="F30" s="16">
        <f t="shared" si="14"/>
        <v>9189.5416666666679</v>
      </c>
      <c r="N30" s="18">
        <v>40269</v>
      </c>
      <c r="O30" s="16">
        <v>9424</v>
      </c>
      <c r="P30" s="16">
        <f t="shared" si="19"/>
        <v>9137.25</v>
      </c>
      <c r="Q30" s="31">
        <f t="shared" si="15"/>
        <v>286.75</v>
      </c>
      <c r="S30" s="11"/>
      <c r="AH30" s="18">
        <v>40269</v>
      </c>
      <c r="AI30" s="16">
        <v>9424</v>
      </c>
      <c r="AJ30" s="16">
        <f t="shared" si="22"/>
        <v>9137.25</v>
      </c>
      <c r="AK30" s="31">
        <f t="shared" si="25"/>
        <v>-299.79166666666663</v>
      </c>
      <c r="AL30" s="16">
        <f t="shared" si="23"/>
        <v>8837.4583333333339</v>
      </c>
      <c r="AM30" s="16">
        <f t="shared" si="17"/>
        <v>586.54166666666606</v>
      </c>
      <c r="AN30" s="16">
        <f t="shared" si="18"/>
        <v>9424</v>
      </c>
    </row>
    <row r="31" spans="1:40" x14ac:dyDescent="0.3">
      <c r="A31" s="18">
        <v>40330</v>
      </c>
      <c r="B31" s="16">
        <v>10552</v>
      </c>
      <c r="C31" s="16">
        <f t="shared" si="0"/>
        <v>9660</v>
      </c>
      <c r="D31" s="16">
        <f t="shared" si="1"/>
        <v>9647</v>
      </c>
      <c r="E31" s="16">
        <f t="shared" si="13"/>
        <v>9227.75</v>
      </c>
      <c r="F31" s="16">
        <f t="shared" si="14"/>
        <v>9253.25</v>
      </c>
      <c r="N31" s="18">
        <v>40299</v>
      </c>
      <c r="O31" s="16">
        <v>9351</v>
      </c>
      <c r="P31" s="16">
        <f t="shared" si="19"/>
        <v>9189.5416666666679</v>
      </c>
      <c r="Q31" s="31">
        <f t="shared" si="15"/>
        <v>161.45833333333212</v>
      </c>
      <c r="S31" s="11"/>
      <c r="AH31" s="18">
        <v>40299</v>
      </c>
      <c r="AI31" s="16">
        <v>9351</v>
      </c>
      <c r="AJ31" s="16">
        <f t="shared" si="22"/>
        <v>9189.5416666666679</v>
      </c>
      <c r="AK31" s="31">
        <f t="shared" si="25"/>
        <v>738.21666666666601</v>
      </c>
      <c r="AL31" s="16">
        <f t="shared" si="23"/>
        <v>9927.7583333333332</v>
      </c>
      <c r="AM31" s="16">
        <f t="shared" si="17"/>
        <v>-576.75833333333321</v>
      </c>
      <c r="AN31" s="16">
        <f t="shared" si="18"/>
        <v>9351</v>
      </c>
    </row>
    <row r="32" spans="1:40" x14ac:dyDescent="0.3">
      <c r="A32" s="18">
        <v>40360</v>
      </c>
      <c r="B32" s="16">
        <v>9077</v>
      </c>
      <c r="C32" s="16">
        <f t="shared" si="0"/>
        <v>9634</v>
      </c>
      <c r="D32" s="16">
        <f t="shared" si="1"/>
        <v>9445.3333333333321</v>
      </c>
      <c r="E32" s="16">
        <f t="shared" si="13"/>
        <v>9278.75</v>
      </c>
      <c r="F32" s="16">
        <f t="shared" si="14"/>
        <v>9293.0416666666679</v>
      </c>
      <c r="N32" s="18">
        <v>40330</v>
      </c>
      <c r="O32" s="16">
        <v>10552</v>
      </c>
      <c r="P32" s="16">
        <f t="shared" si="19"/>
        <v>9253.25</v>
      </c>
      <c r="Q32" s="31">
        <f t="shared" si="15"/>
        <v>1298.75</v>
      </c>
      <c r="S32" s="11"/>
      <c r="AH32" s="18">
        <v>40330</v>
      </c>
      <c r="AI32" s="16">
        <v>10552</v>
      </c>
      <c r="AJ32" s="16">
        <f t="shared" si="22"/>
        <v>9253.25</v>
      </c>
      <c r="AK32" s="31">
        <f t="shared" si="25"/>
        <v>1406.9749999999997</v>
      </c>
      <c r="AL32" s="16">
        <f t="shared" si="23"/>
        <v>10660.225</v>
      </c>
      <c r="AM32" s="16">
        <f t="shared" si="17"/>
        <v>-108.22500000000036</v>
      </c>
      <c r="AN32" s="16">
        <f t="shared" si="18"/>
        <v>10552</v>
      </c>
    </row>
    <row r="33" spans="1:40" x14ac:dyDescent="0.3">
      <c r="A33" s="18">
        <v>40391</v>
      </c>
      <c r="B33" s="16">
        <v>9273</v>
      </c>
      <c r="C33" s="16">
        <f t="shared" si="0"/>
        <v>9256.6666666666661</v>
      </c>
      <c r="D33" s="16">
        <f t="shared" si="1"/>
        <v>9312.6666666666661</v>
      </c>
      <c r="E33" s="16">
        <f t="shared" si="13"/>
        <v>9307.3333333333339</v>
      </c>
      <c r="F33" s="16">
        <f t="shared" si="14"/>
        <v>9329.5416666666679</v>
      </c>
      <c r="N33" s="18">
        <v>40360</v>
      </c>
      <c r="O33" s="16">
        <v>9077</v>
      </c>
      <c r="P33" s="16">
        <f t="shared" si="19"/>
        <v>9293.0416666666679</v>
      </c>
      <c r="Q33" s="31">
        <f t="shared" si="15"/>
        <v>-216.04166666666788</v>
      </c>
      <c r="S33" s="11"/>
      <c r="AH33" s="18">
        <v>40360</v>
      </c>
      <c r="AI33" s="16">
        <v>9077</v>
      </c>
      <c r="AJ33" s="16">
        <f t="shared" si="22"/>
        <v>9293.0416666666679</v>
      </c>
      <c r="AK33" s="31">
        <f t="shared" si="25"/>
        <v>-142.23750000000001</v>
      </c>
      <c r="AL33" s="16">
        <f t="shared" si="23"/>
        <v>9150.8041666666686</v>
      </c>
      <c r="AM33" s="16">
        <f t="shared" si="17"/>
        <v>-73.804166666668607</v>
      </c>
      <c r="AN33" s="16">
        <f t="shared" si="18"/>
        <v>9077</v>
      </c>
    </row>
    <row r="34" spans="1:40" x14ac:dyDescent="0.3">
      <c r="A34" s="18">
        <v>40422</v>
      </c>
      <c r="B34" s="16">
        <v>9420</v>
      </c>
      <c r="C34" s="16">
        <f t="shared" si="0"/>
        <v>9368.6666666666661</v>
      </c>
      <c r="D34" s="16">
        <f t="shared" si="1"/>
        <v>9467.5</v>
      </c>
      <c r="E34" s="16">
        <f t="shared" si="13"/>
        <v>9351.75</v>
      </c>
      <c r="F34" s="16">
        <f t="shared" si="14"/>
        <v>9366.625</v>
      </c>
      <c r="N34" s="18">
        <v>40391</v>
      </c>
      <c r="O34" s="16">
        <v>9273</v>
      </c>
      <c r="P34" s="16">
        <f t="shared" si="19"/>
        <v>9329.5416666666679</v>
      </c>
      <c r="Q34" s="31">
        <f t="shared" si="15"/>
        <v>-56.541666666667879</v>
      </c>
      <c r="S34" s="11"/>
      <c r="AH34" s="18">
        <v>40391</v>
      </c>
      <c r="AI34" s="16">
        <v>9273</v>
      </c>
      <c r="AJ34" s="16">
        <f t="shared" si="22"/>
        <v>9329.5416666666679</v>
      </c>
      <c r="AK34" s="31">
        <f t="shared" si="25"/>
        <v>385.04999999999944</v>
      </c>
      <c r="AL34" s="16">
        <f t="shared" si="23"/>
        <v>9714.5916666666672</v>
      </c>
      <c r="AM34" s="16">
        <f t="shared" si="17"/>
        <v>-441.59166666666715</v>
      </c>
      <c r="AN34" s="16">
        <f t="shared" si="18"/>
        <v>9273</v>
      </c>
    </row>
    <row r="35" spans="1:40" x14ac:dyDescent="0.3">
      <c r="A35" s="18">
        <v>40452</v>
      </c>
      <c r="B35" s="16">
        <v>9413</v>
      </c>
      <c r="C35" s="16">
        <f t="shared" si="0"/>
        <v>9566.3333333333339</v>
      </c>
      <c r="D35" s="16">
        <f t="shared" si="1"/>
        <v>9905.5</v>
      </c>
      <c r="E35" s="16">
        <f t="shared" si="13"/>
        <v>9381.5</v>
      </c>
      <c r="F35" s="16">
        <f t="shared" si="14"/>
        <v>9375.5416666666679</v>
      </c>
      <c r="N35" s="18">
        <v>40422</v>
      </c>
      <c r="O35" s="16">
        <v>9420</v>
      </c>
      <c r="P35" s="16">
        <f t="shared" si="19"/>
        <v>9366.625</v>
      </c>
      <c r="Q35" s="31">
        <f t="shared" si="15"/>
        <v>53.375</v>
      </c>
      <c r="S35" s="11"/>
      <c r="AH35" s="18">
        <v>40422</v>
      </c>
      <c r="AI35" s="16">
        <v>9420</v>
      </c>
      <c r="AJ35" s="16">
        <f t="shared" si="22"/>
        <v>9366.625</v>
      </c>
      <c r="AK35" s="31">
        <f t="shared" si="25"/>
        <v>-36.658333333333758</v>
      </c>
      <c r="AL35" s="16">
        <f t="shared" si="23"/>
        <v>9329.9666666666672</v>
      </c>
      <c r="AM35" s="16">
        <f t="shared" si="17"/>
        <v>90.033333333332848</v>
      </c>
      <c r="AN35" s="16">
        <f t="shared" si="18"/>
        <v>9420</v>
      </c>
    </row>
    <row r="36" spans="1:40" x14ac:dyDescent="0.3">
      <c r="A36" s="18">
        <v>40483</v>
      </c>
      <c r="B36" s="16">
        <v>9866</v>
      </c>
      <c r="C36" s="16">
        <f t="shared" si="0"/>
        <v>10244.666666666666</v>
      </c>
      <c r="D36" s="16">
        <f t="shared" si="1"/>
        <v>9826</v>
      </c>
      <c r="E36" s="16">
        <f t="shared" si="13"/>
        <v>9369.5833333333339</v>
      </c>
      <c r="F36" s="16">
        <f t="shared" si="14"/>
        <v>9395.25</v>
      </c>
      <c r="N36" s="18">
        <v>40452</v>
      </c>
      <c r="O36" s="16">
        <v>9413</v>
      </c>
      <c r="P36" s="16">
        <f t="shared" si="19"/>
        <v>9375.5416666666679</v>
      </c>
      <c r="Q36" s="31">
        <f t="shared" si="15"/>
        <v>37.458333333332121</v>
      </c>
      <c r="S36" s="11"/>
      <c r="AH36" s="18">
        <v>40452</v>
      </c>
      <c r="AI36" s="16">
        <v>9413</v>
      </c>
      <c r="AJ36" s="16">
        <f t="shared" si="22"/>
        <v>9375.5416666666679</v>
      </c>
      <c r="AK36" s="31">
        <f t="shared" si="25"/>
        <v>302.85000000000002</v>
      </c>
      <c r="AL36" s="16">
        <f t="shared" si="23"/>
        <v>9678.3916666666682</v>
      </c>
      <c r="AM36" s="16">
        <f t="shared" si="17"/>
        <v>-265.39166666666824</v>
      </c>
      <c r="AN36" s="16">
        <f t="shared" si="18"/>
        <v>9413</v>
      </c>
    </row>
    <row r="37" spans="1:40" x14ac:dyDescent="0.3">
      <c r="A37" s="18">
        <v>40513</v>
      </c>
      <c r="B37" s="16">
        <v>11455</v>
      </c>
      <c r="C37" s="16">
        <f t="shared" si="0"/>
        <v>9407.3333333333339</v>
      </c>
      <c r="D37" s="16">
        <f t="shared" si="1"/>
        <v>9098.6666666666679</v>
      </c>
      <c r="E37" s="16">
        <f t="shared" si="13"/>
        <v>9420.9166666666661</v>
      </c>
      <c r="F37" s="16">
        <f t="shared" si="14"/>
        <v>9453.9166666666661</v>
      </c>
      <c r="N37" s="18">
        <v>40483</v>
      </c>
      <c r="O37" s="16">
        <v>9866</v>
      </c>
      <c r="P37" s="16">
        <f t="shared" si="19"/>
        <v>9395.25</v>
      </c>
      <c r="Q37" s="31">
        <f t="shared" si="15"/>
        <v>470.75</v>
      </c>
      <c r="S37" s="11"/>
      <c r="AH37" s="18">
        <v>40483</v>
      </c>
      <c r="AI37" s="16">
        <v>9866</v>
      </c>
      <c r="AJ37" s="16">
        <f t="shared" si="22"/>
        <v>9395.25</v>
      </c>
      <c r="AK37" s="31">
        <f t="shared" si="25"/>
        <v>220.84999999999962</v>
      </c>
      <c r="AL37" s="16">
        <f t="shared" si="23"/>
        <v>9616.1</v>
      </c>
      <c r="AM37" s="16">
        <f t="shared" si="17"/>
        <v>249.89999999999964</v>
      </c>
      <c r="AN37" s="16">
        <f t="shared" si="18"/>
        <v>9866</v>
      </c>
    </row>
    <row r="38" spans="1:40" x14ac:dyDescent="0.3">
      <c r="A38" s="18">
        <v>40544</v>
      </c>
      <c r="B38" s="16">
        <v>6901</v>
      </c>
      <c r="C38" s="16">
        <f t="shared" si="0"/>
        <v>8790</v>
      </c>
      <c r="D38" s="16">
        <f t="shared" si="1"/>
        <v>8519.5</v>
      </c>
      <c r="E38" s="16">
        <f t="shared" si="13"/>
        <v>9486.9166666666661</v>
      </c>
      <c r="F38" s="16">
        <f t="shared" si="14"/>
        <v>9488.125</v>
      </c>
      <c r="N38" s="18">
        <v>40513</v>
      </c>
      <c r="O38" s="16">
        <v>11455</v>
      </c>
      <c r="P38" s="16">
        <f t="shared" si="19"/>
        <v>9453.9166666666661</v>
      </c>
      <c r="Q38" s="31">
        <f t="shared" si="15"/>
        <v>2001.0833333333339</v>
      </c>
      <c r="S38" s="11"/>
      <c r="AH38" s="18">
        <v>40513</v>
      </c>
      <c r="AI38" s="16">
        <v>11455</v>
      </c>
      <c r="AJ38" s="16">
        <f t="shared" si="22"/>
        <v>9453.9166666666661</v>
      </c>
      <c r="AK38" s="31">
        <f t="shared" si="25"/>
        <v>1902.0583333333336</v>
      </c>
      <c r="AL38" s="16">
        <f t="shared" si="23"/>
        <v>11355.975</v>
      </c>
      <c r="AM38" s="16">
        <f t="shared" si="17"/>
        <v>99.024999999999636</v>
      </c>
      <c r="AN38" s="16">
        <f t="shared" si="18"/>
        <v>11455</v>
      </c>
    </row>
    <row r="39" spans="1:40" x14ac:dyDescent="0.3">
      <c r="A39" s="18">
        <v>40575</v>
      </c>
      <c r="B39" s="16">
        <v>8014</v>
      </c>
      <c r="C39" s="16">
        <f t="shared" si="0"/>
        <v>8249</v>
      </c>
      <c r="D39" s="16">
        <f t="shared" si="1"/>
        <v>8645.6666666666679</v>
      </c>
      <c r="E39" s="16">
        <f t="shared" si="13"/>
        <v>9489.3333333333339</v>
      </c>
      <c r="F39" s="16">
        <f t="shared" si="14"/>
        <v>9539.1666666666679</v>
      </c>
      <c r="N39" s="18">
        <v>40544</v>
      </c>
      <c r="O39" s="16">
        <v>6901</v>
      </c>
      <c r="P39" s="16">
        <f t="shared" si="19"/>
        <v>9488.125</v>
      </c>
      <c r="Q39" s="31">
        <f t="shared" si="15"/>
        <v>-2587.125</v>
      </c>
      <c r="S39" s="11"/>
      <c r="AH39" s="18">
        <v>40544</v>
      </c>
      <c r="AI39" s="16">
        <v>6901</v>
      </c>
      <c r="AJ39" s="16">
        <f t="shared" si="22"/>
        <v>9488.125</v>
      </c>
      <c r="AK39" s="31">
        <f t="shared" si="25"/>
        <v>-2591.1958333333332</v>
      </c>
      <c r="AL39" s="16">
        <f t="shared" si="23"/>
        <v>6896.9291666666668</v>
      </c>
      <c r="AM39" s="16">
        <f t="shared" si="17"/>
        <v>4.0708333333332121</v>
      </c>
      <c r="AN39" s="16">
        <f t="shared" si="18"/>
        <v>6901</v>
      </c>
    </row>
    <row r="40" spans="1:40" x14ac:dyDescent="0.3">
      <c r="A40" s="18">
        <v>40603</v>
      </c>
      <c r="B40" s="16">
        <v>9832</v>
      </c>
      <c r="C40" s="16">
        <f t="shared" si="0"/>
        <v>9042.3333333333339</v>
      </c>
      <c r="D40" s="16">
        <f t="shared" si="1"/>
        <v>9367.8333333333339</v>
      </c>
      <c r="E40" s="16">
        <f t="shared" si="13"/>
        <v>9589</v>
      </c>
      <c r="F40" s="16">
        <f t="shared" si="14"/>
        <v>9616.7083333333321</v>
      </c>
      <c r="N40" s="18">
        <v>40575</v>
      </c>
      <c r="O40" s="16">
        <v>8014</v>
      </c>
      <c r="P40" s="16">
        <f t="shared" si="19"/>
        <v>9539.1666666666679</v>
      </c>
      <c r="Q40" s="31">
        <f t="shared" si="15"/>
        <v>-1525.1666666666679</v>
      </c>
      <c r="S40" s="11"/>
      <c r="AH40" s="18">
        <v>40575</v>
      </c>
      <c r="AI40" s="16">
        <v>8014</v>
      </c>
      <c r="AJ40" s="16">
        <f t="shared" si="22"/>
        <v>9539.1666666666679</v>
      </c>
      <c r="AK40" s="31">
        <f t="shared" si="25"/>
        <v>-1715.1</v>
      </c>
      <c r="AL40" s="16">
        <f t="shared" si="23"/>
        <v>7824.0666666666675</v>
      </c>
      <c r="AM40" s="16">
        <f t="shared" ref="AM40:AM71" si="26">AI40-AL40</f>
        <v>189.93333333333248</v>
      </c>
      <c r="AN40" s="16">
        <f t="shared" si="18"/>
        <v>8014</v>
      </c>
    </row>
    <row r="41" spans="1:40" x14ac:dyDescent="0.3">
      <c r="A41" s="18">
        <v>40634</v>
      </c>
      <c r="B41" s="16">
        <v>9281</v>
      </c>
      <c r="C41" s="16">
        <f t="shared" si="0"/>
        <v>9693.3333333333339</v>
      </c>
      <c r="D41" s="16">
        <f t="shared" si="1"/>
        <v>9945.3333333333339</v>
      </c>
      <c r="E41" s="16">
        <f t="shared" si="13"/>
        <v>9644.4166666666661</v>
      </c>
      <c r="F41" s="16">
        <f t="shared" si="14"/>
        <v>9652.7083333333321</v>
      </c>
      <c r="N41" s="18">
        <v>40603</v>
      </c>
      <c r="O41" s="16">
        <v>9832</v>
      </c>
      <c r="P41" s="16">
        <f t="shared" si="19"/>
        <v>9616.7083333333321</v>
      </c>
      <c r="Q41" s="31">
        <f t="shared" si="15"/>
        <v>215.29166666666788</v>
      </c>
      <c r="S41" s="11"/>
      <c r="AH41" s="18">
        <v>40603</v>
      </c>
      <c r="AI41" s="16">
        <v>9832</v>
      </c>
      <c r="AJ41" s="16">
        <f t="shared" si="22"/>
        <v>9616.7083333333321</v>
      </c>
      <c r="AK41" s="31">
        <f t="shared" si="25"/>
        <v>-153.55416666666679</v>
      </c>
      <c r="AL41" s="16">
        <f t="shared" si="23"/>
        <v>9463.1541666666653</v>
      </c>
      <c r="AM41" s="16">
        <f t="shared" si="26"/>
        <v>368.84583333333467</v>
      </c>
      <c r="AN41" s="16">
        <f t="shared" si="18"/>
        <v>9832</v>
      </c>
    </row>
    <row r="42" spans="1:40" x14ac:dyDescent="0.3">
      <c r="A42" s="18">
        <v>40664</v>
      </c>
      <c r="B42" s="16">
        <v>9967</v>
      </c>
      <c r="C42" s="16">
        <f t="shared" si="0"/>
        <v>10197.333333333334</v>
      </c>
      <c r="D42" s="16">
        <f t="shared" si="1"/>
        <v>10168.166666666668</v>
      </c>
      <c r="E42" s="16">
        <f t="shared" si="13"/>
        <v>9661</v>
      </c>
      <c r="F42" s="16">
        <f t="shared" si="14"/>
        <v>9680.25</v>
      </c>
      <c r="N42" s="18">
        <v>40634</v>
      </c>
      <c r="O42" s="16">
        <v>9281</v>
      </c>
      <c r="P42" s="16">
        <f t="shared" si="19"/>
        <v>9652.7083333333321</v>
      </c>
      <c r="Q42" s="31">
        <f t="shared" si="15"/>
        <v>-371.70833333333212</v>
      </c>
      <c r="S42" s="11"/>
      <c r="AH42" s="18">
        <v>40634</v>
      </c>
      <c r="AI42" s="16">
        <v>9281</v>
      </c>
      <c r="AJ42" s="16">
        <f t="shared" si="22"/>
        <v>9652.7083333333321</v>
      </c>
      <c r="AK42" s="31">
        <f t="shared" si="25"/>
        <v>-299.79166666666663</v>
      </c>
      <c r="AL42" s="16">
        <f t="shared" si="23"/>
        <v>9352.9166666666661</v>
      </c>
      <c r="AM42" s="16">
        <f t="shared" si="26"/>
        <v>-71.91666666666606</v>
      </c>
      <c r="AN42" s="16">
        <f t="shared" si="18"/>
        <v>9281</v>
      </c>
    </row>
    <row r="43" spans="1:40" x14ac:dyDescent="0.3">
      <c r="A43" s="18">
        <v>40695</v>
      </c>
      <c r="B43" s="16">
        <v>11344</v>
      </c>
      <c r="C43" s="16">
        <f t="shared" si="0"/>
        <v>10139</v>
      </c>
      <c r="D43" s="16">
        <f t="shared" si="1"/>
        <v>10222.666666666668</v>
      </c>
      <c r="E43" s="16">
        <f t="shared" si="13"/>
        <v>9699.5</v>
      </c>
      <c r="F43" s="16">
        <f t="shared" si="14"/>
        <v>9700.6666666666679</v>
      </c>
      <c r="N43" s="18">
        <v>40664</v>
      </c>
      <c r="O43" s="16">
        <v>9967</v>
      </c>
      <c r="P43" s="16">
        <f t="shared" si="19"/>
        <v>9680.25</v>
      </c>
      <c r="Q43" s="31">
        <f t="shared" si="15"/>
        <v>286.75</v>
      </c>
      <c r="S43" s="11"/>
      <c r="AH43" s="18">
        <v>40664</v>
      </c>
      <c r="AI43" s="16">
        <v>9967</v>
      </c>
      <c r="AJ43" s="16">
        <f t="shared" si="22"/>
        <v>9680.25</v>
      </c>
      <c r="AK43" s="31">
        <f t="shared" si="25"/>
        <v>738.21666666666601</v>
      </c>
      <c r="AL43" s="16">
        <f t="shared" si="23"/>
        <v>10418.466666666665</v>
      </c>
      <c r="AM43" s="16">
        <f t="shared" si="26"/>
        <v>-451.46666666666533</v>
      </c>
      <c r="AN43" s="16">
        <f t="shared" si="18"/>
        <v>9967</v>
      </c>
    </row>
    <row r="44" spans="1:40" x14ac:dyDescent="0.3">
      <c r="A44" s="18">
        <v>40725</v>
      </c>
      <c r="B44" s="16">
        <v>9106</v>
      </c>
      <c r="C44" s="16">
        <f t="shared" si="0"/>
        <v>10306.333333333334</v>
      </c>
      <c r="D44" s="16">
        <f t="shared" si="1"/>
        <v>10096.5</v>
      </c>
      <c r="E44" s="16">
        <f t="shared" si="13"/>
        <v>9701.8333333333339</v>
      </c>
      <c r="F44" s="16">
        <f t="shared" si="14"/>
        <v>9726.2083333333339</v>
      </c>
      <c r="N44" s="18">
        <v>40695</v>
      </c>
      <c r="O44" s="16">
        <v>11344</v>
      </c>
      <c r="P44" s="16">
        <f t="shared" si="19"/>
        <v>9700.6666666666679</v>
      </c>
      <c r="Q44" s="31">
        <f t="shared" si="15"/>
        <v>1643.3333333333321</v>
      </c>
      <c r="S44" s="11"/>
      <c r="AH44" s="18">
        <v>40695</v>
      </c>
      <c r="AI44" s="16">
        <v>11344</v>
      </c>
      <c r="AJ44" s="16">
        <f t="shared" si="22"/>
        <v>9700.6666666666679</v>
      </c>
      <c r="AK44" s="31">
        <f t="shared" si="25"/>
        <v>1406.9749999999997</v>
      </c>
      <c r="AL44" s="16">
        <f t="shared" si="23"/>
        <v>11107.641666666668</v>
      </c>
      <c r="AM44" s="16">
        <f t="shared" si="26"/>
        <v>236.35833333333176</v>
      </c>
      <c r="AN44" s="16">
        <f t="shared" si="18"/>
        <v>11344</v>
      </c>
    </row>
    <row r="45" spans="1:40" x14ac:dyDescent="0.3">
      <c r="A45" s="18">
        <v>40756</v>
      </c>
      <c r="B45" s="16">
        <v>10469</v>
      </c>
      <c r="C45" s="16">
        <f t="shared" si="0"/>
        <v>9886.6666666666661</v>
      </c>
      <c r="D45" s="16">
        <f t="shared" si="1"/>
        <v>9971</v>
      </c>
      <c r="E45" s="16">
        <f t="shared" si="13"/>
        <v>9750.5833333333339</v>
      </c>
      <c r="F45" s="16">
        <f t="shared" si="14"/>
        <v>9776.7083333333339</v>
      </c>
      <c r="N45" s="18">
        <v>40725</v>
      </c>
      <c r="O45" s="16">
        <v>9106</v>
      </c>
      <c r="P45" s="16">
        <f t="shared" si="19"/>
        <v>9726.2083333333339</v>
      </c>
      <c r="Q45" s="31">
        <f t="shared" si="15"/>
        <v>-620.20833333333394</v>
      </c>
      <c r="S45" s="11"/>
      <c r="AH45" s="18">
        <v>40725</v>
      </c>
      <c r="AI45" s="16">
        <v>9106</v>
      </c>
      <c r="AJ45" s="16">
        <f t="shared" si="22"/>
        <v>9726.2083333333339</v>
      </c>
      <c r="AK45" s="31">
        <f t="shared" si="25"/>
        <v>-142.23750000000001</v>
      </c>
      <c r="AL45" s="16">
        <f t="shared" si="23"/>
        <v>9583.9708333333347</v>
      </c>
      <c r="AM45" s="16">
        <f t="shared" si="26"/>
        <v>-477.97083333333467</v>
      </c>
      <c r="AN45" s="16">
        <f t="shared" si="18"/>
        <v>9106</v>
      </c>
    </row>
    <row r="46" spans="1:40" x14ac:dyDescent="0.3">
      <c r="A46" s="18">
        <v>40787</v>
      </c>
      <c r="B46" s="16">
        <v>10085</v>
      </c>
      <c r="C46" s="16">
        <f t="shared" si="0"/>
        <v>10055.333333333334</v>
      </c>
      <c r="D46" s="16">
        <f t="shared" si="1"/>
        <v>10031.833333333334</v>
      </c>
      <c r="E46" s="16">
        <f t="shared" si="13"/>
        <v>9802.8333333333339</v>
      </c>
      <c r="F46" s="16">
        <f t="shared" si="14"/>
        <v>9797.7083333333339</v>
      </c>
      <c r="N46" s="18">
        <v>40756</v>
      </c>
      <c r="O46" s="16">
        <v>10469</v>
      </c>
      <c r="P46" s="16">
        <f t="shared" si="19"/>
        <v>9776.7083333333339</v>
      </c>
      <c r="Q46" s="31">
        <f t="shared" si="15"/>
        <v>692.29166666666606</v>
      </c>
      <c r="S46" s="11"/>
      <c r="AH46" s="18">
        <v>40756</v>
      </c>
      <c r="AI46" s="16">
        <v>10469</v>
      </c>
      <c r="AJ46" s="16">
        <f t="shared" si="22"/>
        <v>9776.7083333333339</v>
      </c>
      <c r="AK46" s="31">
        <f t="shared" si="25"/>
        <v>385.04999999999944</v>
      </c>
      <c r="AL46" s="16">
        <f t="shared" si="23"/>
        <v>10161.758333333333</v>
      </c>
      <c r="AM46" s="16">
        <f t="shared" si="26"/>
        <v>307.24166666666679</v>
      </c>
      <c r="AN46" s="16">
        <f t="shared" si="18"/>
        <v>10469</v>
      </c>
    </row>
    <row r="47" spans="1:40" x14ac:dyDescent="0.3">
      <c r="A47" s="18">
        <v>40817</v>
      </c>
      <c r="B47" s="16">
        <v>9612</v>
      </c>
      <c r="C47" s="16">
        <f t="shared" si="0"/>
        <v>10008.333333333334</v>
      </c>
      <c r="D47" s="16">
        <f t="shared" si="1"/>
        <v>10241.333333333334</v>
      </c>
      <c r="E47" s="16">
        <f t="shared" si="13"/>
        <v>9792.5833333333339</v>
      </c>
      <c r="F47" s="16">
        <f t="shared" si="14"/>
        <v>9798.5</v>
      </c>
      <c r="N47" s="18">
        <v>40787</v>
      </c>
      <c r="O47" s="16">
        <v>10085</v>
      </c>
      <c r="P47" s="16">
        <f t="shared" si="19"/>
        <v>9797.7083333333339</v>
      </c>
      <c r="Q47" s="31">
        <f t="shared" si="15"/>
        <v>287.29166666666606</v>
      </c>
      <c r="S47" s="11"/>
      <c r="AH47" s="18">
        <v>40787</v>
      </c>
      <c r="AI47" s="16">
        <v>10085</v>
      </c>
      <c r="AJ47" s="16">
        <f t="shared" si="22"/>
        <v>9797.7083333333339</v>
      </c>
      <c r="AK47" s="31">
        <f t="shared" si="25"/>
        <v>-36.658333333333758</v>
      </c>
      <c r="AL47" s="16">
        <f t="shared" si="23"/>
        <v>9761.0499999999993</v>
      </c>
      <c r="AM47" s="16">
        <f t="shared" si="26"/>
        <v>323.95000000000073</v>
      </c>
      <c r="AN47" s="16">
        <f t="shared" si="18"/>
        <v>10085</v>
      </c>
    </row>
    <row r="48" spans="1:40" x14ac:dyDescent="0.3">
      <c r="A48" s="18">
        <v>40848</v>
      </c>
      <c r="B48" s="16">
        <v>10328</v>
      </c>
      <c r="C48" s="16">
        <f t="shared" si="0"/>
        <v>10474.333333333334</v>
      </c>
      <c r="D48" s="16">
        <f t="shared" si="1"/>
        <v>10120</v>
      </c>
      <c r="E48" s="16">
        <f t="shared" si="13"/>
        <v>9804.4166666666661</v>
      </c>
      <c r="F48" s="16">
        <f t="shared" si="14"/>
        <v>9861.7083333333321</v>
      </c>
      <c r="N48" s="18">
        <v>40817</v>
      </c>
      <c r="O48" s="16">
        <v>9612</v>
      </c>
      <c r="P48" s="16">
        <f t="shared" si="19"/>
        <v>9798.5</v>
      </c>
      <c r="Q48" s="31">
        <f t="shared" si="15"/>
        <v>-186.5</v>
      </c>
      <c r="S48" s="11"/>
      <c r="AH48" s="18">
        <v>40817</v>
      </c>
      <c r="AI48" s="16">
        <v>9612</v>
      </c>
      <c r="AJ48" s="16">
        <f t="shared" si="22"/>
        <v>9798.5</v>
      </c>
      <c r="AK48" s="31">
        <f t="shared" si="25"/>
        <v>302.85000000000002</v>
      </c>
      <c r="AL48" s="16">
        <f t="shared" si="23"/>
        <v>10101.35</v>
      </c>
      <c r="AM48" s="16">
        <f t="shared" si="26"/>
        <v>-489.35000000000036</v>
      </c>
      <c r="AN48" s="16">
        <f t="shared" si="18"/>
        <v>9612</v>
      </c>
    </row>
    <row r="49" spans="1:40" x14ac:dyDescent="0.3">
      <c r="A49" s="18">
        <v>40878</v>
      </c>
      <c r="B49" s="16">
        <v>11483</v>
      </c>
      <c r="C49" s="16">
        <f t="shared" si="0"/>
        <v>9765.6666666666661</v>
      </c>
      <c r="D49" s="16">
        <f t="shared" si="1"/>
        <v>9484.5</v>
      </c>
      <c r="E49" s="16">
        <f t="shared" si="13"/>
        <v>9919</v>
      </c>
      <c r="F49" s="16">
        <f t="shared" si="14"/>
        <v>9916.0833333333321</v>
      </c>
      <c r="N49" s="18">
        <v>40848</v>
      </c>
      <c r="O49" s="16">
        <v>10328</v>
      </c>
      <c r="P49" s="16">
        <f t="shared" si="19"/>
        <v>9861.7083333333321</v>
      </c>
      <c r="Q49" s="31">
        <f t="shared" si="15"/>
        <v>466.29166666666788</v>
      </c>
      <c r="S49" s="11"/>
      <c r="AH49" s="18">
        <v>40848</v>
      </c>
      <c r="AI49" s="16">
        <v>10328</v>
      </c>
      <c r="AJ49" s="16">
        <f t="shared" si="22"/>
        <v>9861.7083333333321</v>
      </c>
      <c r="AK49" s="31">
        <f t="shared" si="25"/>
        <v>220.84999999999962</v>
      </c>
      <c r="AL49" s="16">
        <f t="shared" si="23"/>
        <v>10082.558333333332</v>
      </c>
      <c r="AM49" s="16">
        <f t="shared" si="26"/>
        <v>245.44166666666752</v>
      </c>
      <c r="AN49" s="16">
        <f t="shared" si="18"/>
        <v>10328</v>
      </c>
    </row>
    <row r="50" spans="1:40" x14ac:dyDescent="0.3">
      <c r="A50" s="18">
        <v>40909</v>
      </c>
      <c r="B50" s="16">
        <v>7486</v>
      </c>
      <c r="C50" s="16">
        <f t="shared" si="0"/>
        <v>9203.3333333333339</v>
      </c>
      <c r="D50" s="16">
        <f t="shared" si="1"/>
        <v>8907.6666666666679</v>
      </c>
      <c r="E50" s="16">
        <f t="shared" si="13"/>
        <v>9913.1666666666661</v>
      </c>
      <c r="F50" s="16">
        <f t="shared" si="14"/>
        <v>9943.9583333333321</v>
      </c>
      <c r="N50" s="18">
        <v>40878</v>
      </c>
      <c r="O50" s="16">
        <v>11483</v>
      </c>
      <c r="P50" s="16">
        <f t="shared" si="19"/>
        <v>9916.0833333333321</v>
      </c>
      <c r="Q50" s="31">
        <f t="shared" si="15"/>
        <v>1566.9166666666679</v>
      </c>
      <c r="S50" s="11"/>
      <c r="AH50" s="18">
        <v>40878</v>
      </c>
      <c r="AI50" s="16">
        <v>11483</v>
      </c>
      <c r="AJ50" s="16">
        <f t="shared" si="22"/>
        <v>9916.0833333333321</v>
      </c>
      <c r="AK50" s="31">
        <f t="shared" si="25"/>
        <v>1902.0583333333336</v>
      </c>
      <c r="AL50" s="16">
        <f t="shared" si="23"/>
        <v>11818.141666666666</v>
      </c>
      <c r="AM50" s="16">
        <f t="shared" si="26"/>
        <v>-335.14166666666642</v>
      </c>
      <c r="AN50" s="16">
        <f t="shared" si="18"/>
        <v>11483</v>
      </c>
    </row>
    <row r="51" spans="1:40" x14ac:dyDescent="0.3">
      <c r="A51" s="18">
        <v>40940</v>
      </c>
      <c r="B51" s="16">
        <v>8641</v>
      </c>
      <c r="C51" s="16">
        <f t="shared" si="0"/>
        <v>8612</v>
      </c>
      <c r="D51" s="16">
        <f t="shared" si="1"/>
        <v>8934.8333333333321</v>
      </c>
      <c r="E51" s="16">
        <f t="shared" si="13"/>
        <v>9974.75</v>
      </c>
      <c r="F51" s="16">
        <f t="shared" si="14"/>
        <v>10003.666666666668</v>
      </c>
      <c r="N51" s="18">
        <v>40909</v>
      </c>
      <c r="O51" s="16">
        <v>7486</v>
      </c>
      <c r="P51" s="16">
        <f t="shared" si="19"/>
        <v>9943.9583333333321</v>
      </c>
      <c r="Q51" s="31">
        <f t="shared" si="15"/>
        <v>-2457.9583333333321</v>
      </c>
      <c r="S51" s="11"/>
      <c r="AH51" s="18">
        <v>40909</v>
      </c>
      <c r="AI51" s="16">
        <v>7486</v>
      </c>
      <c r="AJ51" s="16">
        <f t="shared" si="22"/>
        <v>9943.9583333333321</v>
      </c>
      <c r="AK51" s="31">
        <f t="shared" si="25"/>
        <v>-2591.1958333333332</v>
      </c>
      <c r="AL51" s="16">
        <f t="shared" si="23"/>
        <v>7352.7624999999989</v>
      </c>
      <c r="AM51" s="16">
        <f t="shared" si="26"/>
        <v>133.23750000000109</v>
      </c>
      <c r="AN51" s="16">
        <f t="shared" si="18"/>
        <v>7486</v>
      </c>
    </row>
    <row r="52" spans="1:40" x14ac:dyDescent="0.3">
      <c r="A52" s="18">
        <v>40969</v>
      </c>
      <c r="B52" s="16">
        <v>9709</v>
      </c>
      <c r="C52" s="16">
        <f t="shared" si="0"/>
        <v>9257.6666666666661</v>
      </c>
      <c r="D52" s="16">
        <f t="shared" si="1"/>
        <v>9707.8333333333321</v>
      </c>
      <c r="E52" s="16">
        <f t="shared" si="13"/>
        <v>10032.583333333334</v>
      </c>
      <c r="F52" s="16">
        <f t="shared" si="14"/>
        <v>10009.541666666668</v>
      </c>
      <c r="N52" s="18">
        <v>40940</v>
      </c>
      <c r="O52" s="16">
        <v>8641</v>
      </c>
      <c r="P52" s="16">
        <f t="shared" si="19"/>
        <v>10003.666666666668</v>
      </c>
      <c r="Q52" s="31">
        <f t="shared" si="15"/>
        <v>-1362.6666666666679</v>
      </c>
      <c r="S52" s="11"/>
      <c r="AH52" s="18">
        <v>40940</v>
      </c>
      <c r="AI52" s="16">
        <v>8641</v>
      </c>
      <c r="AJ52" s="16">
        <f t="shared" si="22"/>
        <v>10003.666666666668</v>
      </c>
      <c r="AK52" s="31">
        <f t="shared" si="25"/>
        <v>-1715.1</v>
      </c>
      <c r="AL52" s="16">
        <f t="shared" si="23"/>
        <v>8288.5666666666675</v>
      </c>
      <c r="AM52" s="16">
        <f t="shared" si="26"/>
        <v>352.43333333333248</v>
      </c>
      <c r="AN52" s="16">
        <f t="shared" si="18"/>
        <v>8641</v>
      </c>
    </row>
    <row r="53" spans="1:40" x14ac:dyDescent="0.3">
      <c r="A53" s="18">
        <v>41000</v>
      </c>
      <c r="B53" s="16">
        <v>9423</v>
      </c>
      <c r="C53" s="16">
        <f t="shared" si="0"/>
        <v>10158</v>
      </c>
      <c r="D53" s="16">
        <f t="shared" si="1"/>
        <v>10418.833333333332</v>
      </c>
      <c r="E53" s="16">
        <f t="shared" si="13"/>
        <v>9986.5</v>
      </c>
      <c r="F53" s="16">
        <f t="shared" si="14"/>
        <v>10034.083333333332</v>
      </c>
      <c r="N53" s="18">
        <v>40969</v>
      </c>
      <c r="O53" s="16">
        <v>9709</v>
      </c>
      <c r="P53" s="16">
        <f t="shared" si="19"/>
        <v>10009.541666666668</v>
      </c>
      <c r="Q53" s="31">
        <f t="shared" si="15"/>
        <v>-300.54166666666788</v>
      </c>
      <c r="S53" s="11"/>
      <c r="AH53" s="18">
        <v>40969</v>
      </c>
      <c r="AI53" s="16">
        <v>9709</v>
      </c>
      <c r="AJ53" s="16">
        <f t="shared" si="22"/>
        <v>10009.541666666668</v>
      </c>
      <c r="AK53" s="31">
        <f t="shared" si="25"/>
        <v>-153.55416666666679</v>
      </c>
      <c r="AL53" s="16">
        <f t="shared" si="23"/>
        <v>9855.9875000000011</v>
      </c>
      <c r="AM53" s="16">
        <f t="shared" si="26"/>
        <v>-146.98750000000109</v>
      </c>
      <c r="AN53" s="16">
        <f t="shared" si="18"/>
        <v>9709</v>
      </c>
    </row>
    <row r="54" spans="1:40" x14ac:dyDescent="0.3">
      <c r="A54" s="18">
        <v>41030</v>
      </c>
      <c r="B54" s="16">
        <v>11342</v>
      </c>
      <c r="C54" s="16">
        <f t="shared" si="0"/>
        <v>10679.666666666666</v>
      </c>
      <c r="D54" s="16">
        <f t="shared" si="1"/>
        <v>10750</v>
      </c>
      <c r="E54" s="16">
        <f t="shared" si="13"/>
        <v>10081.666666666666</v>
      </c>
      <c r="F54" s="16">
        <f t="shared" si="14"/>
        <v>10107.708333333332</v>
      </c>
      <c r="N54" s="18">
        <v>41000</v>
      </c>
      <c r="O54" s="16">
        <v>9423</v>
      </c>
      <c r="P54" s="16">
        <f t="shared" si="19"/>
        <v>10034.083333333332</v>
      </c>
      <c r="Q54" s="31">
        <f t="shared" si="15"/>
        <v>-611.08333333333212</v>
      </c>
      <c r="S54" s="11"/>
      <c r="AH54" s="18">
        <v>41000</v>
      </c>
      <c r="AI54" s="16">
        <v>9423</v>
      </c>
      <c r="AJ54" s="16">
        <f t="shared" si="22"/>
        <v>10034.083333333332</v>
      </c>
      <c r="AK54" s="31">
        <f t="shared" si="25"/>
        <v>-299.79166666666663</v>
      </c>
      <c r="AL54" s="16">
        <f t="shared" si="23"/>
        <v>9734.2916666666661</v>
      </c>
      <c r="AM54" s="16">
        <f t="shared" si="26"/>
        <v>-311.29166666666606</v>
      </c>
      <c r="AN54" s="16">
        <f t="shared" si="18"/>
        <v>9423</v>
      </c>
    </row>
    <row r="55" spans="1:40" x14ac:dyDescent="0.3">
      <c r="A55" s="18">
        <v>41061</v>
      </c>
      <c r="B55" s="16">
        <v>11274</v>
      </c>
      <c r="C55" s="16">
        <f t="shared" si="0"/>
        <v>10820.333333333334</v>
      </c>
      <c r="D55" s="16">
        <f t="shared" si="1"/>
        <v>10790.5</v>
      </c>
      <c r="E55" s="16">
        <f t="shared" si="13"/>
        <v>10133.75</v>
      </c>
      <c r="F55" s="16">
        <f t="shared" si="14"/>
        <v>10152.041666666668</v>
      </c>
      <c r="N55" s="18">
        <v>41030</v>
      </c>
      <c r="O55" s="16">
        <v>11342</v>
      </c>
      <c r="P55" s="16">
        <f t="shared" si="19"/>
        <v>10107.708333333332</v>
      </c>
      <c r="Q55" s="31">
        <f t="shared" si="15"/>
        <v>1234.2916666666679</v>
      </c>
      <c r="S55" s="11"/>
      <c r="AH55" s="18">
        <v>41030</v>
      </c>
      <c r="AI55" s="16">
        <v>11342</v>
      </c>
      <c r="AJ55" s="16">
        <f t="shared" si="22"/>
        <v>10107.708333333332</v>
      </c>
      <c r="AK55" s="31">
        <f t="shared" si="25"/>
        <v>738.21666666666601</v>
      </c>
      <c r="AL55" s="16">
        <f t="shared" si="23"/>
        <v>10845.924999999997</v>
      </c>
      <c r="AM55" s="16">
        <f t="shared" si="26"/>
        <v>496.07500000000255</v>
      </c>
      <c r="AN55" s="16">
        <f t="shared" si="18"/>
        <v>11342</v>
      </c>
    </row>
    <row r="56" spans="1:40" x14ac:dyDescent="0.3">
      <c r="A56" s="18">
        <v>41091</v>
      </c>
      <c r="B56" s="16">
        <v>9845</v>
      </c>
      <c r="C56" s="16">
        <f t="shared" si="0"/>
        <v>10760.666666666666</v>
      </c>
      <c r="D56" s="16">
        <f t="shared" si="1"/>
        <v>10470.333333333332</v>
      </c>
      <c r="E56" s="16">
        <f t="shared" si="13"/>
        <v>10170.333333333334</v>
      </c>
      <c r="F56" s="16">
        <f t="shared" si="14"/>
        <v>10208.208333333334</v>
      </c>
      <c r="N56" s="18">
        <v>41061</v>
      </c>
      <c r="O56" s="16">
        <v>11274</v>
      </c>
      <c r="P56" s="16">
        <f t="shared" si="19"/>
        <v>10152.041666666668</v>
      </c>
      <c r="Q56" s="31">
        <f t="shared" si="15"/>
        <v>1121.9583333333321</v>
      </c>
      <c r="S56" s="11"/>
      <c r="AH56" s="18">
        <v>41061</v>
      </c>
      <c r="AI56" s="16">
        <v>11274</v>
      </c>
      <c r="AJ56" s="16">
        <f t="shared" si="22"/>
        <v>10152.041666666668</v>
      </c>
      <c r="AK56" s="31">
        <f t="shared" si="25"/>
        <v>1406.9749999999997</v>
      </c>
      <c r="AL56" s="16">
        <f t="shared" si="23"/>
        <v>11559.016666666668</v>
      </c>
      <c r="AM56" s="16">
        <f t="shared" si="26"/>
        <v>-285.01666666666824</v>
      </c>
      <c r="AN56" s="16">
        <f t="shared" si="18"/>
        <v>11274</v>
      </c>
    </row>
    <row r="57" spans="1:40" x14ac:dyDescent="0.3">
      <c r="A57" s="18">
        <v>41122</v>
      </c>
      <c r="B57" s="16">
        <v>11163</v>
      </c>
      <c r="C57" s="16">
        <f t="shared" si="0"/>
        <v>10180</v>
      </c>
      <c r="D57" s="16">
        <f t="shared" si="1"/>
        <v>10331.5</v>
      </c>
      <c r="E57" s="16">
        <f t="shared" si="13"/>
        <v>10246.083333333334</v>
      </c>
      <c r="F57" s="16">
        <f t="shared" si="14"/>
        <v>10256.375</v>
      </c>
      <c r="N57" s="18">
        <v>41091</v>
      </c>
      <c r="O57" s="16">
        <v>9845</v>
      </c>
      <c r="P57" s="16">
        <f t="shared" si="19"/>
        <v>10208.208333333334</v>
      </c>
      <c r="Q57" s="31">
        <f t="shared" si="15"/>
        <v>-363.20833333333394</v>
      </c>
      <c r="S57" s="11"/>
      <c r="AH57" s="18">
        <v>41091</v>
      </c>
      <c r="AI57" s="16">
        <v>9845</v>
      </c>
      <c r="AJ57" s="16">
        <f t="shared" si="22"/>
        <v>10208.208333333334</v>
      </c>
      <c r="AK57" s="31">
        <f t="shared" si="25"/>
        <v>-142.23750000000001</v>
      </c>
      <c r="AL57" s="16">
        <f t="shared" si="23"/>
        <v>10065.970833333335</v>
      </c>
      <c r="AM57" s="16">
        <f t="shared" si="26"/>
        <v>-220.97083333333467</v>
      </c>
      <c r="AN57" s="16">
        <f t="shared" si="18"/>
        <v>9845</v>
      </c>
    </row>
    <row r="58" spans="1:40" x14ac:dyDescent="0.3">
      <c r="A58" s="18">
        <v>41153</v>
      </c>
      <c r="B58" s="16">
        <v>9532</v>
      </c>
      <c r="C58" s="16">
        <f t="shared" si="0"/>
        <v>10483</v>
      </c>
      <c r="D58" s="16">
        <f t="shared" si="1"/>
        <v>10448</v>
      </c>
      <c r="E58" s="16">
        <f t="shared" si="13"/>
        <v>10266.666666666666</v>
      </c>
      <c r="F58" s="16">
        <f t="shared" si="14"/>
        <v>10283.375</v>
      </c>
      <c r="N58" s="18">
        <v>41122</v>
      </c>
      <c r="O58" s="16">
        <v>11163</v>
      </c>
      <c r="P58" s="16">
        <f t="shared" si="19"/>
        <v>10256.375</v>
      </c>
      <c r="Q58" s="31">
        <f t="shared" si="15"/>
        <v>906.625</v>
      </c>
      <c r="S58" s="11"/>
      <c r="AH58" s="18">
        <v>41122</v>
      </c>
      <c r="AI58" s="16">
        <v>11163</v>
      </c>
      <c r="AJ58" s="16">
        <f t="shared" si="22"/>
        <v>10256.375</v>
      </c>
      <c r="AK58" s="31">
        <f t="shared" si="25"/>
        <v>385.04999999999944</v>
      </c>
      <c r="AL58" s="16">
        <f t="shared" si="23"/>
        <v>10641.424999999999</v>
      </c>
      <c r="AM58" s="16">
        <f t="shared" si="26"/>
        <v>521.57500000000073</v>
      </c>
      <c r="AN58" s="16">
        <f t="shared" si="18"/>
        <v>11163</v>
      </c>
    </row>
    <row r="59" spans="1:40" x14ac:dyDescent="0.3">
      <c r="A59" s="18">
        <v>41183</v>
      </c>
      <c r="B59" s="16">
        <v>10754</v>
      </c>
      <c r="C59" s="16">
        <f t="shared" si="0"/>
        <v>10413</v>
      </c>
      <c r="D59" s="16">
        <f t="shared" si="1"/>
        <v>10811.333333333332</v>
      </c>
      <c r="E59" s="16">
        <f t="shared" si="13"/>
        <v>10300.083333333334</v>
      </c>
      <c r="F59" s="16">
        <f t="shared" si="14"/>
        <v>10344.666666666668</v>
      </c>
      <c r="N59" s="18">
        <v>41153</v>
      </c>
      <c r="O59" s="16">
        <v>9532</v>
      </c>
      <c r="P59" s="16">
        <f t="shared" si="19"/>
        <v>10283.375</v>
      </c>
      <c r="Q59" s="31">
        <f t="shared" si="15"/>
        <v>-751.375</v>
      </c>
      <c r="S59" s="11"/>
      <c r="AH59" s="18">
        <v>41153</v>
      </c>
      <c r="AI59" s="16">
        <v>9532</v>
      </c>
      <c r="AJ59" s="16">
        <f t="shared" si="22"/>
        <v>10283.375</v>
      </c>
      <c r="AK59" s="31">
        <f t="shared" si="25"/>
        <v>-36.658333333333758</v>
      </c>
      <c r="AL59" s="16">
        <f t="shared" si="23"/>
        <v>10246.716666666667</v>
      </c>
      <c r="AM59" s="16">
        <f t="shared" si="26"/>
        <v>-714.71666666666715</v>
      </c>
      <c r="AN59" s="16">
        <f t="shared" si="18"/>
        <v>9532</v>
      </c>
    </row>
    <row r="60" spans="1:40" x14ac:dyDescent="0.3">
      <c r="A60" s="18">
        <v>41214</v>
      </c>
      <c r="B60" s="16">
        <v>10953</v>
      </c>
      <c r="C60" s="16">
        <f t="shared" si="0"/>
        <v>11209.666666666666</v>
      </c>
      <c r="D60" s="16">
        <f t="shared" si="1"/>
        <v>10816.5</v>
      </c>
      <c r="E60" s="16">
        <f t="shared" si="13"/>
        <v>10389.25</v>
      </c>
      <c r="F60" s="16">
        <f t="shared" si="14"/>
        <v>10425.75</v>
      </c>
      <c r="N60" s="18">
        <v>41183</v>
      </c>
      <c r="O60" s="16">
        <v>10754</v>
      </c>
      <c r="P60" s="16">
        <f t="shared" si="19"/>
        <v>10344.666666666668</v>
      </c>
      <c r="Q60" s="31">
        <f t="shared" si="15"/>
        <v>409.33333333333212</v>
      </c>
      <c r="S60" s="11"/>
      <c r="AH60" s="18">
        <v>41183</v>
      </c>
      <c r="AI60" s="16">
        <v>10754</v>
      </c>
      <c r="AJ60" s="16">
        <f t="shared" si="22"/>
        <v>10344.666666666668</v>
      </c>
      <c r="AK60" s="31">
        <f t="shared" si="25"/>
        <v>302.85000000000002</v>
      </c>
      <c r="AL60" s="16">
        <f t="shared" si="23"/>
        <v>10647.516666666668</v>
      </c>
      <c r="AM60" s="16">
        <f t="shared" si="26"/>
        <v>106.48333333333176</v>
      </c>
      <c r="AN60" s="16">
        <f t="shared" si="18"/>
        <v>10754</v>
      </c>
    </row>
    <row r="61" spans="1:40" x14ac:dyDescent="0.3">
      <c r="A61" s="18">
        <v>41244</v>
      </c>
      <c r="B61" s="16">
        <v>11922</v>
      </c>
      <c r="C61" s="16">
        <f t="shared" si="0"/>
        <v>10423.333333333334</v>
      </c>
      <c r="D61" s="16">
        <f t="shared" si="1"/>
        <v>10079.166666666668</v>
      </c>
      <c r="E61" s="16">
        <f t="shared" si="13"/>
        <v>10462.25</v>
      </c>
      <c r="F61" s="16">
        <f t="shared" si="14"/>
        <v>10466.875</v>
      </c>
      <c r="N61" s="18">
        <v>41214</v>
      </c>
      <c r="O61" s="16">
        <v>10953</v>
      </c>
      <c r="P61" s="16">
        <f t="shared" si="19"/>
        <v>10425.75</v>
      </c>
      <c r="Q61" s="31">
        <f t="shared" si="15"/>
        <v>527.25</v>
      </c>
      <c r="S61" s="11"/>
      <c r="AH61" s="18">
        <v>41214</v>
      </c>
      <c r="AI61" s="16">
        <v>10953</v>
      </c>
      <c r="AJ61" s="16">
        <f t="shared" si="22"/>
        <v>10425.75</v>
      </c>
      <c r="AK61" s="31">
        <f t="shared" si="25"/>
        <v>220.84999999999962</v>
      </c>
      <c r="AL61" s="16">
        <f t="shared" si="23"/>
        <v>10646.6</v>
      </c>
      <c r="AM61" s="16">
        <f t="shared" si="26"/>
        <v>306.39999999999964</v>
      </c>
      <c r="AN61" s="16">
        <f t="shared" si="18"/>
        <v>10953</v>
      </c>
    </row>
    <row r="62" spans="1:40" x14ac:dyDescent="0.3">
      <c r="A62" s="18">
        <v>41275</v>
      </c>
      <c r="B62" s="16">
        <v>8395</v>
      </c>
      <c r="C62" s="16">
        <f t="shared" si="0"/>
        <v>9735</v>
      </c>
      <c r="D62" s="16">
        <f t="shared" si="1"/>
        <v>9433</v>
      </c>
      <c r="E62" s="16">
        <f t="shared" si="13"/>
        <v>10471.5</v>
      </c>
      <c r="F62" s="16">
        <f t="shared" si="14"/>
        <v>10527.375</v>
      </c>
      <c r="N62" s="18">
        <v>41244</v>
      </c>
      <c r="O62" s="16">
        <v>11922</v>
      </c>
      <c r="P62" s="16">
        <f t="shared" si="19"/>
        <v>10466.875</v>
      </c>
      <c r="Q62" s="31">
        <f t="shared" si="15"/>
        <v>1455.125</v>
      </c>
      <c r="S62" s="11"/>
      <c r="AH62" s="18">
        <v>41244</v>
      </c>
      <c r="AI62" s="16">
        <v>11922</v>
      </c>
      <c r="AJ62" s="16">
        <f t="shared" si="22"/>
        <v>10466.875</v>
      </c>
      <c r="AK62" s="31">
        <f t="shared" si="25"/>
        <v>1902.0583333333336</v>
      </c>
      <c r="AL62" s="16">
        <f t="shared" si="23"/>
        <v>12368.933333333334</v>
      </c>
      <c r="AM62" s="16">
        <f t="shared" si="26"/>
        <v>-446.9333333333343</v>
      </c>
      <c r="AN62" s="16">
        <f t="shared" si="18"/>
        <v>11922</v>
      </c>
    </row>
    <row r="63" spans="1:40" x14ac:dyDescent="0.3">
      <c r="A63" s="18">
        <v>41306</v>
      </c>
      <c r="B63" s="16">
        <v>8888</v>
      </c>
      <c r="C63" s="16">
        <f t="shared" si="0"/>
        <v>9131</v>
      </c>
      <c r="D63" s="16">
        <f t="shared" si="1"/>
        <v>9480.6666666666679</v>
      </c>
      <c r="E63" s="16">
        <f t="shared" si="13"/>
        <v>10583.25</v>
      </c>
      <c r="F63" s="16">
        <f t="shared" si="14"/>
        <v>10595.708333333332</v>
      </c>
      <c r="N63" s="18">
        <v>41275</v>
      </c>
      <c r="O63" s="16">
        <v>8395</v>
      </c>
      <c r="P63" s="16">
        <f t="shared" si="19"/>
        <v>10527.375</v>
      </c>
      <c r="Q63" s="31">
        <f t="shared" si="15"/>
        <v>-2132.375</v>
      </c>
      <c r="S63" s="11"/>
      <c r="AH63" s="18">
        <v>41275</v>
      </c>
      <c r="AI63" s="16">
        <v>8395</v>
      </c>
      <c r="AJ63" s="16">
        <f t="shared" si="22"/>
        <v>10527.375</v>
      </c>
      <c r="AK63" s="31">
        <f t="shared" si="25"/>
        <v>-2591.1958333333332</v>
      </c>
      <c r="AL63" s="16">
        <f t="shared" si="23"/>
        <v>7936.1791666666668</v>
      </c>
      <c r="AM63" s="16">
        <f t="shared" si="26"/>
        <v>458.82083333333321</v>
      </c>
      <c r="AN63" s="16">
        <f t="shared" si="18"/>
        <v>8395</v>
      </c>
    </row>
    <row r="64" spans="1:40" x14ac:dyDescent="0.3">
      <c r="A64" s="18">
        <v>41334</v>
      </c>
      <c r="B64" s="16">
        <v>10110</v>
      </c>
      <c r="C64" s="16">
        <f t="shared" si="0"/>
        <v>9830.3333333333339</v>
      </c>
      <c r="D64" s="16">
        <f t="shared" si="1"/>
        <v>10385.333333333334</v>
      </c>
      <c r="E64" s="16">
        <f t="shared" si="13"/>
        <v>10608.166666666666</v>
      </c>
      <c r="F64" s="16">
        <f t="shared" si="14"/>
        <v>10648.25</v>
      </c>
      <c r="N64" s="18">
        <v>41306</v>
      </c>
      <c r="O64" s="16">
        <v>8888</v>
      </c>
      <c r="P64" s="16">
        <f t="shared" si="19"/>
        <v>10595.708333333332</v>
      </c>
      <c r="Q64" s="31">
        <f t="shared" si="15"/>
        <v>-1707.7083333333321</v>
      </c>
      <c r="S64" s="11"/>
      <c r="AH64" s="18">
        <v>41306</v>
      </c>
      <c r="AI64" s="16">
        <v>8888</v>
      </c>
      <c r="AJ64" s="16">
        <f t="shared" si="22"/>
        <v>10595.708333333332</v>
      </c>
      <c r="AK64" s="31">
        <f t="shared" si="25"/>
        <v>-1715.1</v>
      </c>
      <c r="AL64" s="16">
        <f t="shared" si="23"/>
        <v>8880.6083333333318</v>
      </c>
      <c r="AM64" s="16">
        <f t="shared" si="26"/>
        <v>7.3916666666682431</v>
      </c>
      <c r="AN64" s="16">
        <f t="shared" si="18"/>
        <v>8888</v>
      </c>
    </row>
    <row r="65" spans="1:40" x14ac:dyDescent="0.3">
      <c r="A65" s="18">
        <v>41365</v>
      </c>
      <c r="B65" s="16">
        <v>10493</v>
      </c>
      <c r="C65" s="16">
        <f t="shared" si="0"/>
        <v>10940.333333333334</v>
      </c>
      <c r="D65" s="16">
        <f t="shared" si="1"/>
        <v>11152.833333333334</v>
      </c>
      <c r="E65" s="16">
        <f t="shared" si="13"/>
        <v>10688.333333333334</v>
      </c>
      <c r="F65" s="16">
        <f t="shared" si="14"/>
        <v>10721.083333333334</v>
      </c>
      <c r="N65" s="18">
        <v>41334</v>
      </c>
      <c r="O65" s="16">
        <v>10110</v>
      </c>
      <c r="P65" s="16">
        <f t="shared" si="19"/>
        <v>10648.25</v>
      </c>
      <c r="Q65" s="31">
        <f t="shared" si="15"/>
        <v>-538.25</v>
      </c>
      <c r="S65" s="11"/>
      <c r="AH65" s="18">
        <v>41334</v>
      </c>
      <c r="AI65" s="16">
        <v>10110</v>
      </c>
      <c r="AJ65" s="16">
        <f t="shared" si="22"/>
        <v>10648.25</v>
      </c>
      <c r="AK65" s="31">
        <f t="shared" si="25"/>
        <v>-153.55416666666679</v>
      </c>
      <c r="AL65" s="16">
        <f t="shared" si="23"/>
        <v>10494.695833333333</v>
      </c>
      <c r="AM65" s="16">
        <f t="shared" si="26"/>
        <v>-384.69583333333321</v>
      </c>
      <c r="AN65" s="16">
        <f t="shared" si="18"/>
        <v>10110</v>
      </c>
    </row>
    <row r="66" spans="1:40" x14ac:dyDescent="0.3">
      <c r="A66" s="18">
        <v>41395</v>
      </c>
      <c r="B66" s="16">
        <v>12218</v>
      </c>
      <c r="C66" s="16">
        <f t="shared" si="0"/>
        <v>11365.333333333334</v>
      </c>
      <c r="D66" s="16">
        <f t="shared" si="1"/>
        <v>11480.833333333334</v>
      </c>
      <c r="E66" s="16">
        <f t="shared" si="13"/>
        <v>10753.833333333334</v>
      </c>
      <c r="F66" s="16">
        <f t="shared" si="14"/>
        <v>10761.541666666668</v>
      </c>
      <c r="N66" s="18">
        <v>41365</v>
      </c>
      <c r="O66" s="16">
        <v>10493</v>
      </c>
      <c r="P66" s="16">
        <f t="shared" si="19"/>
        <v>10721.083333333334</v>
      </c>
      <c r="Q66" s="31">
        <f t="shared" si="15"/>
        <v>-228.08333333333394</v>
      </c>
      <c r="S66" s="11"/>
      <c r="AH66" s="18">
        <v>41365</v>
      </c>
      <c r="AI66" s="16">
        <v>10493</v>
      </c>
      <c r="AJ66" s="16">
        <f t="shared" si="22"/>
        <v>10721.083333333334</v>
      </c>
      <c r="AK66" s="31">
        <f t="shared" si="25"/>
        <v>-299.79166666666663</v>
      </c>
      <c r="AL66" s="16">
        <f t="shared" si="23"/>
        <v>10421.291666666668</v>
      </c>
      <c r="AM66" s="16">
        <f t="shared" si="26"/>
        <v>71.708333333332121</v>
      </c>
      <c r="AN66" s="16">
        <f t="shared" si="18"/>
        <v>10493</v>
      </c>
    </row>
    <row r="67" spans="1:40" x14ac:dyDescent="0.3">
      <c r="A67" s="18">
        <v>41426</v>
      </c>
      <c r="B67" s="16">
        <v>11385</v>
      </c>
      <c r="C67" s="16">
        <f t="shared" si="0"/>
        <v>11596.333333333334</v>
      </c>
      <c r="D67" s="16">
        <f t="shared" si="1"/>
        <v>11470.333333333334</v>
      </c>
      <c r="E67" s="16">
        <f t="shared" si="13"/>
        <v>10769.25</v>
      </c>
      <c r="F67" s="16">
        <f t="shared" si="14"/>
        <v>10802.041666666668</v>
      </c>
      <c r="N67" s="18">
        <v>41395</v>
      </c>
      <c r="O67" s="16">
        <v>12218</v>
      </c>
      <c r="P67" s="16">
        <f t="shared" si="19"/>
        <v>10761.541666666668</v>
      </c>
      <c r="Q67" s="31">
        <f t="shared" si="15"/>
        <v>1456.4583333333321</v>
      </c>
      <c r="S67" s="11"/>
      <c r="AH67" s="18">
        <v>41395</v>
      </c>
      <c r="AI67" s="16">
        <v>12218</v>
      </c>
      <c r="AJ67" s="16">
        <f t="shared" si="22"/>
        <v>10761.541666666668</v>
      </c>
      <c r="AK67" s="31">
        <f t="shared" si="25"/>
        <v>738.21666666666601</v>
      </c>
      <c r="AL67" s="16">
        <f t="shared" si="23"/>
        <v>11499.758333333333</v>
      </c>
      <c r="AM67" s="16">
        <f t="shared" si="26"/>
        <v>718.24166666666679</v>
      </c>
      <c r="AN67" s="16">
        <f t="shared" si="18"/>
        <v>12218</v>
      </c>
    </row>
    <row r="68" spans="1:40" x14ac:dyDescent="0.3">
      <c r="A68" s="18">
        <v>41456</v>
      </c>
      <c r="B68" s="16">
        <v>11186</v>
      </c>
      <c r="C68" s="16">
        <f t="shared" ref="C68:C131" si="27">AVERAGE(B67:B69)</f>
        <v>11344.333333333334</v>
      </c>
      <c r="D68" s="16">
        <f t="shared" ref="D68:D131" si="28">AVERAGE(C68:C69)</f>
        <v>11195.833333333334</v>
      </c>
      <c r="E68" s="16">
        <f t="shared" si="13"/>
        <v>10834.833333333334</v>
      </c>
      <c r="F68" s="16">
        <f t="shared" si="14"/>
        <v>10841.583333333334</v>
      </c>
      <c r="N68" s="18">
        <v>41426</v>
      </c>
      <c r="O68" s="16">
        <v>11385</v>
      </c>
      <c r="P68" s="16">
        <f t="shared" si="19"/>
        <v>10802.041666666668</v>
      </c>
      <c r="Q68" s="31">
        <f t="shared" si="15"/>
        <v>582.95833333333212</v>
      </c>
      <c r="S68" s="11"/>
      <c r="AH68" s="18">
        <v>41426</v>
      </c>
      <c r="AI68" s="16">
        <v>11385</v>
      </c>
      <c r="AJ68" s="16">
        <f t="shared" si="22"/>
        <v>10802.041666666668</v>
      </c>
      <c r="AK68" s="31">
        <f t="shared" si="25"/>
        <v>1406.9749999999997</v>
      </c>
      <c r="AL68" s="16">
        <f t="shared" si="23"/>
        <v>12209.016666666668</v>
      </c>
      <c r="AM68" s="16">
        <f t="shared" si="26"/>
        <v>-824.01666666666824</v>
      </c>
      <c r="AN68" s="16">
        <f t="shared" si="18"/>
        <v>11385</v>
      </c>
    </row>
    <row r="69" spans="1:40" x14ac:dyDescent="0.3">
      <c r="A69" s="18">
        <v>41487</v>
      </c>
      <c r="B69" s="16">
        <v>11462</v>
      </c>
      <c r="C69" s="16">
        <f t="shared" si="27"/>
        <v>11047.333333333334</v>
      </c>
      <c r="D69" s="16">
        <f t="shared" si="28"/>
        <v>11106.333333333334</v>
      </c>
      <c r="E69" s="16">
        <f t="shared" si="13"/>
        <v>10848.333333333334</v>
      </c>
      <c r="F69" s="16">
        <f t="shared" si="14"/>
        <v>10855.458333333334</v>
      </c>
      <c r="N69" s="18">
        <v>41456</v>
      </c>
      <c r="O69" s="16">
        <v>11186</v>
      </c>
      <c r="P69" s="16">
        <f t="shared" si="19"/>
        <v>10841.583333333334</v>
      </c>
      <c r="Q69" s="31">
        <f t="shared" si="15"/>
        <v>344.41666666666606</v>
      </c>
      <c r="S69" s="11"/>
      <c r="AH69" s="18">
        <v>41456</v>
      </c>
      <c r="AI69" s="16">
        <v>11186</v>
      </c>
      <c r="AJ69" s="16">
        <f t="shared" si="22"/>
        <v>10841.583333333334</v>
      </c>
      <c r="AK69" s="31">
        <f t="shared" si="25"/>
        <v>-142.23750000000001</v>
      </c>
      <c r="AL69" s="16">
        <f t="shared" si="23"/>
        <v>10699.345833333335</v>
      </c>
      <c r="AM69" s="16">
        <f t="shared" si="26"/>
        <v>486.65416666666533</v>
      </c>
      <c r="AN69" s="16">
        <f t="shared" si="18"/>
        <v>11186</v>
      </c>
    </row>
    <row r="70" spans="1:40" x14ac:dyDescent="0.3">
      <c r="A70" s="18">
        <v>41518</v>
      </c>
      <c r="B70" s="16">
        <v>10494</v>
      </c>
      <c r="C70" s="16">
        <f t="shared" si="27"/>
        <v>11165.333333333334</v>
      </c>
      <c r="D70" s="16">
        <f t="shared" si="28"/>
        <v>11111.333333333334</v>
      </c>
      <c r="E70" s="16">
        <f t="shared" si="13"/>
        <v>10862.583333333334</v>
      </c>
      <c r="F70" s="16">
        <f t="shared" si="14"/>
        <v>10860.291666666668</v>
      </c>
      <c r="N70" s="18">
        <v>41487</v>
      </c>
      <c r="O70" s="16">
        <v>11462</v>
      </c>
      <c r="P70" s="16">
        <f t="shared" si="19"/>
        <v>10855.458333333334</v>
      </c>
      <c r="Q70" s="31">
        <f t="shared" si="15"/>
        <v>606.54166666666606</v>
      </c>
      <c r="S70" s="11"/>
      <c r="AH70" s="18">
        <v>41487</v>
      </c>
      <c r="AI70" s="16">
        <v>11462</v>
      </c>
      <c r="AJ70" s="16">
        <f t="shared" si="22"/>
        <v>10855.458333333334</v>
      </c>
      <c r="AK70" s="31">
        <f t="shared" si="25"/>
        <v>385.04999999999944</v>
      </c>
      <c r="AL70" s="16">
        <f t="shared" si="23"/>
        <v>11240.508333333333</v>
      </c>
      <c r="AM70" s="16">
        <f t="shared" si="26"/>
        <v>221.49166666666679</v>
      </c>
      <c r="AN70" s="16">
        <f t="shared" si="18"/>
        <v>11462</v>
      </c>
    </row>
    <row r="71" spans="1:40" x14ac:dyDescent="0.3">
      <c r="A71" s="18">
        <v>41548</v>
      </c>
      <c r="B71" s="16">
        <v>11540</v>
      </c>
      <c r="C71" s="16">
        <f t="shared" si="27"/>
        <v>11057.333333333334</v>
      </c>
      <c r="D71" s="16">
        <f t="shared" si="28"/>
        <v>11426.5</v>
      </c>
      <c r="E71" s="16">
        <f t="shared" si="13"/>
        <v>10858</v>
      </c>
      <c r="F71" s="16">
        <f t="shared" si="14"/>
        <v>10878.166666666668</v>
      </c>
      <c r="N71" s="18">
        <v>41518</v>
      </c>
      <c r="O71" s="16">
        <v>10494</v>
      </c>
      <c r="P71" s="16">
        <f t="shared" si="19"/>
        <v>10860.291666666668</v>
      </c>
      <c r="Q71" s="31">
        <f t="shared" si="15"/>
        <v>-366.29166666666788</v>
      </c>
      <c r="S71" s="11"/>
      <c r="AH71" s="18">
        <v>41518</v>
      </c>
      <c r="AI71" s="16">
        <v>10494</v>
      </c>
      <c r="AJ71" s="16">
        <f t="shared" si="22"/>
        <v>10860.291666666668</v>
      </c>
      <c r="AK71" s="31">
        <f t="shared" si="25"/>
        <v>-36.658333333333758</v>
      </c>
      <c r="AL71" s="16">
        <f t="shared" si="23"/>
        <v>10823.633333333335</v>
      </c>
      <c r="AM71" s="16">
        <f t="shared" si="26"/>
        <v>-329.63333333333503</v>
      </c>
      <c r="AN71" s="16">
        <f t="shared" si="18"/>
        <v>10494</v>
      </c>
    </row>
    <row r="72" spans="1:40" x14ac:dyDescent="0.3">
      <c r="A72" s="18">
        <v>41579</v>
      </c>
      <c r="B72" s="16">
        <v>11138</v>
      </c>
      <c r="C72" s="16">
        <f t="shared" si="27"/>
        <v>11795.666666666666</v>
      </c>
      <c r="D72" s="16">
        <f t="shared" si="28"/>
        <v>11298.5</v>
      </c>
      <c r="E72" s="16">
        <f t="shared" si="13"/>
        <v>10898.333333333334</v>
      </c>
      <c r="F72" s="16">
        <f t="shared" si="14"/>
        <v>10880.583333333334</v>
      </c>
      <c r="N72" s="18">
        <v>41548</v>
      </c>
      <c r="O72" s="16">
        <v>11540</v>
      </c>
      <c r="P72" s="16">
        <f t="shared" si="19"/>
        <v>10878.166666666668</v>
      </c>
      <c r="Q72" s="31">
        <f t="shared" si="15"/>
        <v>661.83333333333212</v>
      </c>
      <c r="S72" s="11"/>
      <c r="AH72" s="18">
        <v>41548</v>
      </c>
      <c r="AI72" s="16">
        <v>11540</v>
      </c>
      <c r="AJ72" s="16">
        <f t="shared" si="22"/>
        <v>10878.166666666668</v>
      </c>
      <c r="AK72" s="31">
        <f t="shared" si="25"/>
        <v>302.85000000000002</v>
      </c>
      <c r="AL72" s="16">
        <f t="shared" si="23"/>
        <v>11181.016666666668</v>
      </c>
      <c r="AM72" s="16">
        <f t="shared" ref="AM72:AM103" si="29">AI72-AL72</f>
        <v>358.98333333333176</v>
      </c>
      <c r="AN72" s="16">
        <f t="shared" si="18"/>
        <v>11540</v>
      </c>
    </row>
    <row r="73" spans="1:40" x14ac:dyDescent="0.3">
      <c r="A73" s="18">
        <v>41609</v>
      </c>
      <c r="B73" s="16">
        <v>12709</v>
      </c>
      <c r="C73" s="16">
        <f t="shared" si="27"/>
        <v>10801.333333333334</v>
      </c>
      <c r="D73" s="16">
        <f t="shared" si="28"/>
        <v>10454.833333333334</v>
      </c>
      <c r="E73" s="16">
        <f t="shared" ref="E73:E127" si="30">AVERAGE(B67:B78)</f>
        <v>10862.833333333334</v>
      </c>
      <c r="F73" s="16">
        <f t="shared" ref="F73:F126" si="31">AVERAGE(E73:E74)</f>
        <v>10884.458333333334</v>
      </c>
      <c r="N73" s="18">
        <v>41579</v>
      </c>
      <c r="O73" s="16">
        <v>11138</v>
      </c>
      <c r="P73" s="16">
        <f t="shared" si="19"/>
        <v>10880.583333333334</v>
      </c>
      <c r="Q73" s="31">
        <f t="shared" ref="Q73:Q128" si="32">O73-P73</f>
        <v>257.41666666666606</v>
      </c>
      <c r="S73" s="11"/>
      <c r="AH73" s="18">
        <v>41579</v>
      </c>
      <c r="AI73" s="16">
        <v>11138</v>
      </c>
      <c r="AJ73" s="16">
        <f t="shared" si="22"/>
        <v>10880.583333333334</v>
      </c>
      <c r="AK73" s="31">
        <f t="shared" si="25"/>
        <v>220.84999999999962</v>
      </c>
      <c r="AL73" s="16">
        <f t="shared" ref="AL73:AL128" si="33">AJ73+AK73</f>
        <v>11101.433333333334</v>
      </c>
      <c r="AM73" s="16">
        <f t="shared" si="29"/>
        <v>36.566666666665697</v>
      </c>
      <c r="AN73" s="16">
        <f t="shared" ref="AN73:AN128" si="34">AL73+AM73</f>
        <v>11138</v>
      </c>
    </row>
    <row r="74" spans="1:40" x14ac:dyDescent="0.3">
      <c r="A74" s="18">
        <v>41640</v>
      </c>
      <c r="B74" s="16">
        <v>8557</v>
      </c>
      <c r="C74" s="16">
        <f t="shared" si="27"/>
        <v>10108.333333333334</v>
      </c>
      <c r="D74" s="16">
        <f t="shared" si="28"/>
        <v>9666</v>
      </c>
      <c r="E74" s="16">
        <f t="shared" si="30"/>
        <v>10906.083333333334</v>
      </c>
      <c r="F74" s="16">
        <f t="shared" si="31"/>
        <v>10896.875</v>
      </c>
      <c r="N74" s="18">
        <v>41609</v>
      </c>
      <c r="O74" s="16">
        <v>12709</v>
      </c>
      <c r="P74" s="16">
        <f t="shared" ref="P74:P128" si="35">F73</f>
        <v>10884.458333333334</v>
      </c>
      <c r="Q74" s="31">
        <f t="shared" si="32"/>
        <v>1824.5416666666661</v>
      </c>
      <c r="S74" s="11"/>
      <c r="AH74" s="18">
        <v>41609</v>
      </c>
      <c r="AI74" s="16">
        <v>12709</v>
      </c>
      <c r="AJ74" s="16">
        <f t="shared" ref="AJ74:AJ128" si="36">P74</f>
        <v>10884.458333333334</v>
      </c>
      <c r="AK74" s="31">
        <f t="shared" si="25"/>
        <v>1902.0583333333336</v>
      </c>
      <c r="AL74" s="16">
        <f t="shared" si="33"/>
        <v>12786.516666666668</v>
      </c>
      <c r="AM74" s="16">
        <f t="shared" si="29"/>
        <v>-77.516666666668243</v>
      </c>
      <c r="AN74" s="16">
        <f t="shared" si="34"/>
        <v>12709</v>
      </c>
    </row>
    <row r="75" spans="1:40" x14ac:dyDescent="0.3">
      <c r="A75" s="18">
        <v>41671</v>
      </c>
      <c r="B75" s="16">
        <v>9059</v>
      </c>
      <c r="C75" s="16">
        <f t="shared" si="27"/>
        <v>9223.6666666666661</v>
      </c>
      <c r="D75" s="16">
        <f t="shared" si="28"/>
        <v>9627</v>
      </c>
      <c r="E75" s="16">
        <f t="shared" si="30"/>
        <v>10887.666666666666</v>
      </c>
      <c r="F75" s="16">
        <f t="shared" si="31"/>
        <v>10867.625</v>
      </c>
      <c r="N75" s="18">
        <v>41640</v>
      </c>
      <c r="O75" s="16">
        <v>8557</v>
      </c>
      <c r="P75" s="16">
        <f t="shared" si="35"/>
        <v>10896.875</v>
      </c>
      <c r="Q75" s="31">
        <f t="shared" si="32"/>
        <v>-2339.875</v>
      </c>
      <c r="S75" s="11"/>
      <c r="AH75" s="18">
        <v>41640</v>
      </c>
      <c r="AI75" s="16">
        <v>8557</v>
      </c>
      <c r="AJ75" s="16">
        <f t="shared" si="36"/>
        <v>10896.875</v>
      </c>
      <c r="AK75" s="31">
        <f t="shared" si="25"/>
        <v>-2591.1958333333332</v>
      </c>
      <c r="AL75" s="16">
        <f t="shared" si="33"/>
        <v>8305.6791666666668</v>
      </c>
      <c r="AM75" s="16">
        <f t="shared" si="29"/>
        <v>251.32083333333321</v>
      </c>
      <c r="AN75" s="16">
        <f t="shared" si="34"/>
        <v>8557</v>
      </c>
    </row>
    <row r="76" spans="1:40" x14ac:dyDescent="0.3">
      <c r="A76" s="18">
        <v>41699</v>
      </c>
      <c r="B76" s="16">
        <v>10055</v>
      </c>
      <c r="C76" s="16">
        <f t="shared" si="27"/>
        <v>10030.333333333334</v>
      </c>
      <c r="D76" s="16">
        <f t="shared" si="28"/>
        <v>10485.833333333334</v>
      </c>
      <c r="E76" s="16">
        <f t="shared" si="30"/>
        <v>10847.583333333334</v>
      </c>
      <c r="F76" s="16">
        <f t="shared" si="31"/>
        <v>10861.5</v>
      </c>
      <c r="N76" s="18">
        <v>41671</v>
      </c>
      <c r="O76" s="16">
        <v>9059</v>
      </c>
      <c r="P76" s="16">
        <f t="shared" si="35"/>
        <v>10867.625</v>
      </c>
      <c r="Q76" s="31">
        <f t="shared" si="32"/>
        <v>-1808.625</v>
      </c>
      <c r="S76" s="11"/>
      <c r="AH76" s="18">
        <v>41671</v>
      </c>
      <c r="AI76" s="16">
        <v>9059</v>
      </c>
      <c r="AJ76" s="16">
        <f t="shared" si="36"/>
        <v>10867.625</v>
      </c>
      <c r="AK76" s="31">
        <f t="shared" si="25"/>
        <v>-1715.1</v>
      </c>
      <c r="AL76" s="16">
        <f t="shared" si="33"/>
        <v>9152.5249999999996</v>
      </c>
      <c r="AM76" s="16">
        <f t="shared" si="29"/>
        <v>-93.524999999999636</v>
      </c>
      <c r="AN76" s="16">
        <f t="shared" si="34"/>
        <v>9059</v>
      </c>
    </row>
    <row r="77" spans="1:40" x14ac:dyDescent="0.3">
      <c r="A77" s="18">
        <v>41730</v>
      </c>
      <c r="B77" s="16">
        <v>10977</v>
      </c>
      <c r="C77" s="16">
        <f t="shared" si="27"/>
        <v>10941.333333333334</v>
      </c>
      <c r="D77" s="16">
        <f t="shared" si="28"/>
        <v>11249.5</v>
      </c>
      <c r="E77" s="16">
        <f t="shared" si="30"/>
        <v>10875.416666666666</v>
      </c>
      <c r="F77" s="16">
        <f t="shared" si="31"/>
        <v>10886.958333333332</v>
      </c>
      <c r="N77" s="18">
        <v>41699</v>
      </c>
      <c r="O77" s="16">
        <v>10055</v>
      </c>
      <c r="P77" s="16">
        <f t="shared" si="35"/>
        <v>10861.5</v>
      </c>
      <c r="Q77" s="31">
        <f t="shared" si="32"/>
        <v>-806.5</v>
      </c>
      <c r="S77" s="11"/>
      <c r="AH77" s="18">
        <v>41699</v>
      </c>
      <c r="AI77" s="16">
        <v>10055</v>
      </c>
      <c r="AJ77" s="16">
        <f t="shared" si="36"/>
        <v>10861.5</v>
      </c>
      <c r="AK77" s="31">
        <f t="shared" si="25"/>
        <v>-153.55416666666679</v>
      </c>
      <c r="AL77" s="16">
        <f t="shared" si="33"/>
        <v>10707.945833333333</v>
      </c>
      <c r="AM77" s="16">
        <f t="shared" si="29"/>
        <v>-652.94583333333321</v>
      </c>
      <c r="AN77" s="16">
        <f t="shared" si="34"/>
        <v>10055</v>
      </c>
    </row>
    <row r="78" spans="1:40" x14ac:dyDescent="0.3">
      <c r="A78" s="18">
        <v>41760</v>
      </c>
      <c r="B78" s="16">
        <v>11792</v>
      </c>
      <c r="C78" s="16">
        <f t="shared" si="27"/>
        <v>11557.666666666666</v>
      </c>
      <c r="D78" s="16">
        <f t="shared" si="28"/>
        <v>11555.666666666666</v>
      </c>
      <c r="E78" s="16">
        <f t="shared" si="30"/>
        <v>10898.5</v>
      </c>
      <c r="F78" s="16">
        <f t="shared" si="31"/>
        <v>10870.666666666668</v>
      </c>
      <c r="N78" s="18">
        <v>41730</v>
      </c>
      <c r="O78" s="16">
        <v>10977</v>
      </c>
      <c r="P78" s="16">
        <f t="shared" si="35"/>
        <v>10886.958333333332</v>
      </c>
      <c r="Q78" s="31">
        <f t="shared" si="32"/>
        <v>90.041666666667879</v>
      </c>
      <c r="S78" s="11"/>
      <c r="AH78" s="18">
        <v>41730</v>
      </c>
      <c r="AI78" s="16">
        <v>10977</v>
      </c>
      <c r="AJ78" s="16">
        <f t="shared" si="36"/>
        <v>10886.958333333332</v>
      </c>
      <c r="AK78" s="31">
        <f t="shared" si="25"/>
        <v>-299.79166666666663</v>
      </c>
      <c r="AL78" s="16">
        <f t="shared" si="33"/>
        <v>10587.166666666666</v>
      </c>
      <c r="AM78" s="16">
        <f t="shared" si="29"/>
        <v>389.83333333333394</v>
      </c>
      <c r="AN78" s="16">
        <f t="shared" si="34"/>
        <v>10977</v>
      </c>
    </row>
    <row r="79" spans="1:40" x14ac:dyDescent="0.3">
      <c r="A79" s="18">
        <v>41791</v>
      </c>
      <c r="B79" s="16">
        <v>11904</v>
      </c>
      <c r="C79" s="16">
        <f t="shared" si="27"/>
        <v>11553.666666666666</v>
      </c>
      <c r="D79" s="16">
        <f t="shared" si="28"/>
        <v>11418.5</v>
      </c>
      <c r="E79" s="16">
        <f t="shared" si="30"/>
        <v>10842.833333333334</v>
      </c>
      <c r="F79" s="16">
        <f t="shared" si="31"/>
        <v>10867.875</v>
      </c>
      <c r="N79" s="18">
        <v>41760</v>
      </c>
      <c r="O79" s="16">
        <v>11792</v>
      </c>
      <c r="P79" s="16">
        <f t="shared" si="35"/>
        <v>10870.666666666668</v>
      </c>
      <c r="Q79" s="31">
        <f t="shared" si="32"/>
        <v>921.33333333333212</v>
      </c>
      <c r="S79" s="11"/>
      <c r="AH79" s="18">
        <v>41760</v>
      </c>
      <c r="AI79" s="16">
        <v>11792</v>
      </c>
      <c r="AJ79" s="16">
        <f t="shared" si="36"/>
        <v>10870.666666666668</v>
      </c>
      <c r="AK79" s="31">
        <f t="shared" si="25"/>
        <v>738.21666666666601</v>
      </c>
      <c r="AL79" s="16">
        <f t="shared" si="33"/>
        <v>11608.883333333333</v>
      </c>
      <c r="AM79" s="16">
        <f t="shared" si="29"/>
        <v>183.11666666666679</v>
      </c>
      <c r="AN79" s="16">
        <f t="shared" si="34"/>
        <v>11792</v>
      </c>
    </row>
    <row r="80" spans="1:40" x14ac:dyDescent="0.3">
      <c r="A80" s="18">
        <v>41821</v>
      </c>
      <c r="B80" s="16">
        <v>10965</v>
      </c>
      <c r="C80" s="16">
        <f t="shared" si="27"/>
        <v>11283.333333333334</v>
      </c>
      <c r="D80" s="16">
        <f t="shared" si="28"/>
        <v>11104</v>
      </c>
      <c r="E80" s="16">
        <f t="shared" si="30"/>
        <v>10892.916666666666</v>
      </c>
      <c r="F80" s="16">
        <f t="shared" si="31"/>
        <v>10886.375</v>
      </c>
      <c r="N80" s="18">
        <v>41791</v>
      </c>
      <c r="O80" s="16">
        <v>11904</v>
      </c>
      <c r="P80" s="16">
        <f t="shared" si="35"/>
        <v>10867.875</v>
      </c>
      <c r="Q80" s="31">
        <f t="shared" si="32"/>
        <v>1036.125</v>
      </c>
      <c r="S80" s="11"/>
      <c r="AH80" s="18">
        <v>41791</v>
      </c>
      <c r="AI80" s="16">
        <v>11904</v>
      </c>
      <c r="AJ80" s="16">
        <f t="shared" si="36"/>
        <v>10867.875</v>
      </c>
      <c r="AK80" s="31">
        <f t="shared" si="25"/>
        <v>1406.9749999999997</v>
      </c>
      <c r="AL80" s="16">
        <f t="shared" si="33"/>
        <v>12274.85</v>
      </c>
      <c r="AM80" s="16">
        <f t="shared" si="29"/>
        <v>-370.85000000000036</v>
      </c>
      <c r="AN80" s="16">
        <f t="shared" si="34"/>
        <v>11904</v>
      </c>
    </row>
    <row r="81" spans="1:40" x14ac:dyDescent="0.3">
      <c r="A81" s="18">
        <v>41852</v>
      </c>
      <c r="B81" s="16">
        <v>10981</v>
      </c>
      <c r="C81" s="16">
        <f t="shared" si="27"/>
        <v>10924.666666666666</v>
      </c>
      <c r="D81" s="16">
        <f t="shared" si="28"/>
        <v>11066.666666666666</v>
      </c>
      <c r="E81" s="16">
        <f t="shared" si="30"/>
        <v>10879.833333333334</v>
      </c>
      <c r="F81" s="16">
        <f t="shared" si="31"/>
        <v>10879.958333333334</v>
      </c>
      <c r="N81" s="18">
        <v>41821</v>
      </c>
      <c r="O81" s="16">
        <v>10965</v>
      </c>
      <c r="P81" s="16">
        <f t="shared" si="35"/>
        <v>10886.375</v>
      </c>
      <c r="Q81" s="31">
        <f t="shared" si="32"/>
        <v>78.625</v>
      </c>
      <c r="S81" s="11"/>
      <c r="AH81" s="18">
        <v>41821</v>
      </c>
      <c r="AI81" s="16">
        <v>10965</v>
      </c>
      <c r="AJ81" s="16">
        <f t="shared" si="36"/>
        <v>10886.375</v>
      </c>
      <c r="AK81" s="31">
        <f t="shared" si="25"/>
        <v>-142.23750000000001</v>
      </c>
      <c r="AL81" s="16">
        <f t="shared" si="33"/>
        <v>10744.137500000001</v>
      </c>
      <c r="AM81" s="16">
        <f t="shared" si="29"/>
        <v>220.86249999999927</v>
      </c>
      <c r="AN81" s="16">
        <f t="shared" si="34"/>
        <v>10965</v>
      </c>
    </row>
    <row r="82" spans="1:40" x14ac:dyDescent="0.3">
      <c r="A82" s="18">
        <v>41883</v>
      </c>
      <c r="B82" s="16">
        <v>10828</v>
      </c>
      <c r="C82" s="16">
        <f t="shared" si="27"/>
        <v>11208.666666666666</v>
      </c>
      <c r="D82" s="16">
        <f t="shared" si="28"/>
        <v>11123.5</v>
      </c>
      <c r="E82" s="16">
        <f t="shared" si="30"/>
        <v>10880.083333333334</v>
      </c>
      <c r="F82" s="16">
        <f t="shared" si="31"/>
        <v>10907.875</v>
      </c>
      <c r="N82" s="18">
        <v>41852</v>
      </c>
      <c r="O82" s="16">
        <v>10981</v>
      </c>
      <c r="P82" s="16">
        <f t="shared" si="35"/>
        <v>10879.958333333334</v>
      </c>
      <c r="Q82" s="31">
        <f t="shared" si="32"/>
        <v>101.04166666666606</v>
      </c>
      <c r="S82" s="11"/>
      <c r="AH82" s="18">
        <v>41852</v>
      </c>
      <c r="AI82" s="16">
        <v>10981</v>
      </c>
      <c r="AJ82" s="16">
        <f t="shared" si="36"/>
        <v>10879.958333333334</v>
      </c>
      <c r="AK82" s="31">
        <f t="shared" si="25"/>
        <v>385.04999999999944</v>
      </c>
      <c r="AL82" s="16">
        <f t="shared" si="33"/>
        <v>11265.008333333333</v>
      </c>
      <c r="AM82" s="16">
        <f t="shared" si="29"/>
        <v>-284.00833333333321</v>
      </c>
      <c r="AN82" s="16">
        <f t="shared" si="34"/>
        <v>10981</v>
      </c>
    </row>
    <row r="83" spans="1:40" x14ac:dyDescent="0.3">
      <c r="A83" s="18">
        <v>41913</v>
      </c>
      <c r="B83" s="16">
        <v>11817</v>
      </c>
      <c r="C83" s="16">
        <f t="shared" si="27"/>
        <v>11038.333333333334</v>
      </c>
      <c r="D83" s="16">
        <f t="shared" si="28"/>
        <v>11452</v>
      </c>
      <c r="E83" s="16">
        <f t="shared" si="30"/>
        <v>10935.666666666666</v>
      </c>
      <c r="F83" s="16">
        <f t="shared" si="31"/>
        <v>10941.083333333332</v>
      </c>
      <c r="N83" s="18">
        <v>41883</v>
      </c>
      <c r="O83" s="16">
        <v>10828</v>
      </c>
      <c r="P83" s="16">
        <f t="shared" si="35"/>
        <v>10907.875</v>
      </c>
      <c r="Q83" s="31">
        <f t="shared" si="32"/>
        <v>-79.875</v>
      </c>
      <c r="S83" s="11"/>
      <c r="AH83" s="18">
        <v>41883</v>
      </c>
      <c r="AI83" s="16">
        <v>10828</v>
      </c>
      <c r="AJ83" s="16">
        <f t="shared" si="36"/>
        <v>10907.875</v>
      </c>
      <c r="AK83" s="31">
        <f t="shared" si="25"/>
        <v>-36.658333333333758</v>
      </c>
      <c r="AL83" s="16">
        <f t="shared" si="33"/>
        <v>10871.216666666667</v>
      </c>
      <c r="AM83" s="16">
        <f t="shared" si="29"/>
        <v>-43.216666666667152</v>
      </c>
      <c r="AN83" s="16">
        <f t="shared" si="34"/>
        <v>10828</v>
      </c>
    </row>
    <row r="84" spans="1:40" x14ac:dyDescent="0.3">
      <c r="A84" s="18">
        <v>41944</v>
      </c>
      <c r="B84" s="16">
        <v>10470</v>
      </c>
      <c r="C84" s="16">
        <f t="shared" si="27"/>
        <v>11865.666666666666</v>
      </c>
      <c r="D84" s="16">
        <f t="shared" si="28"/>
        <v>11296.166666666666</v>
      </c>
      <c r="E84" s="16">
        <f t="shared" si="30"/>
        <v>10946.5</v>
      </c>
      <c r="F84" s="16">
        <f t="shared" si="31"/>
        <v>10934.666666666668</v>
      </c>
      <c r="N84" s="18">
        <v>41913</v>
      </c>
      <c r="O84" s="16">
        <v>11817</v>
      </c>
      <c r="P84" s="16">
        <f t="shared" si="35"/>
        <v>10941.083333333332</v>
      </c>
      <c r="Q84" s="31">
        <f t="shared" si="32"/>
        <v>875.91666666666788</v>
      </c>
      <c r="S84" s="11"/>
      <c r="AH84" s="18">
        <v>41913</v>
      </c>
      <c r="AI84" s="16">
        <v>11817</v>
      </c>
      <c r="AJ84" s="16">
        <f t="shared" si="36"/>
        <v>10941.083333333332</v>
      </c>
      <c r="AK84" s="31">
        <f t="shared" si="25"/>
        <v>302.85000000000002</v>
      </c>
      <c r="AL84" s="16">
        <f t="shared" si="33"/>
        <v>11243.933333333332</v>
      </c>
      <c r="AM84" s="16">
        <f t="shared" si="29"/>
        <v>573.06666666666752</v>
      </c>
      <c r="AN84" s="16">
        <f t="shared" si="34"/>
        <v>11817</v>
      </c>
    </row>
    <row r="85" spans="1:40" x14ac:dyDescent="0.3">
      <c r="A85" s="18">
        <v>41974</v>
      </c>
      <c r="B85" s="16">
        <v>13310</v>
      </c>
      <c r="C85" s="16">
        <f t="shared" si="27"/>
        <v>10726.666666666666</v>
      </c>
      <c r="D85" s="16">
        <f t="shared" si="28"/>
        <v>10492</v>
      </c>
      <c r="E85" s="16">
        <f t="shared" si="30"/>
        <v>10922.833333333334</v>
      </c>
      <c r="F85" s="16">
        <f t="shared" si="31"/>
        <v>10964.5</v>
      </c>
      <c r="N85" s="18">
        <v>41944</v>
      </c>
      <c r="O85" s="16">
        <v>10470</v>
      </c>
      <c r="P85" s="16">
        <f t="shared" si="35"/>
        <v>10934.666666666668</v>
      </c>
      <c r="Q85" s="31">
        <f t="shared" si="32"/>
        <v>-464.66666666666788</v>
      </c>
      <c r="S85" s="11"/>
      <c r="AH85" s="18">
        <v>41944</v>
      </c>
      <c r="AI85" s="16">
        <v>10470</v>
      </c>
      <c r="AJ85" s="16">
        <f t="shared" si="36"/>
        <v>10934.666666666668</v>
      </c>
      <c r="AK85" s="31">
        <f t="shared" si="25"/>
        <v>220.84999999999962</v>
      </c>
      <c r="AL85" s="16">
        <f t="shared" si="33"/>
        <v>11155.516666666668</v>
      </c>
      <c r="AM85" s="16">
        <f t="shared" si="29"/>
        <v>-685.51666666666824</v>
      </c>
      <c r="AN85" s="16">
        <f t="shared" si="34"/>
        <v>10470</v>
      </c>
    </row>
    <row r="86" spans="1:40" x14ac:dyDescent="0.3">
      <c r="A86" s="18">
        <v>42005</v>
      </c>
      <c r="B86" s="16">
        <v>8400</v>
      </c>
      <c r="C86" s="16">
        <f t="shared" si="27"/>
        <v>10257.333333333334</v>
      </c>
      <c r="D86" s="16">
        <f t="shared" si="28"/>
        <v>9826</v>
      </c>
      <c r="E86" s="16">
        <f t="shared" si="30"/>
        <v>11006.166666666666</v>
      </c>
      <c r="F86" s="16">
        <f t="shared" si="31"/>
        <v>11043.833333333332</v>
      </c>
      <c r="N86" s="18">
        <v>41974</v>
      </c>
      <c r="O86" s="16">
        <v>13310</v>
      </c>
      <c r="P86" s="16">
        <f t="shared" si="35"/>
        <v>10964.5</v>
      </c>
      <c r="Q86" s="31">
        <f t="shared" si="32"/>
        <v>2345.5</v>
      </c>
      <c r="S86" s="11"/>
      <c r="AH86" s="18">
        <v>41974</v>
      </c>
      <c r="AI86" s="16">
        <v>13310</v>
      </c>
      <c r="AJ86" s="16">
        <f t="shared" si="36"/>
        <v>10964.5</v>
      </c>
      <c r="AK86" s="31">
        <f t="shared" si="25"/>
        <v>1902.0583333333336</v>
      </c>
      <c r="AL86" s="16">
        <f t="shared" si="33"/>
        <v>12866.558333333334</v>
      </c>
      <c r="AM86" s="16">
        <f t="shared" si="29"/>
        <v>443.4416666666657</v>
      </c>
      <c r="AN86" s="16">
        <f t="shared" si="34"/>
        <v>13310</v>
      </c>
    </row>
    <row r="87" spans="1:40" x14ac:dyDescent="0.3">
      <c r="A87" s="18">
        <v>42036</v>
      </c>
      <c r="B87" s="16">
        <v>9062</v>
      </c>
      <c r="C87" s="16">
        <f t="shared" si="27"/>
        <v>9394.6666666666661</v>
      </c>
      <c r="D87" s="16">
        <f t="shared" si="28"/>
        <v>9845.8333333333321</v>
      </c>
      <c r="E87" s="16">
        <f t="shared" si="30"/>
        <v>11081.5</v>
      </c>
      <c r="F87" s="16">
        <f t="shared" si="31"/>
        <v>11091.625</v>
      </c>
      <c r="N87" s="18">
        <v>42005</v>
      </c>
      <c r="O87" s="16">
        <v>8400</v>
      </c>
      <c r="P87" s="16">
        <f t="shared" si="35"/>
        <v>11043.833333333332</v>
      </c>
      <c r="Q87" s="31">
        <f t="shared" si="32"/>
        <v>-2643.8333333333321</v>
      </c>
      <c r="S87" s="11"/>
      <c r="AH87" s="18">
        <v>42005</v>
      </c>
      <c r="AI87" s="16">
        <v>8400</v>
      </c>
      <c r="AJ87" s="16">
        <f t="shared" si="36"/>
        <v>11043.833333333332</v>
      </c>
      <c r="AK87" s="31">
        <f t="shared" si="25"/>
        <v>-2591.1958333333332</v>
      </c>
      <c r="AL87" s="16">
        <f t="shared" si="33"/>
        <v>8452.6374999999989</v>
      </c>
      <c r="AM87" s="16">
        <f t="shared" si="29"/>
        <v>-52.637499999998909</v>
      </c>
      <c r="AN87" s="16">
        <f t="shared" si="34"/>
        <v>8400</v>
      </c>
    </row>
    <row r="88" spans="1:40" x14ac:dyDescent="0.3">
      <c r="A88" s="18">
        <v>42064</v>
      </c>
      <c r="B88" s="16">
        <v>10722</v>
      </c>
      <c r="C88" s="16">
        <f t="shared" si="27"/>
        <v>10297</v>
      </c>
      <c r="D88" s="16">
        <f t="shared" si="28"/>
        <v>10704.666666666668</v>
      </c>
      <c r="E88" s="16">
        <f t="shared" si="30"/>
        <v>11101.75</v>
      </c>
      <c r="F88" s="16">
        <f t="shared" si="31"/>
        <v>11151.5</v>
      </c>
      <c r="N88" s="18">
        <v>42036</v>
      </c>
      <c r="O88" s="16">
        <v>9062</v>
      </c>
      <c r="P88" s="16">
        <f t="shared" si="35"/>
        <v>11091.625</v>
      </c>
      <c r="Q88" s="31">
        <f t="shared" si="32"/>
        <v>-2029.625</v>
      </c>
      <c r="S88" s="11"/>
      <c r="AH88" s="18">
        <v>42036</v>
      </c>
      <c r="AI88" s="16">
        <v>9062</v>
      </c>
      <c r="AJ88" s="16">
        <f t="shared" si="36"/>
        <v>11091.625</v>
      </c>
      <c r="AK88" s="31">
        <f t="shared" si="25"/>
        <v>-1715.1</v>
      </c>
      <c r="AL88" s="16">
        <f t="shared" si="33"/>
        <v>9376.5249999999996</v>
      </c>
      <c r="AM88" s="16">
        <f t="shared" si="29"/>
        <v>-314.52499999999964</v>
      </c>
      <c r="AN88" s="16">
        <f t="shared" si="34"/>
        <v>9062</v>
      </c>
    </row>
    <row r="89" spans="1:40" x14ac:dyDescent="0.3">
      <c r="A89" s="18">
        <v>42095</v>
      </c>
      <c r="B89" s="16">
        <v>11107</v>
      </c>
      <c r="C89" s="16">
        <f t="shared" si="27"/>
        <v>11112.333333333334</v>
      </c>
      <c r="D89" s="16">
        <f t="shared" si="28"/>
        <v>11476</v>
      </c>
      <c r="E89" s="16">
        <f t="shared" si="30"/>
        <v>11201.25</v>
      </c>
      <c r="F89" s="16">
        <f t="shared" si="31"/>
        <v>11208.166666666668</v>
      </c>
      <c r="N89" s="18">
        <v>42064</v>
      </c>
      <c r="O89" s="16">
        <v>10722</v>
      </c>
      <c r="P89" s="16">
        <f t="shared" si="35"/>
        <v>11151.5</v>
      </c>
      <c r="Q89" s="31">
        <f t="shared" si="32"/>
        <v>-429.5</v>
      </c>
      <c r="S89" s="11"/>
      <c r="AH89" s="18">
        <v>42064</v>
      </c>
      <c r="AI89" s="16">
        <v>10722</v>
      </c>
      <c r="AJ89" s="16">
        <f t="shared" si="36"/>
        <v>11151.5</v>
      </c>
      <c r="AK89" s="31">
        <f t="shared" si="25"/>
        <v>-153.55416666666679</v>
      </c>
      <c r="AL89" s="16">
        <f t="shared" si="33"/>
        <v>10997.945833333333</v>
      </c>
      <c r="AM89" s="16">
        <f t="shared" si="29"/>
        <v>-275.94583333333321</v>
      </c>
      <c r="AN89" s="16">
        <f t="shared" si="34"/>
        <v>10722</v>
      </c>
    </row>
    <row r="90" spans="1:40" x14ac:dyDescent="0.3">
      <c r="A90" s="18">
        <v>42125</v>
      </c>
      <c r="B90" s="16">
        <v>11508</v>
      </c>
      <c r="C90" s="16">
        <f t="shared" si="27"/>
        <v>11839.666666666666</v>
      </c>
      <c r="D90" s="16">
        <f t="shared" si="28"/>
        <v>11966.666666666666</v>
      </c>
      <c r="E90" s="16">
        <f t="shared" si="30"/>
        <v>11215.083333333334</v>
      </c>
      <c r="F90" s="16">
        <f t="shared" si="31"/>
        <v>11258.25</v>
      </c>
      <c r="N90" s="18">
        <v>42095</v>
      </c>
      <c r="O90" s="16">
        <v>11107</v>
      </c>
      <c r="P90" s="16">
        <f t="shared" si="35"/>
        <v>11208.166666666668</v>
      </c>
      <c r="Q90" s="31">
        <f t="shared" si="32"/>
        <v>-101.16666666666788</v>
      </c>
      <c r="S90" s="11"/>
      <c r="AH90" s="18">
        <v>42095</v>
      </c>
      <c r="AI90" s="16">
        <v>11107</v>
      </c>
      <c r="AJ90" s="16">
        <f t="shared" si="36"/>
        <v>11208.166666666668</v>
      </c>
      <c r="AK90" s="31">
        <f t="shared" si="25"/>
        <v>-299.79166666666663</v>
      </c>
      <c r="AL90" s="16">
        <f t="shared" si="33"/>
        <v>10908.375000000002</v>
      </c>
      <c r="AM90" s="16">
        <f t="shared" si="29"/>
        <v>198.62499999999818</v>
      </c>
      <c r="AN90" s="16">
        <f t="shared" si="34"/>
        <v>11107</v>
      </c>
    </row>
    <row r="91" spans="1:40" x14ac:dyDescent="0.3">
      <c r="A91" s="18">
        <v>42156</v>
      </c>
      <c r="B91" s="16">
        <v>12904</v>
      </c>
      <c r="C91" s="16">
        <f t="shared" si="27"/>
        <v>12093.666666666666</v>
      </c>
      <c r="D91" s="16">
        <f t="shared" si="28"/>
        <v>12046.333333333332</v>
      </c>
      <c r="E91" s="16">
        <f t="shared" si="30"/>
        <v>11301.416666666666</v>
      </c>
      <c r="F91" s="16">
        <f t="shared" si="31"/>
        <v>11337.791666666666</v>
      </c>
      <c r="N91" s="18">
        <v>42125</v>
      </c>
      <c r="O91" s="16">
        <v>11508</v>
      </c>
      <c r="P91" s="16">
        <f t="shared" si="35"/>
        <v>11258.25</v>
      </c>
      <c r="Q91" s="31">
        <f t="shared" si="32"/>
        <v>249.75</v>
      </c>
      <c r="S91" s="11"/>
      <c r="AH91" s="18">
        <v>42125</v>
      </c>
      <c r="AI91" s="16">
        <v>11508</v>
      </c>
      <c r="AJ91" s="16">
        <f t="shared" si="36"/>
        <v>11258.25</v>
      </c>
      <c r="AK91" s="31">
        <f t="shared" si="25"/>
        <v>738.21666666666601</v>
      </c>
      <c r="AL91" s="16">
        <f t="shared" si="33"/>
        <v>11996.466666666665</v>
      </c>
      <c r="AM91" s="16">
        <f t="shared" si="29"/>
        <v>-488.46666666666533</v>
      </c>
      <c r="AN91" s="16">
        <f t="shared" si="34"/>
        <v>11508</v>
      </c>
    </row>
    <row r="92" spans="1:40" x14ac:dyDescent="0.3">
      <c r="A92" s="18">
        <v>42186</v>
      </c>
      <c r="B92" s="16">
        <v>11869</v>
      </c>
      <c r="C92" s="16">
        <f t="shared" si="27"/>
        <v>11999</v>
      </c>
      <c r="D92" s="16">
        <f t="shared" si="28"/>
        <v>11852</v>
      </c>
      <c r="E92" s="16">
        <f t="shared" si="30"/>
        <v>11374.166666666666</v>
      </c>
      <c r="F92" s="16">
        <f t="shared" si="31"/>
        <v>11384.5</v>
      </c>
      <c r="N92" s="18">
        <v>42156</v>
      </c>
      <c r="O92" s="16">
        <v>12904</v>
      </c>
      <c r="P92" s="16">
        <f t="shared" si="35"/>
        <v>11337.791666666666</v>
      </c>
      <c r="Q92" s="31">
        <f t="shared" si="32"/>
        <v>1566.2083333333339</v>
      </c>
      <c r="S92" s="11"/>
      <c r="AH92" s="18">
        <v>42156</v>
      </c>
      <c r="AI92" s="16">
        <v>12904</v>
      </c>
      <c r="AJ92" s="16">
        <f t="shared" si="36"/>
        <v>11337.791666666666</v>
      </c>
      <c r="AK92" s="31">
        <f t="shared" ref="AK92:AK128" si="37">AK80</f>
        <v>1406.9749999999997</v>
      </c>
      <c r="AL92" s="16">
        <f t="shared" si="33"/>
        <v>12744.766666666666</v>
      </c>
      <c r="AM92" s="16">
        <f t="shared" si="29"/>
        <v>159.23333333333358</v>
      </c>
      <c r="AN92" s="16">
        <f t="shared" si="34"/>
        <v>12904</v>
      </c>
    </row>
    <row r="93" spans="1:40" x14ac:dyDescent="0.3">
      <c r="A93" s="18">
        <v>42217</v>
      </c>
      <c r="B93" s="16">
        <v>11224</v>
      </c>
      <c r="C93" s="16">
        <f t="shared" si="27"/>
        <v>11705</v>
      </c>
      <c r="D93" s="16">
        <f t="shared" si="28"/>
        <v>11724</v>
      </c>
      <c r="E93" s="16">
        <f t="shared" si="30"/>
        <v>11394.833333333334</v>
      </c>
      <c r="F93" s="16">
        <f t="shared" si="31"/>
        <v>11447.291666666668</v>
      </c>
      <c r="N93" s="18">
        <v>42186</v>
      </c>
      <c r="O93" s="16">
        <v>11869</v>
      </c>
      <c r="P93" s="16">
        <f t="shared" si="35"/>
        <v>11384.5</v>
      </c>
      <c r="Q93" s="31">
        <f t="shared" si="32"/>
        <v>484.5</v>
      </c>
      <c r="S93" s="11"/>
      <c r="AH93" s="18">
        <v>42186</v>
      </c>
      <c r="AI93" s="16">
        <v>11869</v>
      </c>
      <c r="AJ93" s="16">
        <f t="shared" si="36"/>
        <v>11384.5</v>
      </c>
      <c r="AK93" s="31">
        <f t="shared" si="37"/>
        <v>-142.23750000000001</v>
      </c>
      <c r="AL93" s="16">
        <f t="shared" si="33"/>
        <v>11242.262500000001</v>
      </c>
      <c r="AM93" s="16">
        <f t="shared" si="29"/>
        <v>626.73749999999927</v>
      </c>
      <c r="AN93" s="16">
        <f t="shared" si="34"/>
        <v>11869</v>
      </c>
    </row>
    <row r="94" spans="1:40" x14ac:dyDescent="0.3">
      <c r="A94" s="18">
        <v>42248</v>
      </c>
      <c r="B94" s="16">
        <v>12022</v>
      </c>
      <c r="C94" s="16">
        <f t="shared" si="27"/>
        <v>11743</v>
      </c>
      <c r="D94" s="16">
        <f t="shared" si="28"/>
        <v>11790</v>
      </c>
      <c r="E94" s="16">
        <f t="shared" si="30"/>
        <v>11499.75</v>
      </c>
      <c r="F94" s="16">
        <f t="shared" si="31"/>
        <v>11557.458333333332</v>
      </c>
      <c r="N94" s="18">
        <v>42217</v>
      </c>
      <c r="O94" s="16">
        <v>11224</v>
      </c>
      <c r="P94" s="16">
        <f t="shared" si="35"/>
        <v>11447.291666666668</v>
      </c>
      <c r="Q94" s="31">
        <f t="shared" si="32"/>
        <v>-223.29166666666788</v>
      </c>
      <c r="S94" s="11"/>
      <c r="AH94" s="18">
        <v>42217</v>
      </c>
      <c r="AI94" s="16">
        <v>11224</v>
      </c>
      <c r="AJ94" s="16">
        <f t="shared" si="36"/>
        <v>11447.291666666668</v>
      </c>
      <c r="AK94" s="31">
        <f t="shared" si="37"/>
        <v>385.04999999999944</v>
      </c>
      <c r="AL94" s="16">
        <f t="shared" si="33"/>
        <v>11832.341666666667</v>
      </c>
      <c r="AM94" s="16">
        <f t="shared" si="29"/>
        <v>-608.34166666666715</v>
      </c>
      <c r="AN94" s="16">
        <f t="shared" si="34"/>
        <v>11224</v>
      </c>
    </row>
    <row r="95" spans="1:40" x14ac:dyDescent="0.3">
      <c r="A95" s="18">
        <v>42278</v>
      </c>
      <c r="B95" s="16">
        <v>11983</v>
      </c>
      <c r="C95" s="16">
        <f t="shared" si="27"/>
        <v>11837</v>
      </c>
      <c r="D95" s="16">
        <f t="shared" si="28"/>
        <v>12197.166666666668</v>
      </c>
      <c r="E95" s="16">
        <f t="shared" si="30"/>
        <v>11615.166666666666</v>
      </c>
      <c r="F95" s="16">
        <f t="shared" si="31"/>
        <v>11628.208333333332</v>
      </c>
      <c r="N95" s="18">
        <v>42248</v>
      </c>
      <c r="O95" s="16">
        <v>12022</v>
      </c>
      <c r="P95" s="16">
        <f t="shared" si="35"/>
        <v>11557.458333333332</v>
      </c>
      <c r="Q95" s="31">
        <f t="shared" si="32"/>
        <v>464.54166666666788</v>
      </c>
      <c r="S95" s="11"/>
      <c r="AH95" s="18">
        <v>42248</v>
      </c>
      <c r="AI95" s="16">
        <v>12022</v>
      </c>
      <c r="AJ95" s="16">
        <f t="shared" si="36"/>
        <v>11557.458333333332</v>
      </c>
      <c r="AK95" s="31">
        <f t="shared" si="37"/>
        <v>-36.658333333333758</v>
      </c>
      <c r="AL95" s="16">
        <f t="shared" si="33"/>
        <v>11520.8</v>
      </c>
      <c r="AM95" s="16">
        <f t="shared" si="29"/>
        <v>501.20000000000073</v>
      </c>
      <c r="AN95" s="16">
        <f t="shared" si="34"/>
        <v>12022</v>
      </c>
    </row>
    <row r="96" spans="1:40" x14ac:dyDescent="0.3">
      <c r="A96" s="18">
        <v>42309</v>
      </c>
      <c r="B96" s="16">
        <v>11506</v>
      </c>
      <c r="C96" s="16">
        <f t="shared" si="27"/>
        <v>12557.333333333334</v>
      </c>
      <c r="D96" s="16">
        <f t="shared" si="28"/>
        <v>12001.5</v>
      </c>
      <c r="E96" s="16">
        <f t="shared" si="30"/>
        <v>11641.25</v>
      </c>
      <c r="F96" s="16">
        <f t="shared" si="31"/>
        <v>11671.666666666668</v>
      </c>
      <c r="N96" s="18">
        <v>42278</v>
      </c>
      <c r="O96" s="16">
        <v>11983</v>
      </c>
      <c r="P96" s="16">
        <f t="shared" si="35"/>
        <v>11628.208333333332</v>
      </c>
      <c r="Q96" s="31">
        <f t="shared" si="32"/>
        <v>354.79166666666788</v>
      </c>
      <c r="S96" s="11"/>
      <c r="AH96" s="18">
        <v>42278</v>
      </c>
      <c r="AI96" s="16">
        <v>11983</v>
      </c>
      <c r="AJ96" s="16">
        <f t="shared" si="36"/>
        <v>11628.208333333332</v>
      </c>
      <c r="AK96" s="31">
        <f t="shared" si="37"/>
        <v>302.85000000000002</v>
      </c>
      <c r="AL96" s="16">
        <f t="shared" si="33"/>
        <v>11931.058333333332</v>
      </c>
      <c r="AM96" s="16">
        <f t="shared" si="29"/>
        <v>51.941666666667516</v>
      </c>
      <c r="AN96" s="16">
        <f t="shared" si="34"/>
        <v>11983</v>
      </c>
    </row>
    <row r="97" spans="1:40" x14ac:dyDescent="0.3">
      <c r="A97" s="18">
        <v>42339</v>
      </c>
      <c r="B97" s="16">
        <v>14183</v>
      </c>
      <c r="C97" s="16">
        <f t="shared" si="27"/>
        <v>11445.666666666666</v>
      </c>
      <c r="D97" s="16">
        <f t="shared" si="28"/>
        <v>11248.166666666666</v>
      </c>
      <c r="E97" s="16">
        <f t="shared" si="30"/>
        <v>11702.083333333334</v>
      </c>
      <c r="F97" s="16">
        <f t="shared" si="31"/>
        <v>11734.458333333334</v>
      </c>
      <c r="N97" s="18">
        <v>42309</v>
      </c>
      <c r="O97" s="16">
        <v>11506</v>
      </c>
      <c r="P97" s="16">
        <f t="shared" si="35"/>
        <v>11671.666666666668</v>
      </c>
      <c r="Q97" s="31">
        <f t="shared" si="32"/>
        <v>-165.66666666666788</v>
      </c>
      <c r="S97" s="11"/>
      <c r="AH97" s="18">
        <v>42309</v>
      </c>
      <c r="AI97" s="16">
        <v>11506</v>
      </c>
      <c r="AJ97" s="16">
        <f t="shared" si="36"/>
        <v>11671.666666666668</v>
      </c>
      <c r="AK97" s="31">
        <f t="shared" si="37"/>
        <v>220.84999999999962</v>
      </c>
      <c r="AL97" s="16">
        <f t="shared" si="33"/>
        <v>11892.516666666668</v>
      </c>
      <c r="AM97" s="16">
        <f t="shared" si="29"/>
        <v>-386.51666666666824</v>
      </c>
      <c r="AN97" s="16">
        <f t="shared" si="34"/>
        <v>11506</v>
      </c>
    </row>
    <row r="98" spans="1:40" x14ac:dyDescent="0.3">
      <c r="A98" s="18">
        <v>42370</v>
      </c>
      <c r="B98" s="16">
        <v>8648</v>
      </c>
      <c r="C98" s="16">
        <f t="shared" si="27"/>
        <v>11050.666666666666</v>
      </c>
      <c r="D98" s="16">
        <f t="shared" si="28"/>
        <v>10704.666666666666</v>
      </c>
      <c r="E98" s="16">
        <f t="shared" si="30"/>
        <v>11766.833333333334</v>
      </c>
      <c r="F98" s="16">
        <f t="shared" si="31"/>
        <v>11728.541666666668</v>
      </c>
      <c r="N98" s="18">
        <v>42339</v>
      </c>
      <c r="O98" s="16">
        <v>14183</v>
      </c>
      <c r="P98" s="16">
        <f t="shared" si="35"/>
        <v>11734.458333333334</v>
      </c>
      <c r="Q98" s="31">
        <f t="shared" si="32"/>
        <v>2448.5416666666661</v>
      </c>
      <c r="S98" s="11"/>
      <c r="AH98" s="18">
        <v>42339</v>
      </c>
      <c r="AI98" s="16">
        <v>14183</v>
      </c>
      <c r="AJ98" s="16">
        <f t="shared" si="36"/>
        <v>11734.458333333334</v>
      </c>
      <c r="AK98" s="31">
        <f t="shared" si="37"/>
        <v>1902.0583333333336</v>
      </c>
      <c r="AL98" s="16">
        <f t="shared" si="33"/>
        <v>13636.516666666668</v>
      </c>
      <c r="AM98" s="16">
        <f t="shared" si="29"/>
        <v>546.48333333333176</v>
      </c>
      <c r="AN98" s="16">
        <f t="shared" si="34"/>
        <v>14183</v>
      </c>
    </row>
    <row r="99" spans="1:40" x14ac:dyDescent="0.3">
      <c r="A99" s="18">
        <v>42401</v>
      </c>
      <c r="B99" s="16">
        <v>10321</v>
      </c>
      <c r="C99" s="16">
        <f t="shared" si="27"/>
        <v>10358.666666666666</v>
      </c>
      <c r="D99" s="16">
        <f t="shared" si="28"/>
        <v>10820.666666666666</v>
      </c>
      <c r="E99" s="16">
        <f t="shared" si="30"/>
        <v>11690.25</v>
      </c>
      <c r="F99" s="16">
        <f t="shared" si="31"/>
        <v>11751.75</v>
      </c>
      <c r="N99" s="18">
        <v>42370</v>
      </c>
      <c r="O99" s="16">
        <v>8648</v>
      </c>
      <c r="P99" s="16">
        <f t="shared" si="35"/>
        <v>11728.541666666668</v>
      </c>
      <c r="Q99" s="31">
        <f t="shared" si="32"/>
        <v>-3080.5416666666679</v>
      </c>
      <c r="S99" s="11"/>
      <c r="AH99" s="18">
        <v>42370</v>
      </c>
      <c r="AI99" s="16">
        <v>8648</v>
      </c>
      <c r="AJ99" s="16">
        <f t="shared" si="36"/>
        <v>11728.541666666668</v>
      </c>
      <c r="AK99" s="31">
        <f t="shared" si="37"/>
        <v>-2591.1958333333332</v>
      </c>
      <c r="AL99" s="16">
        <f t="shared" si="33"/>
        <v>9137.3458333333347</v>
      </c>
      <c r="AM99" s="16">
        <f t="shared" si="29"/>
        <v>-489.34583333333467</v>
      </c>
      <c r="AN99" s="16">
        <f t="shared" si="34"/>
        <v>8648</v>
      </c>
    </row>
    <row r="100" spans="1:40" x14ac:dyDescent="0.3">
      <c r="A100" s="18">
        <v>42430</v>
      </c>
      <c r="B100" s="16">
        <v>12107</v>
      </c>
      <c r="C100" s="16">
        <f t="shared" si="27"/>
        <v>11282.666666666666</v>
      </c>
      <c r="D100" s="16">
        <f t="shared" si="28"/>
        <v>11602.166666666666</v>
      </c>
      <c r="E100" s="16">
        <f t="shared" si="30"/>
        <v>11813.25</v>
      </c>
      <c r="F100" s="16">
        <f t="shared" si="31"/>
        <v>11823.666666666668</v>
      </c>
      <c r="N100" s="18">
        <v>42401</v>
      </c>
      <c r="O100" s="16">
        <v>10321</v>
      </c>
      <c r="P100" s="16">
        <f t="shared" si="35"/>
        <v>11751.75</v>
      </c>
      <c r="Q100" s="31">
        <f t="shared" si="32"/>
        <v>-1430.75</v>
      </c>
      <c r="S100" s="11"/>
      <c r="AH100" s="18">
        <v>42401</v>
      </c>
      <c r="AI100" s="16">
        <v>10321</v>
      </c>
      <c r="AJ100" s="16">
        <f t="shared" si="36"/>
        <v>11751.75</v>
      </c>
      <c r="AK100" s="31">
        <f t="shared" si="37"/>
        <v>-1715.1</v>
      </c>
      <c r="AL100" s="16">
        <f t="shared" si="33"/>
        <v>10036.65</v>
      </c>
      <c r="AM100" s="16">
        <f t="shared" si="29"/>
        <v>284.35000000000036</v>
      </c>
      <c r="AN100" s="16">
        <f t="shared" si="34"/>
        <v>10321</v>
      </c>
    </row>
    <row r="101" spans="1:40" x14ac:dyDescent="0.3">
      <c r="A101" s="18">
        <v>42461</v>
      </c>
      <c r="B101" s="16">
        <v>11420</v>
      </c>
      <c r="C101" s="16">
        <f t="shared" si="27"/>
        <v>11921.666666666666</v>
      </c>
      <c r="D101" s="16">
        <f t="shared" si="28"/>
        <v>12184</v>
      </c>
      <c r="E101" s="16">
        <f t="shared" si="30"/>
        <v>11834.083333333334</v>
      </c>
      <c r="F101" s="16">
        <f t="shared" si="31"/>
        <v>11830.833333333334</v>
      </c>
      <c r="N101" s="18">
        <v>42430</v>
      </c>
      <c r="O101" s="16">
        <v>12107</v>
      </c>
      <c r="P101" s="16">
        <f t="shared" si="35"/>
        <v>11823.666666666668</v>
      </c>
      <c r="Q101" s="31">
        <f t="shared" si="32"/>
        <v>283.33333333333212</v>
      </c>
      <c r="S101" s="11"/>
      <c r="AH101" s="18">
        <v>42430</v>
      </c>
      <c r="AI101" s="16">
        <v>12107</v>
      </c>
      <c r="AJ101" s="16">
        <f t="shared" si="36"/>
        <v>11823.666666666668</v>
      </c>
      <c r="AK101" s="31">
        <f t="shared" si="37"/>
        <v>-153.55416666666679</v>
      </c>
      <c r="AL101" s="16">
        <f t="shared" si="33"/>
        <v>11670.112500000001</v>
      </c>
      <c r="AM101" s="16">
        <f t="shared" si="29"/>
        <v>436.88749999999891</v>
      </c>
      <c r="AN101" s="16">
        <f t="shared" si="34"/>
        <v>12107</v>
      </c>
    </row>
    <row r="102" spans="1:40" x14ac:dyDescent="0.3">
      <c r="A102" s="18">
        <v>42491</v>
      </c>
      <c r="B102" s="16">
        <v>12238</v>
      </c>
      <c r="C102" s="16">
        <f t="shared" si="27"/>
        <v>12446.333333333334</v>
      </c>
      <c r="D102" s="16">
        <f t="shared" si="28"/>
        <v>12368</v>
      </c>
      <c r="E102" s="16">
        <f t="shared" si="30"/>
        <v>11827.583333333334</v>
      </c>
      <c r="F102" s="16">
        <f t="shared" si="31"/>
        <v>11890.5</v>
      </c>
      <c r="N102" s="18">
        <v>42461</v>
      </c>
      <c r="O102" s="16">
        <v>11420</v>
      </c>
      <c r="P102" s="16">
        <f t="shared" si="35"/>
        <v>11830.833333333334</v>
      </c>
      <c r="Q102" s="31">
        <f t="shared" si="32"/>
        <v>-410.83333333333394</v>
      </c>
      <c r="S102" s="11"/>
      <c r="AH102" s="18">
        <v>42461</v>
      </c>
      <c r="AI102" s="16">
        <v>11420</v>
      </c>
      <c r="AJ102" s="16">
        <f t="shared" si="36"/>
        <v>11830.833333333334</v>
      </c>
      <c r="AK102" s="31">
        <f t="shared" si="37"/>
        <v>-299.79166666666663</v>
      </c>
      <c r="AL102" s="16">
        <f t="shared" si="33"/>
        <v>11531.041666666668</v>
      </c>
      <c r="AM102" s="16">
        <f t="shared" si="29"/>
        <v>-111.04166666666788</v>
      </c>
      <c r="AN102" s="16">
        <f t="shared" si="34"/>
        <v>11420</v>
      </c>
    </row>
    <row r="103" spans="1:40" x14ac:dyDescent="0.3">
      <c r="A103" s="18">
        <v>42522</v>
      </c>
      <c r="B103" s="16">
        <v>13681</v>
      </c>
      <c r="C103" s="16">
        <f t="shared" si="27"/>
        <v>12289.666666666666</v>
      </c>
      <c r="D103" s="16">
        <f t="shared" si="28"/>
        <v>12366.666666666666</v>
      </c>
      <c r="E103" s="16">
        <f t="shared" si="30"/>
        <v>11953.416666666666</v>
      </c>
      <c r="F103" s="16">
        <f t="shared" si="31"/>
        <v>11963.333333333332</v>
      </c>
      <c r="N103" s="18">
        <v>42491</v>
      </c>
      <c r="O103" s="16">
        <v>12238</v>
      </c>
      <c r="P103" s="16">
        <f t="shared" si="35"/>
        <v>11890.5</v>
      </c>
      <c r="Q103" s="31">
        <f t="shared" si="32"/>
        <v>347.5</v>
      </c>
      <c r="S103" s="11"/>
      <c r="AH103" s="18">
        <v>42491</v>
      </c>
      <c r="AI103" s="16">
        <v>12238</v>
      </c>
      <c r="AJ103" s="16">
        <f t="shared" si="36"/>
        <v>11890.5</v>
      </c>
      <c r="AK103" s="31">
        <f t="shared" si="37"/>
        <v>738.21666666666601</v>
      </c>
      <c r="AL103" s="16">
        <f t="shared" si="33"/>
        <v>12628.716666666665</v>
      </c>
      <c r="AM103" s="16">
        <f t="shared" si="29"/>
        <v>-390.71666666666533</v>
      </c>
      <c r="AN103" s="16">
        <f t="shared" si="34"/>
        <v>12238</v>
      </c>
    </row>
    <row r="104" spans="1:40" x14ac:dyDescent="0.3">
      <c r="A104" s="18">
        <v>42552</v>
      </c>
      <c r="B104" s="16">
        <v>10950</v>
      </c>
      <c r="C104" s="16">
        <f t="shared" si="27"/>
        <v>12443.666666666666</v>
      </c>
      <c r="D104" s="16">
        <f t="shared" si="28"/>
        <v>12208.833333333332</v>
      </c>
      <c r="E104" s="16">
        <f t="shared" si="30"/>
        <v>11973.25</v>
      </c>
      <c r="F104" s="16">
        <f t="shared" si="31"/>
        <v>11989.708333333332</v>
      </c>
      <c r="N104" s="18">
        <v>42522</v>
      </c>
      <c r="O104" s="16">
        <v>13681</v>
      </c>
      <c r="P104" s="16">
        <f t="shared" si="35"/>
        <v>11963.333333333332</v>
      </c>
      <c r="Q104" s="31">
        <f t="shared" si="32"/>
        <v>1717.6666666666679</v>
      </c>
      <c r="S104" s="11"/>
      <c r="AH104" s="18">
        <v>42522</v>
      </c>
      <c r="AI104" s="16">
        <v>13681</v>
      </c>
      <c r="AJ104" s="16">
        <f t="shared" si="36"/>
        <v>11963.333333333332</v>
      </c>
      <c r="AK104" s="31">
        <f t="shared" si="37"/>
        <v>1406.9749999999997</v>
      </c>
      <c r="AL104" s="16">
        <f t="shared" si="33"/>
        <v>13370.308333333332</v>
      </c>
      <c r="AM104" s="16">
        <f t="shared" ref="AM104:AM128" si="38">AI104-AL104</f>
        <v>310.69166666666752</v>
      </c>
      <c r="AN104" s="16">
        <f t="shared" si="34"/>
        <v>13681</v>
      </c>
    </row>
    <row r="105" spans="1:40" x14ac:dyDescent="0.3">
      <c r="A105" s="18">
        <v>42583</v>
      </c>
      <c r="B105" s="16">
        <v>12700</v>
      </c>
      <c r="C105" s="16">
        <f t="shared" si="27"/>
        <v>11974</v>
      </c>
      <c r="D105" s="16">
        <f t="shared" si="28"/>
        <v>12133.166666666668</v>
      </c>
      <c r="E105" s="16">
        <f t="shared" si="30"/>
        <v>12006.166666666666</v>
      </c>
      <c r="F105" s="16">
        <f t="shared" si="31"/>
        <v>12011.625</v>
      </c>
      <c r="N105" s="18">
        <v>42552</v>
      </c>
      <c r="O105" s="16">
        <v>10950</v>
      </c>
      <c r="P105" s="16">
        <f t="shared" si="35"/>
        <v>11989.708333333332</v>
      </c>
      <c r="Q105" s="31">
        <f t="shared" si="32"/>
        <v>-1039.7083333333321</v>
      </c>
      <c r="S105" s="11"/>
      <c r="AH105" s="18">
        <v>42552</v>
      </c>
      <c r="AI105" s="16">
        <v>10950</v>
      </c>
      <c r="AJ105" s="16">
        <f t="shared" si="36"/>
        <v>11989.708333333332</v>
      </c>
      <c r="AK105" s="31">
        <f t="shared" si="37"/>
        <v>-142.23750000000001</v>
      </c>
      <c r="AL105" s="16">
        <f t="shared" si="33"/>
        <v>11847.470833333333</v>
      </c>
      <c r="AM105" s="16">
        <f t="shared" si="38"/>
        <v>-897.47083333333285</v>
      </c>
      <c r="AN105" s="16">
        <f t="shared" si="34"/>
        <v>10950</v>
      </c>
    </row>
    <row r="106" spans="1:40" x14ac:dyDescent="0.3">
      <c r="A106" s="18">
        <v>42614</v>
      </c>
      <c r="B106" s="16">
        <v>12272</v>
      </c>
      <c r="C106" s="16">
        <f t="shared" si="27"/>
        <v>12292.333333333334</v>
      </c>
      <c r="D106" s="16">
        <f t="shared" si="28"/>
        <v>12345</v>
      </c>
      <c r="E106" s="16">
        <f t="shared" si="30"/>
        <v>12017.083333333334</v>
      </c>
      <c r="F106" s="16">
        <f t="shared" si="31"/>
        <v>12032.666666666668</v>
      </c>
      <c r="N106" s="18">
        <v>42583</v>
      </c>
      <c r="O106" s="16">
        <v>12700</v>
      </c>
      <c r="P106" s="16">
        <f t="shared" si="35"/>
        <v>12011.625</v>
      </c>
      <c r="Q106" s="31">
        <f t="shared" si="32"/>
        <v>688.375</v>
      </c>
      <c r="S106" s="11"/>
      <c r="AH106" s="18">
        <v>42583</v>
      </c>
      <c r="AI106" s="16">
        <v>12700</v>
      </c>
      <c r="AJ106" s="16">
        <f t="shared" si="36"/>
        <v>12011.625</v>
      </c>
      <c r="AK106" s="31">
        <f t="shared" si="37"/>
        <v>385.04999999999944</v>
      </c>
      <c r="AL106" s="16">
        <f t="shared" si="33"/>
        <v>12396.674999999999</v>
      </c>
      <c r="AM106" s="16">
        <f t="shared" si="38"/>
        <v>303.32500000000073</v>
      </c>
      <c r="AN106" s="16">
        <f t="shared" si="34"/>
        <v>12700</v>
      </c>
    </row>
    <row r="107" spans="1:40" x14ac:dyDescent="0.3">
      <c r="A107" s="18">
        <v>42644</v>
      </c>
      <c r="B107" s="16">
        <v>11905</v>
      </c>
      <c r="C107" s="16">
        <f t="shared" si="27"/>
        <v>12397.666666666666</v>
      </c>
      <c r="D107" s="16">
        <f t="shared" si="28"/>
        <v>12755.833333333332</v>
      </c>
      <c r="E107" s="16">
        <f t="shared" si="30"/>
        <v>12048.25</v>
      </c>
      <c r="F107" s="16">
        <f t="shared" si="31"/>
        <v>12051.208333333332</v>
      </c>
      <c r="N107" s="18">
        <v>42614</v>
      </c>
      <c r="O107" s="16">
        <v>12272</v>
      </c>
      <c r="P107" s="16">
        <f t="shared" si="35"/>
        <v>12032.666666666668</v>
      </c>
      <c r="Q107" s="31">
        <f t="shared" si="32"/>
        <v>239.33333333333212</v>
      </c>
      <c r="S107" s="11"/>
      <c r="AH107" s="18">
        <v>42614</v>
      </c>
      <c r="AI107" s="16">
        <v>12272</v>
      </c>
      <c r="AJ107" s="16">
        <f t="shared" si="36"/>
        <v>12032.666666666668</v>
      </c>
      <c r="AK107" s="31">
        <f t="shared" si="37"/>
        <v>-36.658333333333758</v>
      </c>
      <c r="AL107" s="16">
        <f t="shared" si="33"/>
        <v>11996.008333333335</v>
      </c>
      <c r="AM107" s="16">
        <f t="shared" si="38"/>
        <v>275.99166666666497</v>
      </c>
      <c r="AN107" s="16">
        <f t="shared" si="34"/>
        <v>12272</v>
      </c>
    </row>
    <row r="108" spans="1:40" x14ac:dyDescent="0.3">
      <c r="A108" s="18">
        <v>42675</v>
      </c>
      <c r="B108" s="16">
        <v>13016</v>
      </c>
      <c r="C108" s="16">
        <f t="shared" si="27"/>
        <v>13114</v>
      </c>
      <c r="D108" s="16">
        <f t="shared" si="28"/>
        <v>12637</v>
      </c>
      <c r="E108" s="16">
        <f t="shared" si="30"/>
        <v>12054.166666666666</v>
      </c>
      <c r="F108" s="16">
        <f t="shared" si="31"/>
        <v>12108.625</v>
      </c>
      <c r="N108" s="18">
        <v>42644</v>
      </c>
      <c r="O108" s="16">
        <v>11905</v>
      </c>
      <c r="P108" s="16">
        <f t="shared" si="35"/>
        <v>12051.208333333332</v>
      </c>
      <c r="Q108" s="31">
        <f t="shared" si="32"/>
        <v>-146.20833333333212</v>
      </c>
      <c r="S108" s="11"/>
      <c r="AH108" s="18">
        <v>42644</v>
      </c>
      <c r="AI108" s="16">
        <v>11905</v>
      </c>
      <c r="AJ108" s="16">
        <f t="shared" si="36"/>
        <v>12051.208333333332</v>
      </c>
      <c r="AK108" s="31">
        <f t="shared" si="37"/>
        <v>302.85000000000002</v>
      </c>
      <c r="AL108" s="16">
        <f t="shared" si="33"/>
        <v>12354.058333333332</v>
      </c>
      <c r="AM108" s="16">
        <f t="shared" si="38"/>
        <v>-449.05833333333248</v>
      </c>
      <c r="AN108" s="16">
        <f t="shared" si="34"/>
        <v>11905</v>
      </c>
    </row>
    <row r="109" spans="1:40" x14ac:dyDescent="0.3">
      <c r="A109" s="18">
        <v>42705</v>
      </c>
      <c r="B109" s="16">
        <v>14421</v>
      </c>
      <c r="C109" s="16">
        <f t="shared" si="27"/>
        <v>12160</v>
      </c>
      <c r="D109" s="16">
        <f t="shared" si="28"/>
        <v>11732.666666666668</v>
      </c>
      <c r="E109" s="16">
        <f t="shared" si="30"/>
        <v>12163.083333333334</v>
      </c>
      <c r="F109" s="16">
        <f t="shared" si="31"/>
        <v>12206.791666666668</v>
      </c>
      <c r="N109" s="18">
        <v>42675</v>
      </c>
      <c r="O109" s="16">
        <v>13016</v>
      </c>
      <c r="P109" s="16">
        <f t="shared" si="35"/>
        <v>12108.625</v>
      </c>
      <c r="Q109" s="31">
        <f t="shared" si="32"/>
        <v>907.375</v>
      </c>
      <c r="S109" s="11"/>
      <c r="AH109" s="18">
        <v>42675</v>
      </c>
      <c r="AI109" s="16">
        <v>13016</v>
      </c>
      <c r="AJ109" s="16">
        <f t="shared" si="36"/>
        <v>12108.625</v>
      </c>
      <c r="AK109" s="31">
        <f t="shared" si="37"/>
        <v>220.84999999999962</v>
      </c>
      <c r="AL109" s="16">
        <f t="shared" si="33"/>
        <v>12329.475</v>
      </c>
      <c r="AM109" s="16">
        <f t="shared" si="38"/>
        <v>686.52499999999964</v>
      </c>
      <c r="AN109" s="16">
        <f t="shared" si="34"/>
        <v>13016</v>
      </c>
    </row>
    <row r="110" spans="1:40" x14ac:dyDescent="0.3">
      <c r="A110" s="18">
        <v>42736</v>
      </c>
      <c r="B110" s="16">
        <v>9043</v>
      </c>
      <c r="C110" s="16">
        <f t="shared" si="27"/>
        <v>11305.333333333334</v>
      </c>
      <c r="D110" s="16">
        <f t="shared" si="28"/>
        <v>10982</v>
      </c>
      <c r="E110" s="16">
        <f t="shared" si="30"/>
        <v>12250.5</v>
      </c>
      <c r="F110" s="16">
        <f t="shared" si="31"/>
        <v>12269.916666666668</v>
      </c>
      <c r="N110" s="18">
        <v>42705</v>
      </c>
      <c r="O110" s="16">
        <v>14421</v>
      </c>
      <c r="P110" s="16">
        <f t="shared" si="35"/>
        <v>12206.791666666668</v>
      </c>
      <c r="Q110" s="31">
        <f t="shared" si="32"/>
        <v>2214.2083333333321</v>
      </c>
      <c r="S110" s="11"/>
      <c r="AH110" s="18">
        <v>42705</v>
      </c>
      <c r="AI110" s="16">
        <v>14421</v>
      </c>
      <c r="AJ110" s="16">
        <f t="shared" si="36"/>
        <v>12206.791666666668</v>
      </c>
      <c r="AK110" s="31">
        <f t="shared" si="37"/>
        <v>1902.0583333333336</v>
      </c>
      <c r="AL110" s="16">
        <f t="shared" si="33"/>
        <v>14108.850000000002</v>
      </c>
      <c r="AM110" s="16">
        <f t="shared" si="38"/>
        <v>312.14999999999782</v>
      </c>
      <c r="AN110" s="16">
        <f t="shared" si="34"/>
        <v>14421</v>
      </c>
    </row>
    <row r="111" spans="1:40" x14ac:dyDescent="0.3">
      <c r="A111" s="18">
        <v>42767</v>
      </c>
      <c r="B111" s="16">
        <v>10452</v>
      </c>
      <c r="C111" s="16">
        <f t="shared" si="27"/>
        <v>10658.666666666666</v>
      </c>
      <c r="D111" s="16">
        <f t="shared" si="28"/>
        <v>11066.666666666666</v>
      </c>
      <c r="E111" s="16">
        <f t="shared" si="30"/>
        <v>12289.333333333334</v>
      </c>
      <c r="F111" s="16">
        <f t="shared" si="31"/>
        <v>12318.583333333334</v>
      </c>
      <c r="N111" s="18">
        <v>42736</v>
      </c>
      <c r="O111" s="16">
        <v>9043</v>
      </c>
      <c r="P111" s="16">
        <f t="shared" si="35"/>
        <v>12269.916666666668</v>
      </c>
      <c r="Q111" s="31">
        <f t="shared" si="32"/>
        <v>-3226.9166666666679</v>
      </c>
      <c r="S111" s="11"/>
      <c r="AH111" s="18">
        <v>42736</v>
      </c>
      <c r="AI111" s="16">
        <v>9043</v>
      </c>
      <c r="AJ111" s="16">
        <f t="shared" si="36"/>
        <v>12269.916666666668</v>
      </c>
      <c r="AK111" s="31">
        <f t="shared" si="37"/>
        <v>-2591.1958333333332</v>
      </c>
      <c r="AL111" s="16">
        <f t="shared" si="33"/>
        <v>9678.7208333333347</v>
      </c>
      <c r="AM111" s="16">
        <f t="shared" si="38"/>
        <v>-635.72083333333467</v>
      </c>
      <c r="AN111" s="16">
        <f t="shared" si="34"/>
        <v>9043</v>
      </c>
    </row>
    <row r="112" spans="1:40" x14ac:dyDescent="0.3">
      <c r="A112" s="18">
        <v>42795</v>
      </c>
      <c r="B112" s="16">
        <v>12481</v>
      </c>
      <c r="C112" s="16">
        <f t="shared" si="27"/>
        <v>11474.666666666666</v>
      </c>
      <c r="D112" s="16">
        <f t="shared" si="28"/>
        <v>11990.166666666666</v>
      </c>
      <c r="E112" s="16">
        <f t="shared" si="30"/>
        <v>12347.833333333334</v>
      </c>
      <c r="F112" s="16">
        <f t="shared" si="31"/>
        <v>12332.625</v>
      </c>
      <c r="N112" s="18">
        <v>42767</v>
      </c>
      <c r="O112" s="16">
        <v>10452</v>
      </c>
      <c r="P112" s="16">
        <f t="shared" si="35"/>
        <v>12318.583333333334</v>
      </c>
      <c r="Q112" s="31">
        <f t="shared" si="32"/>
        <v>-1866.5833333333339</v>
      </c>
      <c r="S112" s="11"/>
      <c r="AH112" s="18">
        <v>42767</v>
      </c>
      <c r="AI112" s="16">
        <v>10452</v>
      </c>
      <c r="AJ112" s="16">
        <f t="shared" si="36"/>
        <v>12318.583333333334</v>
      </c>
      <c r="AK112" s="31">
        <f t="shared" si="37"/>
        <v>-1715.1</v>
      </c>
      <c r="AL112" s="16">
        <f t="shared" si="33"/>
        <v>10603.483333333334</v>
      </c>
      <c r="AM112" s="16">
        <f t="shared" si="38"/>
        <v>-151.48333333333358</v>
      </c>
      <c r="AN112" s="16">
        <f t="shared" si="34"/>
        <v>10452</v>
      </c>
    </row>
    <row r="113" spans="1:40" x14ac:dyDescent="0.3">
      <c r="A113" s="18">
        <v>42826</v>
      </c>
      <c r="B113" s="16">
        <v>11491</v>
      </c>
      <c r="C113" s="16">
        <f t="shared" si="27"/>
        <v>12505.666666666666</v>
      </c>
      <c r="D113" s="16">
        <f t="shared" si="28"/>
        <v>12880.5</v>
      </c>
      <c r="E113" s="16">
        <f t="shared" si="30"/>
        <v>12317.416666666666</v>
      </c>
      <c r="F113" s="16">
        <f t="shared" si="31"/>
        <v>12351</v>
      </c>
      <c r="N113" s="18">
        <v>42795</v>
      </c>
      <c r="O113" s="16">
        <v>12481</v>
      </c>
      <c r="P113" s="16">
        <f t="shared" si="35"/>
        <v>12332.625</v>
      </c>
      <c r="Q113" s="31">
        <f t="shared" si="32"/>
        <v>148.375</v>
      </c>
      <c r="S113" s="11"/>
      <c r="AH113" s="18">
        <v>42795</v>
      </c>
      <c r="AI113" s="16">
        <v>12481</v>
      </c>
      <c r="AJ113" s="16">
        <f t="shared" si="36"/>
        <v>12332.625</v>
      </c>
      <c r="AK113" s="31">
        <f t="shared" si="37"/>
        <v>-153.55416666666679</v>
      </c>
      <c r="AL113" s="16">
        <f t="shared" si="33"/>
        <v>12179.070833333333</v>
      </c>
      <c r="AM113" s="16">
        <f t="shared" si="38"/>
        <v>301.92916666666679</v>
      </c>
      <c r="AN113" s="16">
        <f t="shared" si="34"/>
        <v>12481</v>
      </c>
    </row>
    <row r="114" spans="1:40" x14ac:dyDescent="0.3">
      <c r="A114" s="18">
        <v>42856</v>
      </c>
      <c r="B114" s="16">
        <v>13545</v>
      </c>
      <c r="C114" s="16">
        <f t="shared" si="27"/>
        <v>13255.333333333334</v>
      </c>
      <c r="D114" s="16">
        <f t="shared" si="28"/>
        <v>13242.833333333334</v>
      </c>
      <c r="E114" s="16">
        <f t="shared" si="30"/>
        <v>12384.583333333334</v>
      </c>
      <c r="F114" s="16">
        <f t="shared" si="31"/>
        <v>12394.791666666668</v>
      </c>
      <c r="N114" s="18">
        <v>42826</v>
      </c>
      <c r="O114" s="16">
        <v>11491</v>
      </c>
      <c r="P114" s="16">
        <f t="shared" si="35"/>
        <v>12351</v>
      </c>
      <c r="Q114" s="31">
        <f t="shared" si="32"/>
        <v>-860</v>
      </c>
      <c r="S114" s="11"/>
      <c r="AH114" s="18">
        <v>42826</v>
      </c>
      <c r="AI114" s="16">
        <v>11491</v>
      </c>
      <c r="AJ114" s="16">
        <f t="shared" si="36"/>
        <v>12351</v>
      </c>
      <c r="AK114" s="31">
        <f t="shared" si="37"/>
        <v>-299.79166666666663</v>
      </c>
      <c r="AL114" s="16">
        <f t="shared" si="33"/>
        <v>12051.208333333334</v>
      </c>
      <c r="AM114" s="16">
        <f t="shared" si="38"/>
        <v>-560.20833333333394</v>
      </c>
      <c r="AN114" s="16">
        <f t="shared" si="34"/>
        <v>11491</v>
      </c>
    </row>
    <row r="115" spans="1:40" x14ac:dyDescent="0.3">
      <c r="A115" s="18">
        <v>42887</v>
      </c>
      <c r="B115" s="16">
        <v>14730</v>
      </c>
      <c r="C115" s="16">
        <f t="shared" si="27"/>
        <v>13230.333333333334</v>
      </c>
      <c r="D115" s="16">
        <f t="shared" si="28"/>
        <v>13206.5</v>
      </c>
      <c r="E115" s="16">
        <f t="shared" si="30"/>
        <v>12405</v>
      </c>
      <c r="F115" s="16">
        <f t="shared" si="31"/>
        <v>12398.5</v>
      </c>
      <c r="N115" s="18">
        <v>42856</v>
      </c>
      <c r="O115" s="16">
        <v>13545</v>
      </c>
      <c r="P115" s="16">
        <f t="shared" si="35"/>
        <v>12394.791666666668</v>
      </c>
      <c r="Q115" s="31">
        <f t="shared" si="32"/>
        <v>1150.2083333333321</v>
      </c>
      <c r="S115" s="11"/>
      <c r="AH115" s="18">
        <v>42856</v>
      </c>
      <c r="AI115" s="16">
        <v>13545</v>
      </c>
      <c r="AJ115" s="16">
        <f t="shared" si="36"/>
        <v>12394.791666666668</v>
      </c>
      <c r="AK115" s="31">
        <f t="shared" si="37"/>
        <v>738.21666666666601</v>
      </c>
      <c r="AL115" s="16">
        <f t="shared" si="33"/>
        <v>13133.008333333333</v>
      </c>
      <c r="AM115" s="16">
        <f t="shared" si="38"/>
        <v>411.99166666666679</v>
      </c>
      <c r="AN115" s="16">
        <f t="shared" si="34"/>
        <v>13545</v>
      </c>
    </row>
    <row r="116" spans="1:40" x14ac:dyDescent="0.3">
      <c r="A116" s="18">
        <v>42917</v>
      </c>
      <c r="B116" s="16">
        <v>11416</v>
      </c>
      <c r="C116" s="16">
        <f t="shared" si="27"/>
        <v>13182.666666666666</v>
      </c>
      <c r="D116" s="16">
        <f t="shared" si="28"/>
        <v>12712.166666666666</v>
      </c>
      <c r="E116" s="16">
        <f t="shared" si="30"/>
        <v>12392</v>
      </c>
      <c r="F116" s="16">
        <f t="shared" si="31"/>
        <v>12413.708333333332</v>
      </c>
      <c r="N116" s="18">
        <v>42887</v>
      </c>
      <c r="O116" s="16">
        <v>14730</v>
      </c>
      <c r="P116" s="16">
        <f t="shared" si="35"/>
        <v>12398.5</v>
      </c>
      <c r="Q116" s="31">
        <f t="shared" si="32"/>
        <v>2331.5</v>
      </c>
      <c r="S116" s="11"/>
      <c r="AH116" s="18">
        <v>42887</v>
      </c>
      <c r="AI116" s="16">
        <v>14730</v>
      </c>
      <c r="AJ116" s="16">
        <f t="shared" si="36"/>
        <v>12398.5</v>
      </c>
      <c r="AK116" s="31">
        <f t="shared" si="37"/>
        <v>1406.9749999999997</v>
      </c>
      <c r="AL116" s="16">
        <f t="shared" si="33"/>
        <v>13805.475</v>
      </c>
      <c r="AM116" s="16">
        <f t="shared" si="38"/>
        <v>924.52499999999964</v>
      </c>
      <c r="AN116" s="16">
        <f t="shared" si="34"/>
        <v>14730</v>
      </c>
    </row>
    <row r="117" spans="1:40" x14ac:dyDescent="0.3">
      <c r="A117" s="18">
        <v>42948</v>
      </c>
      <c r="B117" s="16">
        <v>13402</v>
      </c>
      <c r="C117" s="16">
        <f t="shared" si="27"/>
        <v>12241.666666666666</v>
      </c>
      <c r="D117" s="16">
        <f t="shared" si="28"/>
        <v>12457.5</v>
      </c>
      <c r="E117" s="16">
        <f t="shared" si="30"/>
        <v>12435.416666666666</v>
      </c>
      <c r="F117" s="16">
        <f t="shared" si="31"/>
        <v>12433.875</v>
      </c>
      <c r="N117" s="18">
        <v>42917</v>
      </c>
      <c r="O117" s="16">
        <v>11416</v>
      </c>
      <c r="P117" s="16">
        <f t="shared" si="35"/>
        <v>12413.708333333332</v>
      </c>
      <c r="Q117" s="31">
        <f t="shared" si="32"/>
        <v>-997.70833333333212</v>
      </c>
      <c r="S117" s="11"/>
      <c r="AH117" s="18">
        <v>42917</v>
      </c>
      <c r="AI117" s="16">
        <v>11416</v>
      </c>
      <c r="AJ117" s="16">
        <f t="shared" si="36"/>
        <v>12413.708333333332</v>
      </c>
      <c r="AK117" s="31">
        <f t="shared" si="37"/>
        <v>-142.23750000000001</v>
      </c>
      <c r="AL117" s="16">
        <f t="shared" si="33"/>
        <v>12271.470833333333</v>
      </c>
      <c r="AM117" s="16">
        <f t="shared" si="38"/>
        <v>-855.47083333333285</v>
      </c>
      <c r="AN117" s="16">
        <f t="shared" si="34"/>
        <v>11416</v>
      </c>
    </row>
    <row r="118" spans="1:40" x14ac:dyDescent="0.3">
      <c r="A118" s="18">
        <v>42979</v>
      </c>
      <c r="B118" s="16">
        <v>11907</v>
      </c>
      <c r="C118" s="16">
        <f t="shared" si="27"/>
        <v>12673.333333333334</v>
      </c>
      <c r="D118" s="16">
        <f t="shared" si="28"/>
        <v>12649.833333333334</v>
      </c>
      <c r="E118" s="16">
        <f t="shared" si="30"/>
        <v>12432.333333333334</v>
      </c>
      <c r="F118" s="16">
        <f t="shared" si="31"/>
        <v>12440.75</v>
      </c>
      <c r="N118" s="18">
        <v>42948</v>
      </c>
      <c r="O118" s="16">
        <v>13402</v>
      </c>
      <c r="P118" s="16">
        <f t="shared" si="35"/>
        <v>12433.875</v>
      </c>
      <c r="Q118" s="31">
        <f t="shared" si="32"/>
        <v>968.125</v>
      </c>
      <c r="S118" s="11"/>
      <c r="AH118" s="18">
        <v>42948</v>
      </c>
      <c r="AI118" s="16">
        <v>13402</v>
      </c>
      <c r="AJ118" s="16">
        <f t="shared" si="36"/>
        <v>12433.875</v>
      </c>
      <c r="AK118" s="31">
        <f t="shared" si="37"/>
        <v>385.04999999999944</v>
      </c>
      <c r="AL118" s="16">
        <f t="shared" si="33"/>
        <v>12818.924999999999</v>
      </c>
      <c r="AM118" s="16">
        <f t="shared" si="38"/>
        <v>583.07500000000073</v>
      </c>
      <c r="AN118" s="16">
        <f t="shared" si="34"/>
        <v>13402</v>
      </c>
    </row>
    <row r="119" spans="1:40" x14ac:dyDescent="0.3">
      <c r="A119" s="18">
        <v>43009</v>
      </c>
      <c r="B119" s="16">
        <v>12711</v>
      </c>
      <c r="C119" s="16">
        <f t="shared" si="27"/>
        <v>12626.333333333334</v>
      </c>
      <c r="D119" s="16">
        <f t="shared" si="28"/>
        <v>13019.333333333334</v>
      </c>
      <c r="E119" s="16">
        <f t="shared" si="30"/>
        <v>12449.166666666666</v>
      </c>
      <c r="F119" s="16">
        <f t="shared" si="31"/>
        <v>12467</v>
      </c>
      <c r="N119" s="18">
        <v>42979</v>
      </c>
      <c r="O119" s="16">
        <v>11907</v>
      </c>
      <c r="P119" s="16">
        <f t="shared" si="35"/>
        <v>12440.75</v>
      </c>
      <c r="Q119" s="31">
        <f t="shared" si="32"/>
        <v>-533.75</v>
      </c>
      <c r="S119" s="11"/>
      <c r="AH119" s="18">
        <v>42979</v>
      </c>
      <c r="AI119" s="16">
        <v>11907</v>
      </c>
      <c r="AJ119" s="16">
        <f t="shared" si="36"/>
        <v>12440.75</v>
      </c>
      <c r="AK119" s="31">
        <f t="shared" si="37"/>
        <v>-36.658333333333758</v>
      </c>
      <c r="AL119" s="16">
        <f t="shared" si="33"/>
        <v>12404.091666666667</v>
      </c>
      <c r="AM119" s="16">
        <f t="shared" si="38"/>
        <v>-497.09166666666715</v>
      </c>
      <c r="AN119" s="16">
        <f t="shared" si="34"/>
        <v>11907</v>
      </c>
    </row>
    <row r="120" spans="1:40" x14ac:dyDescent="0.3">
      <c r="A120" s="18">
        <v>43040</v>
      </c>
      <c r="B120" s="16">
        <v>13261</v>
      </c>
      <c r="C120" s="16">
        <f t="shared" si="27"/>
        <v>13412.333333333334</v>
      </c>
      <c r="D120" s="16">
        <f t="shared" si="28"/>
        <v>12887.833333333334</v>
      </c>
      <c r="E120" s="16">
        <f t="shared" si="30"/>
        <v>12484.833333333334</v>
      </c>
      <c r="F120" s="16">
        <f t="shared" si="31"/>
        <v>12509.541666666668</v>
      </c>
      <c r="N120" s="18">
        <v>43009</v>
      </c>
      <c r="O120" s="16">
        <v>12711</v>
      </c>
      <c r="P120" s="16">
        <f t="shared" si="35"/>
        <v>12467</v>
      </c>
      <c r="Q120" s="31">
        <f t="shared" si="32"/>
        <v>244</v>
      </c>
      <c r="S120" s="11"/>
      <c r="AH120" s="18">
        <v>43009</v>
      </c>
      <c r="AI120" s="16">
        <v>12711</v>
      </c>
      <c r="AJ120" s="16">
        <f t="shared" si="36"/>
        <v>12467</v>
      </c>
      <c r="AK120" s="31">
        <f t="shared" si="37"/>
        <v>302.85000000000002</v>
      </c>
      <c r="AL120" s="16">
        <f t="shared" si="33"/>
        <v>12769.85</v>
      </c>
      <c r="AM120" s="16">
        <f t="shared" si="38"/>
        <v>-58.850000000000364</v>
      </c>
      <c r="AN120" s="16">
        <f t="shared" si="34"/>
        <v>12711</v>
      </c>
    </row>
    <row r="121" spans="1:40" x14ac:dyDescent="0.3">
      <c r="A121" s="18">
        <v>43070</v>
      </c>
      <c r="B121" s="16">
        <v>14265</v>
      </c>
      <c r="C121" s="16">
        <f t="shared" si="27"/>
        <v>12363.333333333334</v>
      </c>
      <c r="D121" s="16">
        <f t="shared" si="28"/>
        <v>11889</v>
      </c>
      <c r="E121" s="16">
        <f t="shared" si="30"/>
        <v>12534.25</v>
      </c>
      <c r="F121" s="16">
        <f t="shared" si="31"/>
        <v>12528.125</v>
      </c>
      <c r="N121" s="18">
        <v>43040</v>
      </c>
      <c r="O121" s="16">
        <v>13261</v>
      </c>
      <c r="P121" s="16">
        <f t="shared" si="35"/>
        <v>12509.541666666668</v>
      </c>
      <c r="Q121" s="31">
        <f t="shared" si="32"/>
        <v>751.45833333333212</v>
      </c>
      <c r="S121" s="11"/>
      <c r="AH121" s="18">
        <v>43040</v>
      </c>
      <c r="AI121" s="16">
        <v>13261</v>
      </c>
      <c r="AJ121" s="16">
        <f t="shared" si="36"/>
        <v>12509.541666666668</v>
      </c>
      <c r="AK121" s="31">
        <f t="shared" si="37"/>
        <v>220.84999999999962</v>
      </c>
      <c r="AL121" s="16">
        <f t="shared" si="33"/>
        <v>12730.391666666668</v>
      </c>
      <c r="AM121" s="16">
        <f t="shared" si="38"/>
        <v>530.60833333333176</v>
      </c>
      <c r="AN121" s="16">
        <f t="shared" si="34"/>
        <v>13261</v>
      </c>
    </row>
    <row r="122" spans="1:40" x14ac:dyDescent="0.3">
      <c r="A122" s="18">
        <v>43101</v>
      </c>
      <c r="B122" s="16">
        <v>9564</v>
      </c>
      <c r="C122" s="16">
        <f t="shared" si="27"/>
        <v>11414.666666666666</v>
      </c>
      <c r="D122" s="16">
        <f t="shared" si="28"/>
        <v>11151</v>
      </c>
      <c r="E122" s="16">
        <f t="shared" si="30"/>
        <v>12522</v>
      </c>
      <c r="F122" s="16">
        <f t="shared" si="31"/>
        <v>12573</v>
      </c>
      <c r="N122" s="18">
        <v>43070</v>
      </c>
      <c r="O122" s="16">
        <v>14265</v>
      </c>
      <c r="P122" s="16">
        <f t="shared" si="35"/>
        <v>12528.125</v>
      </c>
      <c r="Q122" s="31">
        <f t="shared" si="32"/>
        <v>1736.875</v>
      </c>
      <c r="S122" s="11"/>
      <c r="AH122" s="18">
        <v>43070</v>
      </c>
      <c r="AI122" s="16">
        <v>14265</v>
      </c>
      <c r="AJ122" s="16">
        <f t="shared" si="36"/>
        <v>12528.125</v>
      </c>
      <c r="AK122" s="31">
        <f t="shared" si="37"/>
        <v>1902.0583333333336</v>
      </c>
      <c r="AL122" s="16">
        <f t="shared" si="33"/>
        <v>14430.183333333334</v>
      </c>
      <c r="AM122" s="16">
        <f t="shared" si="38"/>
        <v>-165.1833333333343</v>
      </c>
      <c r="AN122" s="16">
        <f t="shared" si="34"/>
        <v>14265</v>
      </c>
    </row>
    <row r="123" spans="1:40" x14ac:dyDescent="0.3">
      <c r="A123" s="18">
        <v>43132</v>
      </c>
      <c r="B123" s="16">
        <v>10415</v>
      </c>
      <c r="C123" s="16">
        <f t="shared" si="27"/>
        <v>10887.333333333334</v>
      </c>
      <c r="D123" s="16">
        <f t="shared" si="28"/>
        <v>11279.833333333334</v>
      </c>
      <c r="E123" s="16">
        <f t="shared" si="30"/>
        <v>12624</v>
      </c>
      <c r="F123" s="16">
        <f t="shared" si="31"/>
        <v>12659.625</v>
      </c>
      <c r="N123" s="18">
        <v>43101</v>
      </c>
      <c r="O123" s="16">
        <v>9564</v>
      </c>
      <c r="P123" s="16">
        <f t="shared" si="35"/>
        <v>12573</v>
      </c>
      <c r="Q123" s="31">
        <f t="shared" si="32"/>
        <v>-3009</v>
      </c>
      <c r="S123" s="11"/>
      <c r="AH123" s="18">
        <v>43101</v>
      </c>
      <c r="AI123" s="16">
        <v>9564</v>
      </c>
      <c r="AJ123" s="16">
        <f t="shared" si="36"/>
        <v>12573</v>
      </c>
      <c r="AK123" s="31">
        <f t="shared" si="37"/>
        <v>-2591.1958333333332</v>
      </c>
      <c r="AL123" s="16">
        <f t="shared" si="33"/>
        <v>9981.8041666666668</v>
      </c>
      <c r="AM123" s="16">
        <f t="shared" si="38"/>
        <v>-417.80416666666679</v>
      </c>
      <c r="AN123" s="16">
        <f t="shared" si="34"/>
        <v>9564</v>
      </c>
    </row>
    <row r="124" spans="1:40" x14ac:dyDescent="0.3">
      <c r="A124" s="18">
        <v>43160</v>
      </c>
      <c r="B124" s="16">
        <v>12683</v>
      </c>
      <c r="C124" s="16">
        <f t="shared" si="27"/>
        <v>11672.333333333334</v>
      </c>
      <c r="D124" s="16">
        <f t="shared" si="28"/>
        <v>12292.833333333334</v>
      </c>
      <c r="E124" s="16">
        <f t="shared" si="30"/>
        <v>12695.25</v>
      </c>
      <c r="F124" s="16">
        <f t="shared" si="31"/>
        <v>12715.625</v>
      </c>
      <c r="N124" s="18">
        <v>43132</v>
      </c>
      <c r="O124" s="16">
        <v>10415</v>
      </c>
      <c r="P124" s="16">
        <f t="shared" si="35"/>
        <v>12659.625</v>
      </c>
      <c r="Q124" s="31">
        <f t="shared" si="32"/>
        <v>-2244.625</v>
      </c>
      <c r="S124" s="11"/>
      <c r="AH124" s="18">
        <v>43132</v>
      </c>
      <c r="AI124" s="16">
        <v>10415</v>
      </c>
      <c r="AJ124" s="16">
        <f t="shared" si="36"/>
        <v>12659.625</v>
      </c>
      <c r="AK124" s="31">
        <f t="shared" si="37"/>
        <v>-1715.1</v>
      </c>
      <c r="AL124" s="16">
        <f t="shared" si="33"/>
        <v>10944.525</v>
      </c>
      <c r="AM124" s="16">
        <f t="shared" si="38"/>
        <v>-529.52499999999964</v>
      </c>
      <c r="AN124" s="16">
        <f t="shared" si="34"/>
        <v>10415</v>
      </c>
    </row>
    <row r="125" spans="1:40" x14ac:dyDescent="0.3">
      <c r="A125" s="18">
        <v>43191</v>
      </c>
      <c r="B125" s="16">
        <v>11919</v>
      </c>
      <c r="C125" s="16">
        <f t="shared" si="27"/>
        <v>12913.333333333334</v>
      </c>
      <c r="D125" s="16">
        <f t="shared" si="28"/>
        <v>13230</v>
      </c>
      <c r="E125" s="16">
        <f t="shared" si="30"/>
        <v>12736</v>
      </c>
      <c r="F125" s="16">
        <f t="shared" si="31"/>
        <v>12786.125</v>
      </c>
      <c r="N125" s="18">
        <v>43160</v>
      </c>
      <c r="O125" s="16">
        <v>12683</v>
      </c>
      <c r="P125" s="16">
        <f t="shared" si="35"/>
        <v>12715.625</v>
      </c>
      <c r="Q125" s="31">
        <f t="shared" si="32"/>
        <v>-32.625</v>
      </c>
      <c r="S125" s="11"/>
      <c r="AH125" s="18">
        <v>43160</v>
      </c>
      <c r="AI125" s="16">
        <v>12683</v>
      </c>
      <c r="AJ125" s="16">
        <f t="shared" si="36"/>
        <v>12715.625</v>
      </c>
      <c r="AK125" s="31">
        <f t="shared" si="37"/>
        <v>-153.55416666666679</v>
      </c>
      <c r="AL125" s="16">
        <f t="shared" si="33"/>
        <v>12562.070833333333</v>
      </c>
      <c r="AM125" s="16">
        <f t="shared" si="38"/>
        <v>120.92916666666679</v>
      </c>
      <c r="AN125" s="16">
        <f t="shared" si="34"/>
        <v>12683</v>
      </c>
    </row>
    <row r="126" spans="1:40" x14ac:dyDescent="0.3">
      <c r="A126" s="18">
        <v>43221</v>
      </c>
      <c r="B126" s="16">
        <v>14138</v>
      </c>
      <c r="C126" s="16">
        <f t="shared" si="27"/>
        <v>13546.666666666666</v>
      </c>
      <c r="D126" s="16">
        <f t="shared" si="28"/>
        <v>13666.833333333332</v>
      </c>
      <c r="E126" s="16">
        <f t="shared" si="30"/>
        <v>12836.25</v>
      </c>
      <c r="F126" s="16">
        <f t="shared" si="31"/>
        <v>12874.291666666668</v>
      </c>
      <c r="N126" s="18">
        <v>43191</v>
      </c>
      <c r="O126" s="16">
        <v>11919</v>
      </c>
      <c r="P126" s="16">
        <f t="shared" si="35"/>
        <v>12786.125</v>
      </c>
      <c r="Q126" s="31">
        <f t="shared" si="32"/>
        <v>-867.125</v>
      </c>
      <c r="S126" s="11"/>
      <c r="AH126" s="18">
        <v>43191</v>
      </c>
      <c r="AI126" s="16">
        <v>11919</v>
      </c>
      <c r="AJ126" s="16">
        <f t="shared" si="36"/>
        <v>12786.125</v>
      </c>
      <c r="AK126" s="31">
        <f t="shared" si="37"/>
        <v>-299.79166666666663</v>
      </c>
      <c r="AL126" s="16">
        <f t="shared" si="33"/>
        <v>12486.333333333334</v>
      </c>
      <c r="AM126" s="16">
        <f t="shared" si="38"/>
        <v>-567.33333333333394</v>
      </c>
      <c r="AN126" s="16">
        <f t="shared" si="34"/>
        <v>11919</v>
      </c>
    </row>
    <row r="127" spans="1:40" x14ac:dyDescent="0.3">
      <c r="A127" s="18">
        <v>43252</v>
      </c>
      <c r="B127" s="16">
        <v>14583</v>
      </c>
      <c r="C127" s="16">
        <f t="shared" si="27"/>
        <v>13787</v>
      </c>
      <c r="D127" s="16">
        <f t="shared" si="28"/>
        <v>13806.833333333332</v>
      </c>
      <c r="E127" s="16">
        <f t="shared" si="30"/>
        <v>12912.333333333334</v>
      </c>
      <c r="F127" s="16">
        <f>AVERAGE(E127:E128)</f>
        <v>12912.333333333334</v>
      </c>
      <c r="N127" s="18">
        <v>43221</v>
      </c>
      <c r="O127" s="16">
        <v>14138</v>
      </c>
      <c r="P127" s="16">
        <f t="shared" si="35"/>
        <v>12874.291666666668</v>
      </c>
      <c r="Q127" s="31">
        <f t="shared" si="32"/>
        <v>1263.7083333333321</v>
      </c>
      <c r="S127" s="11"/>
      <c r="AH127" s="18">
        <v>43221</v>
      </c>
      <c r="AI127" s="16">
        <v>14138</v>
      </c>
      <c r="AJ127" s="16">
        <f t="shared" si="36"/>
        <v>12874.291666666668</v>
      </c>
      <c r="AK127" s="31">
        <f t="shared" si="37"/>
        <v>738.21666666666601</v>
      </c>
      <c r="AL127" s="16">
        <f t="shared" si="33"/>
        <v>13612.508333333333</v>
      </c>
      <c r="AM127" s="16">
        <f t="shared" si="38"/>
        <v>525.49166666666679</v>
      </c>
      <c r="AN127" s="16">
        <f t="shared" si="34"/>
        <v>14138</v>
      </c>
    </row>
    <row r="128" spans="1:40" x14ac:dyDescent="0.3">
      <c r="A128" s="18">
        <v>43282</v>
      </c>
      <c r="B128" s="16">
        <v>12640</v>
      </c>
      <c r="C128" s="16">
        <f t="shared" si="27"/>
        <v>13826.666666666666</v>
      </c>
      <c r="D128" s="16">
        <f t="shared" si="28"/>
        <v>13462.166666666666</v>
      </c>
      <c r="E128" s="38"/>
      <c r="F128" s="38"/>
      <c r="N128" s="18">
        <v>43252</v>
      </c>
      <c r="O128" s="16">
        <v>14583</v>
      </c>
      <c r="P128" s="16">
        <f t="shared" si="35"/>
        <v>12912.333333333334</v>
      </c>
      <c r="Q128" s="31">
        <f t="shared" si="32"/>
        <v>1670.6666666666661</v>
      </c>
      <c r="S128" s="11"/>
      <c r="AH128" s="18">
        <v>43252</v>
      </c>
      <c r="AI128" s="16">
        <v>14583</v>
      </c>
      <c r="AJ128" s="16">
        <f t="shared" si="36"/>
        <v>12912.333333333334</v>
      </c>
      <c r="AK128" s="31">
        <f t="shared" si="37"/>
        <v>1406.9749999999997</v>
      </c>
      <c r="AL128" s="16">
        <f t="shared" si="33"/>
        <v>14319.308333333334</v>
      </c>
      <c r="AM128" s="16">
        <f t="shared" si="38"/>
        <v>263.6916666666657</v>
      </c>
      <c r="AN128" s="16">
        <f t="shared" si="34"/>
        <v>14583</v>
      </c>
    </row>
    <row r="129" spans="1:40" x14ac:dyDescent="0.3">
      <c r="A129" s="18">
        <v>43313</v>
      </c>
      <c r="B129" s="16">
        <v>14257</v>
      </c>
      <c r="C129" s="16">
        <f t="shared" si="27"/>
        <v>13097.666666666666</v>
      </c>
      <c r="D129" s="16">
        <f t="shared" si="28"/>
        <v>13310</v>
      </c>
      <c r="E129" s="19"/>
      <c r="F129" s="19"/>
      <c r="N129" s="18">
        <v>43282</v>
      </c>
      <c r="O129" s="16">
        <v>12640</v>
      </c>
      <c r="P129" s="17"/>
      <c r="Q129" s="17"/>
      <c r="S129" s="11"/>
      <c r="AH129" s="18">
        <v>43282</v>
      </c>
      <c r="AI129" s="16">
        <v>12640</v>
      </c>
      <c r="AJ129" s="17"/>
      <c r="AK129" s="76"/>
      <c r="AL129" s="17"/>
      <c r="AM129" s="17"/>
      <c r="AN129" s="17"/>
    </row>
    <row r="130" spans="1:40" x14ac:dyDescent="0.3">
      <c r="A130" s="18">
        <v>43344</v>
      </c>
      <c r="B130" s="16">
        <v>12396</v>
      </c>
      <c r="C130" s="16">
        <f t="shared" si="27"/>
        <v>13522.333333333334</v>
      </c>
      <c r="D130" s="16">
        <f t="shared" si="28"/>
        <v>13508.5</v>
      </c>
      <c r="E130" s="19"/>
      <c r="F130" s="19"/>
      <c r="N130" s="18">
        <v>43313</v>
      </c>
      <c r="O130" s="16">
        <v>14257</v>
      </c>
      <c r="P130" s="19"/>
      <c r="Q130" s="19"/>
      <c r="S130" s="11"/>
      <c r="AH130" s="18">
        <v>43313</v>
      </c>
      <c r="AI130" s="16">
        <v>14257</v>
      </c>
      <c r="AJ130" s="19"/>
      <c r="AK130" s="19"/>
      <c r="AL130" s="19"/>
      <c r="AM130" s="19"/>
      <c r="AN130" s="19"/>
    </row>
    <row r="131" spans="1:40" x14ac:dyDescent="0.3">
      <c r="A131" s="18">
        <v>43374</v>
      </c>
      <c r="B131" s="16">
        <v>13914</v>
      </c>
      <c r="C131" s="16">
        <f t="shared" si="27"/>
        <v>13494.666666666666</v>
      </c>
      <c r="D131" s="16">
        <f t="shared" si="28"/>
        <v>14012.666666666666</v>
      </c>
      <c r="E131" s="19"/>
      <c r="F131" s="19"/>
      <c r="N131" s="18">
        <v>43344</v>
      </c>
      <c r="O131" s="16">
        <v>12396</v>
      </c>
      <c r="P131" s="19"/>
      <c r="Q131" s="19"/>
      <c r="S131" s="11"/>
      <c r="AH131" s="18">
        <v>43344</v>
      </c>
      <c r="AI131" s="16">
        <v>12396</v>
      </c>
      <c r="AJ131" s="19"/>
      <c r="AK131" s="19"/>
      <c r="AL131" s="19"/>
      <c r="AM131" s="19"/>
      <c r="AN131" s="19"/>
    </row>
    <row r="132" spans="1:40" x14ac:dyDescent="0.3">
      <c r="A132" s="18">
        <v>43405</v>
      </c>
      <c r="B132" s="16">
        <v>14174</v>
      </c>
      <c r="C132" s="16">
        <f>AVERAGE(B131:B133)</f>
        <v>14530.666666666666</v>
      </c>
      <c r="D132" s="16">
        <f>AVERAGE(C132:C133)</f>
        <v>14530.666666666666</v>
      </c>
      <c r="E132" s="19"/>
      <c r="F132" s="19"/>
      <c r="N132" s="18">
        <v>43374</v>
      </c>
      <c r="O132" s="16">
        <v>13914</v>
      </c>
      <c r="P132" s="19"/>
      <c r="Q132" s="19"/>
      <c r="S132" s="11"/>
      <c r="AH132" s="18">
        <v>43374</v>
      </c>
      <c r="AI132" s="16">
        <v>13914</v>
      </c>
      <c r="AJ132" s="19"/>
      <c r="AK132" s="19"/>
      <c r="AL132" s="19"/>
      <c r="AM132" s="19"/>
      <c r="AN132" s="19"/>
    </row>
    <row r="133" spans="1:40" x14ac:dyDescent="0.3">
      <c r="A133" s="18">
        <v>43435</v>
      </c>
      <c r="B133" s="16">
        <v>15504</v>
      </c>
      <c r="C133" s="19"/>
      <c r="D133" s="19"/>
      <c r="E133" s="19"/>
      <c r="F133" s="19"/>
      <c r="N133" s="18">
        <v>43405</v>
      </c>
      <c r="O133" s="16">
        <v>14174</v>
      </c>
      <c r="P133" s="19"/>
      <c r="Q133" s="19"/>
      <c r="S133" s="11"/>
      <c r="AH133" s="18">
        <v>43405</v>
      </c>
      <c r="AI133" s="16">
        <v>14174</v>
      </c>
      <c r="AJ133" s="19"/>
      <c r="AK133" s="19"/>
      <c r="AL133" s="19"/>
      <c r="AM133" s="19"/>
      <c r="AN133" s="19"/>
    </row>
    <row r="134" spans="1:40" x14ac:dyDescent="0.3">
      <c r="N134" s="18">
        <v>43435</v>
      </c>
      <c r="O134" s="16">
        <v>15504</v>
      </c>
      <c r="P134" s="19"/>
      <c r="Q134" s="19"/>
      <c r="S134" s="11"/>
      <c r="AH134" s="18">
        <v>43435</v>
      </c>
      <c r="AI134" s="16">
        <v>15504</v>
      </c>
      <c r="AJ134" s="19"/>
      <c r="AK134" s="19"/>
      <c r="AL134" s="19"/>
      <c r="AM134" s="19"/>
      <c r="AN134" s="19"/>
    </row>
  </sheetData>
  <mergeCells count="7">
    <mergeCell ref="S2:AF2"/>
    <mergeCell ref="S1:AF1"/>
    <mergeCell ref="AN1:AN2"/>
    <mergeCell ref="AH1:AM1"/>
    <mergeCell ref="H1:I1"/>
    <mergeCell ref="J1:L1"/>
    <mergeCell ref="N1:Q1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D40-30B8-4D51-85AA-AEFBF8789F3B}">
  <dimension ref="A1:BK183"/>
  <sheetViews>
    <sheetView topLeftCell="AH126" zoomScale="97" zoomScaleNormal="115" workbookViewId="0">
      <selection activeCell="AP124" sqref="AP124"/>
    </sheetView>
  </sheetViews>
  <sheetFormatPr defaultRowHeight="14.4" x14ac:dyDescent="0.3"/>
  <cols>
    <col min="1" max="1" width="10.44140625" bestFit="1" customWidth="1"/>
    <col min="2" max="2" width="15.33203125" customWidth="1"/>
    <col min="3" max="3" width="15.77734375" bestFit="1" customWidth="1"/>
    <col min="4" max="4" width="9.33203125" customWidth="1"/>
    <col min="5" max="5" width="25.5546875" bestFit="1" customWidth="1"/>
    <col min="6" max="6" width="14.21875" bestFit="1" customWidth="1"/>
    <col min="7" max="7" width="13.5546875" bestFit="1" customWidth="1"/>
    <col min="8" max="8" width="13.109375" style="28" bestFit="1" customWidth="1"/>
    <col min="9" max="9" width="16.88671875" bestFit="1" customWidth="1"/>
    <col min="10" max="10" width="13.109375" bestFit="1" customWidth="1"/>
    <col min="11" max="13" width="13" bestFit="1" customWidth="1"/>
    <col min="14" max="14" width="31.44140625" customWidth="1"/>
    <col min="15" max="15" width="14.77734375" customWidth="1"/>
    <col min="16" max="16" width="10.33203125" bestFit="1" customWidth="1"/>
    <col min="17" max="17" width="19.77734375" customWidth="1"/>
    <col min="18" max="18" width="22.109375" customWidth="1"/>
    <col min="19" max="19" width="12.109375" bestFit="1" customWidth="1"/>
    <col min="20" max="20" width="5.21875" customWidth="1"/>
    <col min="21" max="22" width="16.109375" customWidth="1"/>
    <col min="23" max="23" width="12.77734375" customWidth="1"/>
    <col min="24" max="24" width="9.33203125" bestFit="1" customWidth="1"/>
    <col min="25" max="25" width="12.109375" bestFit="1" customWidth="1"/>
    <col min="26" max="26" width="8.77734375" bestFit="1" customWidth="1"/>
    <col min="27" max="27" width="12.5546875" bestFit="1" customWidth="1"/>
    <col min="28" max="28" width="9.5546875" bestFit="1" customWidth="1"/>
    <col min="29" max="29" width="9" bestFit="1" customWidth="1"/>
    <col min="30" max="30" width="11.109375" bestFit="1" customWidth="1"/>
    <col min="31" max="31" width="13.44140625" customWidth="1"/>
    <col min="32" max="32" width="46.6640625" customWidth="1"/>
    <col min="33" max="33" width="12.5546875" customWidth="1"/>
    <col min="34" max="34" width="10.33203125" bestFit="1" customWidth="1"/>
    <col min="35" max="35" width="14" customWidth="1"/>
    <col min="36" max="36" width="16.77734375" customWidth="1"/>
    <col min="37" max="37" width="9.5546875" customWidth="1"/>
    <col min="38" max="38" width="8.5546875" bestFit="1" customWidth="1"/>
    <col min="39" max="39" width="12.6640625" bestFit="1" customWidth="1"/>
    <col min="40" max="40" width="13.6640625" bestFit="1" customWidth="1"/>
    <col min="41" max="41" width="16" customWidth="1"/>
    <col min="42" max="42" width="12.33203125" bestFit="1" customWidth="1"/>
    <col min="43" max="43" width="9.5546875" bestFit="1" customWidth="1"/>
    <col min="44" max="44" width="8.44140625" bestFit="1" customWidth="1"/>
    <col min="45" max="45" width="8.88671875" bestFit="1" customWidth="1"/>
    <col min="46" max="46" width="12.109375" bestFit="1" customWidth="1"/>
    <col min="47" max="47" width="10.6640625" bestFit="1" customWidth="1"/>
    <col min="48" max="48" width="9" bestFit="1" customWidth="1"/>
    <col min="49" max="49" width="7.77734375" customWidth="1"/>
    <col min="50" max="50" width="11" customWidth="1"/>
    <col min="51" max="51" width="42.77734375" customWidth="1"/>
    <col min="52" max="52" width="10.77734375" bestFit="1" customWidth="1"/>
    <col min="53" max="53" width="13.5546875" customWidth="1"/>
    <col min="54" max="54" width="16.44140625" customWidth="1"/>
    <col min="55" max="55" width="19.33203125" customWidth="1"/>
    <col min="56" max="57" width="10.77734375" bestFit="1" customWidth="1"/>
    <col min="58" max="58" width="9" bestFit="1" customWidth="1"/>
    <col min="59" max="59" width="15.44140625" bestFit="1" customWidth="1"/>
    <col min="60" max="60" width="10.77734375" bestFit="1" customWidth="1"/>
    <col min="61" max="61" width="9.5546875" bestFit="1" customWidth="1"/>
    <col min="62" max="63" width="9" bestFit="1" customWidth="1"/>
  </cols>
  <sheetData>
    <row r="1" spans="1:63" s="8" customFormat="1" ht="45" customHeight="1" thickBot="1" x14ac:dyDescent="0.6">
      <c r="A1" s="179" t="s">
        <v>53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1"/>
      <c r="N1" s="9"/>
      <c r="O1" s="9"/>
      <c r="P1" s="182" t="s">
        <v>54</v>
      </c>
      <c r="Q1" s="183"/>
      <c r="R1" s="183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5"/>
      <c r="AG1" s="186" t="s">
        <v>87</v>
      </c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5"/>
      <c r="AZ1" s="186" t="s">
        <v>86</v>
      </c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5"/>
    </row>
    <row r="2" spans="1:63" ht="41.4" customHeight="1" thickBot="1" x14ac:dyDescent="0.45">
      <c r="A2" s="78" t="s">
        <v>0</v>
      </c>
      <c r="B2" s="79" t="s">
        <v>57</v>
      </c>
      <c r="C2" s="79" t="s">
        <v>58</v>
      </c>
      <c r="D2" s="78" t="s">
        <v>18</v>
      </c>
      <c r="E2" s="78" t="s">
        <v>10</v>
      </c>
      <c r="F2" s="78" t="s">
        <v>11</v>
      </c>
      <c r="G2" s="78" t="s">
        <v>12</v>
      </c>
      <c r="H2" s="80" t="s">
        <v>13</v>
      </c>
      <c r="I2" s="78" t="s">
        <v>19</v>
      </c>
      <c r="J2" s="176" t="s">
        <v>91</v>
      </c>
      <c r="K2" s="177"/>
      <c r="L2" s="177"/>
      <c r="M2" s="178"/>
      <c r="N2" s="7"/>
      <c r="O2" s="102" t="s">
        <v>77</v>
      </c>
      <c r="P2" s="100" t="s">
        <v>0</v>
      </c>
      <c r="Q2" s="24" t="s">
        <v>59</v>
      </c>
      <c r="R2" s="24" t="s">
        <v>60</v>
      </c>
      <c r="S2" s="176" t="s">
        <v>61</v>
      </c>
      <c r="T2" s="178"/>
      <c r="U2" s="78" t="s">
        <v>81</v>
      </c>
      <c r="V2" s="78" t="s">
        <v>79</v>
      </c>
      <c r="W2" s="78" t="s">
        <v>82</v>
      </c>
      <c r="X2" s="78" t="s">
        <v>11</v>
      </c>
      <c r="Y2" s="78" t="s">
        <v>12</v>
      </c>
      <c r="Z2" s="80" t="s">
        <v>13</v>
      </c>
      <c r="AA2" s="78" t="s">
        <v>19</v>
      </c>
      <c r="AB2" s="176" t="s">
        <v>91</v>
      </c>
      <c r="AC2" s="177"/>
      <c r="AD2" s="177"/>
      <c r="AE2" s="178"/>
      <c r="AG2" s="78" t="s">
        <v>77</v>
      </c>
      <c r="AH2" s="78" t="s">
        <v>0</v>
      </c>
      <c r="AI2" s="78" t="s">
        <v>57</v>
      </c>
      <c r="AJ2" s="78" t="s">
        <v>58</v>
      </c>
      <c r="AK2" s="176" t="s">
        <v>61</v>
      </c>
      <c r="AL2" s="178"/>
      <c r="AM2" s="78" t="s">
        <v>81</v>
      </c>
      <c r="AN2" s="78" t="s">
        <v>79</v>
      </c>
      <c r="AO2" s="78" t="s">
        <v>83</v>
      </c>
      <c r="AP2" s="78" t="s">
        <v>78</v>
      </c>
      <c r="AQ2" s="78" t="s">
        <v>11</v>
      </c>
      <c r="AR2" s="78" t="s">
        <v>12</v>
      </c>
      <c r="AS2" s="80" t="s">
        <v>13</v>
      </c>
      <c r="AT2" s="78" t="s">
        <v>19</v>
      </c>
      <c r="AU2" s="187" t="s">
        <v>91</v>
      </c>
      <c r="AV2" s="188"/>
      <c r="AW2" s="188"/>
      <c r="AX2" s="189"/>
      <c r="AZ2" s="78" t="s">
        <v>0</v>
      </c>
      <c r="BA2" s="79" t="s">
        <v>57</v>
      </c>
      <c r="BB2" s="79" t="s">
        <v>58</v>
      </c>
      <c r="BC2" s="78" t="s">
        <v>78</v>
      </c>
      <c r="BD2" s="78" t="s">
        <v>11</v>
      </c>
      <c r="BE2" s="78" t="s">
        <v>12</v>
      </c>
      <c r="BF2" s="80" t="s">
        <v>13</v>
      </c>
      <c r="BG2" s="78" t="s">
        <v>19</v>
      </c>
      <c r="BH2" s="176" t="s">
        <v>91</v>
      </c>
      <c r="BI2" s="177"/>
      <c r="BJ2" s="177"/>
      <c r="BK2" s="178"/>
    </row>
    <row r="3" spans="1:63" x14ac:dyDescent="0.3">
      <c r="A3" s="40">
        <v>39448</v>
      </c>
      <c r="B3" s="51">
        <v>7093</v>
      </c>
      <c r="C3" s="52"/>
      <c r="D3" s="124">
        <v>0.11053630680973392</v>
      </c>
      <c r="E3" s="45">
        <f>AVERAGE(B3:B14)</f>
        <v>9108.75</v>
      </c>
      <c r="F3" s="26">
        <f>B3-E3</f>
        <v>-2015.75</v>
      </c>
      <c r="G3" s="26">
        <f>ABS(F3)</f>
        <v>2015.75</v>
      </c>
      <c r="H3" s="27">
        <f>G3/B3</f>
        <v>0.2841886366840547</v>
      </c>
      <c r="I3" s="26">
        <f>G3^2</f>
        <v>4063248.0625</v>
      </c>
      <c r="J3" s="174" t="s">
        <v>55</v>
      </c>
      <c r="K3" s="174"/>
      <c r="L3" s="174"/>
      <c r="M3" s="174"/>
      <c r="O3" s="103">
        <v>1</v>
      </c>
      <c r="P3" s="40">
        <v>39448</v>
      </c>
      <c r="Q3" s="51">
        <v>7093</v>
      </c>
      <c r="R3" s="52"/>
      <c r="S3" s="16" t="s">
        <v>18</v>
      </c>
      <c r="T3" s="16">
        <v>0.1960213129013092</v>
      </c>
      <c r="U3" s="104"/>
      <c r="V3" s="17"/>
      <c r="W3" s="38"/>
      <c r="X3" s="38"/>
      <c r="Y3" s="38"/>
      <c r="Z3" s="38"/>
      <c r="AA3" s="38"/>
      <c r="AB3" s="174" t="s">
        <v>55</v>
      </c>
      <c r="AC3" s="174"/>
      <c r="AD3" s="174"/>
      <c r="AE3" s="174"/>
      <c r="AG3" s="16">
        <v>1</v>
      </c>
      <c r="AH3" s="18">
        <v>39448</v>
      </c>
      <c r="AI3" s="42">
        <v>7093</v>
      </c>
      <c r="AJ3" s="37"/>
      <c r="AK3" s="48" t="s">
        <v>62</v>
      </c>
      <c r="AL3" s="74">
        <v>0.22178175508986558</v>
      </c>
      <c r="AM3" s="38"/>
      <c r="AN3" s="38"/>
      <c r="AO3" s="49">
        <f>AI3/AVERAGE($AI$3:$AI$14)</f>
        <v>0.77870179772197068</v>
      </c>
      <c r="AP3" s="38"/>
      <c r="AQ3" s="38"/>
      <c r="AR3" s="38"/>
      <c r="AS3" s="38"/>
      <c r="AT3" s="38"/>
      <c r="AU3" s="190" t="s">
        <v>55</v>
      </c>
      <c r="AV3" s="190"/>
      <c r="AW3" s="190"/>
      <c r="AX3" s="190"/>
      <c r="AZ3" s="40">
        <v>39448</v>
      </c>
      <c r="BA3" s="51">
        <v>7093</v>
      </c>
      <c r="BB3" s="117"/>
      <c r="BC3" s="118"/>
      <c r="BD3" s="119"/>
      <c r="BE3" s="119"/>
      <c r="BF3" s="120"/>
      <c r="BG3" s="119"/>
      <c r="BH3" s="174" t="s">
        <v>55</v>
      </c>
      <c r="BI3" s="174"/>
      <c r="BJ3" s="174"/>
      <c r="BK3" s="174"/>
    </row>
    <row r="4" spans="1:63" ht="15.6" x14ac:dyDescent="0.3">
      <c r="A4" s="40">
        <v>39479</v>
      </c>
      <c r="B4" s="53">
        <v>7483</v>
      </c>
      <c r="C4" s="55"/>
      <c r="D4" s="36"/>
      <c r="E4" s="26">
        <f>$D$3*B3+(1-$D$3)*E3</f>
        <v>8885.9364395482789</v>
      </c>
      <c r="F4" s="26">
        <f t="shared" ref="F4:F67" si="0">B4-E4</f>
        <v>-1402.9364395482789</v>
      </c>
      <c r="G4" s="26">
        <f t="shared" ref="G4:G67" si="1">ABS(F4)</f>
        <v>1402.9364395482789</v>
      </c>
      <c r="H4" s="27">
        <f t="shared" ref="H4:H67" si="2">G4/B4</f>
        <v>0.1874831537549484</v>
      </c>
      <c r="I4" s="26">
        <f t="shared" ref="I4:I67" si="3">G4^2</f>
        <v>1968230.6534124017</v>
      </c>
      <c r="J4" s="29" t="s">
        <v>14</v>
      </c>
      <c r="K4" s="30" t="s">
        <v>15</v>
      </c>
      <c r="L4" s="30" t="s">
        <v>16</v>
      </c>
      <c r="M4" s="30" t="s">
        <v>17</v>
      </c>
      <c r="O4" s="103">
        <v>1</v>
      </c>
      <c r="P4" s="40">
        <v>39479</v>
      </c>
      <c r="Q4" s="53">
        <v>7483</v>
      </c>
      <c r="R4" s="54"/>
      <c r="S4" s="48" t="s">
        <v>80</v>
      </c>
      <c r="T4" s="16">
        <v>0.13733653063358606</v>
      </c>
      <c r="U4" s="34">
        <f>Q4</f>
        <v>7483</v>
      </c>
      <c r="V4" s="34">
        <f>Q4-Q3</f>
        <v>390</v>
      </c>
      <c r="W4" s="105"/>
      <c r="X4" s="38"/>
      <c r="Y4" s="38"/>
      <c r="Z4" s="38"/>
      <c r="AA4" s="38"/>
      <c r="AB4" s="29" t="s">
        <v>14</v>
      </c>
      <c r="AC4" s="30" t="s">
        <v>15</v>
      </c>
      <c r="AD4" s="30" t="s">
        <v>16</v>
      </c>
      <c r="AE4" s="30" t="s">
        <v>17</v>
      </c>
      <c r="AG4" s="16">
        <v>1</v>
      </c>
      <c r="AH4" s="18">
        <v>39479</v>
      </c>
      <c r="AI4" s="42">
        <v>7483</v>
      </c>
      <c r="AJ4" s="37"/>
      <c r="AK4" s="48" t="s">
        <v>63</v>
      </c>
      <c r="AL4" s="74">
        <v>0.23046616064585629</v>
      </c>
      <c r="AM4" s="60"/>
      <c r="AN4" s="60"/>
      <c r="AO4" s="49">
        <f t="shared" ref="AO4:AO14" si="4">AI4/AVERAGE($AI$3:$AI$14)</f>
        <v>0.82151777137367921</v>
      </c>
      <c r="AP4" s="38"/>
      <c r="AQ4" s="38"/>
      <c r="AR4" s="38"/>
      <c r="AS4" s="38"/>
      <c r="AT4" s="38"/>
      <c r="AU4" s="62" t="s">
        <v>14</v>
      </c>
      <c r="AV4" s="30" t="s">
        <v>15</v>
      </c>
      <c r="AW4" s="30" t="s">
        <v>16</v>
      </c>
      <c r="AX4" s="30" t="s">
        <v>17</v>
      </c>
      <c r="AZ4" s="40">
        <v>39479</v>
      </c>
      <c r="BA4" s="53">
        <v>7483</v>
      </c>
      <c r="BB4" s="116"/>
      <c r="BC4" s="77"/>
      <c r="BD4" s="119"/>
      <c r="BE4" s="119"/>
      <c r="BF4" s="120"/>
      <c r="BG4" s="119"/>
      <c r="BH4" s="29" t="s">
        <v>14</v>
      </c>
      <c r="BI4" s="30" t="s">
        <v>15</v>
      </c>
      <c r="BJ4" s="30" t="s">
        <v>16</v>
      </c>
      <c r="BK4" s="30" t="s">
        <v>17</v>
      </c>
    </row>
    <row r="5" spans="1:63" x14ac:dyDescent="0.3">
      <c r="A5" s="40">
        <v>39508</v>
      </c>
      <c r="B5" s="53">
        <v>8365</v>
      </c>
      <c r="C5" s="55"/>
      <c r="D5" s="36"/>
      <c r="E5" s="26">
        <f t="shared" ref="E5:E68" si="5">$D$3*B4+(1-$D$3)*E4</f>
        <v>8730.8610268318153</v>
      </c>
      <c r="F5" s="26">
        <f t="shared" si="0"/>
        <v>-365.86102683181525</v>
      </c>
      <c r="G5" s="26">
        <f t="shared" si="1"/>
        <v>365.86102683181525</v>
      </c>
      <c r="H5" s="27">
        <f t="shared" si="2"/>
        <v>4.3737122155626453E-2</v>
      </c>
      <c r="I5" s="26">
        <f t="shared" si="3"/>
        <v>133854.29095443024</v>
      </c>
      <c r="J5" s="31">
        <f>AVERAGE(F3:F123)</f>
        <v>237.12579577938098</v>
      </c>
      <c r="K5" s="43">
        <f>AVERAGE(G3:G123)</f>
        <v>1030.8884122084835</v>
      </c>
      <c r="L5" s="32">
        <f>AVERAGE(H3:H123)</f>
        <v>0.10174616021496032</v>
      </c>
      <c r="M5" s="16">
        <f>SQRT(AVERAGE(I3:I123))</f>
        <v>1318.4541013681803</v>
      </c>
      <c r="O5" s="103">
        <v>1</v>
      </c>
      <c r="P5" s="40">
        <v>39508</v>
      </c>
      <c r="Q5" s="53">
        <v>8365</v>
      </c>
      <c r="R5" s="54"/>
      <c r="S5" s="36"/>
      <c r="T5" s="36"/>
      <c r="U5" s="33">
        <f>$T$3*Q5+(1-$T$3)*(U4+V4)</f>
        <v>7969.4424859474439</v>
      </c>
      <c r="V5" s="33">
        <f>$T$4*(U5-U4)+(1-$T$4)*V4</f>
        <v>403.24507642570029</v>
      </c>
      <c r="W5" s="34">
        <f>V4+U4</f>
        <v>7873</v>
      </c>
      <c r="X5" s="33">
        <f>Q5-W5</f>
        <v>492</v>
      </c>
      <c r="Y5" s="33">
        <f>ABS(X5)</f>
        <v>492</v>
      </c>
      <c r="Z5" s="44">
        <f>Y5/Q5</f>
        <v>5.8816497310221157E-2</v>
      </c>
      <c r="AA5" s="33">
        <f>X5^2</f>
        <v>242064</v>
      </c>
      <c r="AB5" s="31">
        <f>AVERAGE(X5:X123)</f>
        <v>-121.16870239035245</v>
      </c>
      <c r="AC5" s="43">
        <f>AVERAGE(Y5:Y123)</f>
        <v>1078.3571707259996</v>
      </c>
      <c r="AD5" s="32">
        <f>AVERAGE(Z5:Z123)</f>
        <v>0.1100593361164707</v>
      </c>
      <c r="AE5" s="16">
        <f>SQRT(AVERAGE(AA5:AA123))</f>
        <v>1427.9532321004024</v>
      </c>
      <c r="AG5" s="16">
        <v>1</v>
      </c>
      <c r="AH5" s="18">
        <v>39508</v>
      </c>
      <c r="AI5" s="42">
        <v>8365</v>
      </c>
      <c r="AJ5" s="37"/>
      <c r="AK5" s="48" t="s">
        <v>64</v>
      </c>
      <c r="AL5" s="74">
        <v>0.36501480842426048</v>
      </c>
      <c r="AM5" s="61"/>
      <c r="AN5" s="61"/>
      <c r="AO5" s="49">
        <f t="shared" si="4"/>
        <v>0.91834774255523532</v>
      </c>
      <c r="AP5" s="64"/>
      <c r="AQ5" s="61"/>
      <c r="AR5" s="61"/>
      <c r="AS5" s="65"/>
      <c r="AT5" s="61"/>
      <c r="AU5" s="63">
        <f>AVERAGE(AQ5:AQ122)</f>
        <v>-52.989108078696511</v>
      </c>
      <c r="AV5" s="43">
        <f>AVERAGE(AR5:AR122)</f>
        <v>489.56333313806192</v>
      </c>
      <c r="AW5" s="32">
        <f>AVERAGE(AS5:AS122)</f>
        <v>4.6484844134045744E-2</v>
      </c>
      <c r="AX5" s="16">
        <f>SQRT(AVERAGE(AT5:AT122))</f>
        <v>586.52126082581935</v>
      </c>
      <c r="AZ5" s="40">
        <v>39508</v>
      </c>
      <c r="BA5" s="53">
        <v>8365</v>
      </c>
      <c r="BB5" s="116"/>
      <c r="BC5" s="77"/>
      <c r="BD5" s="119"/>
      <c r="BE5" s="119"/>
      <c r="BF5" s="120"/>
      <c r="BG5" s="119"/>
      <c r="BH5" s="31">
        <f>AVERAGE(BD3:BD123)</f>
        <v>366.23853211009174</v>
      </c>
      <c r="BI5" s="43">
        <f>AVERAGE(BE3:BE123)</f>
        <v>508.40366972477062</v>
      </c>
      <c r="BJ5" s="32">
        <f>AVERAGE(BF3:BF123)</f>
        <v>4.7207609733785738E-2</v>
      </c>
      <c r="BK5" s="16">
        <f>SQRT(AVERAGE(BG3:BG123))</f>
        <v>635.54957796779775</v>
      </c>
    </row>
    <row r="6" spans="1:63" x14ac:dyDescent="0.3">
      <c r="A6" s="40">
        <v>39539</v>
      </c>
      <c r="B6" s="53">
        <v>8895</v>
      </c>
      <c r="C6" s="55"/>
      <c r="D6" s="36"/>
      <c r="E6" s="26">
        <f t="shared" si="5"/>
        <v>8690.4201001202091</v>
      </c>
      <c r="F6" s="26">
        <f t="shared" si="0"/>
        <v>204.5798998797909</v>
      </c>
      <c r="G6" s="26">
        <f t="shared" si="1"/>
        <v>204.5798998797909</v>
      </c>
      <c r="H6" s="27">
        <f t="shared" si="2"/>
        <v>2.2999426630667893E-2</v>
      </c>
      <c r="I6" s="26">
        <f t="shared" si="3"/>
        <v>41852.935434825267</v>
      </c>
      <c r="J6" s="175" t="s">
        <v>56</v>
      </c>
      <c r="K6" s="175"/>
      <c r="L6" s="175"/>
      <c r="M6" s="175"/>
      <c r="O6" s="103">
        <v>1</v>
      </c>
      <c r="P6" s="40">
        <v>39539</v>
      </c>
      <c r="Q6" s="53">
        <v>8895</v>
      </c>
      <c r="R6" s="54"/>
      <c r="S6" s="36"/>
      <c r="T6" s="36"/>
      <c r="U6" s="33">
        <f t="shared" ref="U6:U69" si="6">$T$3*Q6+(1-$T$3)*(U5+V5)</f>
        <v>8475.0719321414435</v>
      </c>
      <c r="V6" s="33">
        <f t="shared" ref="V6:V69" si="7">$T$4*(U6-U5)+(1-$T$4)*V5</f>
        <v>417.30619056078478</v>
      </c>
      <c r="W6" s="35">
        <f t="shared" ref="W6:W69" si="8">V5+U5</f>
        <v>8372.6875623731448</v>
      </c>
      <c r="X6" s="33">
        <f t="shared" ref="X6:X69" si="9">Q6-W6</f>
        <v>522.31243762685517</v>
      </c>
      <c r="Y6" s="33">
        <f t="shared" ref="Y6:Y69" si="10">ABS(X6)</f>
        <v>522.31243762685517</v>
      </c>
      <c r="Z6" s="44">
        <f t="shared" ref="Z6:Z69" si="11">Y6/Q6</f>
        <v>5.8719779384694228E-2</v>
      </c>
      <c r="AA6" s="33">
        <f t="shared" ref="AA6:AA69" si="12">X6^2</f>
        <v>272810.28249970748</v>
      </c>
      <c r="AB6" s="175" t="s">
        <v>56</v>
      </c>
      <c r="AC6" s="175"/>
      <c r="AD6" s="175"/>
      <c r="AE6" s="175"/>
      <c r="AG6" s="16">
        <v>1</v>
      </c>
      <c r="AH6" s="18">
        <v>39539</v>
      </c>
      <c r="AI6" s="42">
        <v>8895</v>
      </c>
      <c r="AJ6" s="37"/>
      <c r="AK6" s="36"/>
      <c r="AL6" s="36"/>
      <c r="AM6" s="61"/>
      <c r="AN6" s="61"/>
      <c r="AO6" s="49">
        <f t="shared" si="4"/>
        <v>0.97653355290242894</v>
      </c>
      <c r="AP6" s="66"/>
      <c r="AQ6" s="61"/>
      <c r="AR6" s="61"/>
      <c r="AS6" s="65"/>
      <c r="AT6" s="61"/>
      <c r="AU6" s="175" t="s">
        <v>56</v>
      </c>
      <c r="AV6" s="175"/>
      <c r="AW6" s="175"/>
      <c r="AX6" s="175"/>
      <c r="AZ6" s="40">
        <v>39539</v>
      </c>
      <c r="BA6" s="53">
        <v>8895</v>
      </c>
      <c r="BB6" s="116"/>
      <c r="BC6" s="77"/>
      <c r="BD6" s="119"/>
      <c r="BE6" s="119"/>
      <c r="BF6" s="120"/>
      <c r="BG6" s="119"/>
      <c r="BH6" s="175" t="s">
        <v>56</v>
      </c>
      <c r="BI6" s="175"/>
      <c r="BJ6" s="175"/>
      <c r="BK6" s="175"/>
    </row>
    <row r="7" spans="1:63" ht="15.6" x14ac:dyDescent="0.3">
      <c r="A7" s="40">
        <v>39569</v>
      </c>
      <c r="B7" s="53">
        <v>9794</v>
      </c>
      <c r="C7" s="55"/>
      <c r="D7" s="36"/>
      <c r="E7" s="26">
        <f>$D$3*B6+(1-$D$3)*E6</f>
        <v>8713.0336067004264</v>
      </c>
      <c r="F7" s="26">
        <f t="shared" si="0"/>
        <v>1080.9663932995736</v>
      </c>
      <c r="G7" s="26">
        <f t="shared" si="1"/>
        <v>1080.9663932995736</v>
      </c>
      <c r="H7" s="27">
        <f t="shared" si="2"/>
        <v>0.11037026682658502</v>
      </c>
      <c r="I7" s="26">
        <f t="shared" si="3"/>
        <v>1168488.3434430885</v>
      </c>
      <c r="J7" s="29" t="s">
        <v>14</v>
      </c>
      <c r="K7" s="30" t="s">
        <v>15</v>
      </c>
      <c r="L7" s="30" t="s">
        <v>16</v>
      </c>
      <c r="M7" s="30" t="s">
        <v>17</v>
      </c>
      <c r="O7" s="103">
        <v>1</v>
      </c>
      <c r="P7" s="40">
        <v>39569</v>
      </c>
      <c r="Q7" s="53">
        <v>9794</v>
      </c>
      <c r="R7" s="54"/>
      <c r="S7" s="36"/>
      <c r="T7" s="36"/>
      <c r="U7" s="33">
        <f t="shared" si="6"/>
        <v>9069.1152268306814</v>
      </c>
      <c r="V7" s="33">
        <f t="shared" si="7"/>
        <v>441.57865127601337</v>
      </c>
      <c r="W7" s="35">
        <f t="shared" si="8"/>
        <v>8892.3781227022282</v>
      </c>
      <c r="X7" s="33">
        <f t="shared" si="9"/>
        <v>901.62187729777179</v>
      </c>
      <c r="Y7" s="33">
        <f t="shared" si="10"/>
        <v>901.62187729777179</v>
      </c>
      <c r="Z7" s="44">
        <f t="shared" si="11"/>
        <v>9.2058594782292405E-2</v>
      </c>
      <c r="AA7" s="33">
        <f t="shared" si="12"/>
        <v>812922.00962195825</v>
      </c>
      <c r="AB7" s="29" t="s">
        <v>14</v>
      </c>
      <c r="AC7" s="30" t="s">
        <v>15</v>
      </c>
      <c r="AD7" s="30" t="s">
        <v>16</v>
      </c>
      <c r="AE7" s="30" t="s">
        <v>17</v>
      </c>
      <c r="AG7" s="16">
        <v>1</v>
      </c>
      <c r="AH7" s="18">
        <v>39569</v>
      </c>
      <c r="AI7" s="42">
        <v>9794</v>
      </c>
      <c r="AJ7" s="37"/>
      <c r="AK7" s="36"/>
      <c r="AL7" s="36"/>
      <c r="AM7" s="61"/>
      <c r="AN7" s="77"/>
      <c r="AO7" s="49">
        <f t="shared" si="4"/>
        <v>1.0752298613970084</v>
      </c>
      <c r="AP7" s="66"/>
      <c r="AQ7" s="61"/>
      <c r="AR7" s="61"/>
      <c r="AS7" s="65"/>
      <c r="AT7" s="61"/>
      <c r="AU7" s="62" t="s">
        <v>14</v>
      </c>
      <c r="AV7" s="30" t="s">
        <v>15</v>
      </c>
      <c r="AW7" s="30" t="s">
        <v>16</v>
      </c>
      <c r="AX7" s="30" t="s">
        <v>17</v>
      </c>
      <c r="AZ7" s="40">
        <v>39569</v>
      </c>
      <c r="BA7" s="53">
        <v>9794</v>
      </c>
      <c r="BB7" s="116"/>
      <c r="BC7" s="77"/>
      <c r="BD7" s="119"/>
      <c r="BE7" s="119"/>
      <c r="BF7" s="120"/>
      <c r="BG7" s="119"/>
      <c r="BH7" s="29" t="s">
        <v>14</v>
      </c>
      <c r="BI7" s="30" t="s">
        <v>15</v>
      </c>
      <c r="BJ7" s="30" t="s">
        <v>16</v>
      </c>
      <c r="BK7" s="30" t="s">
        <v>17</v>
      </c>
    </row>
    <row r="8" spans="1:63" x14ac:dyDescent="0.3">
      <c r="A8" s="40">
        <v>39600</v>
      </c>
      <c r="B8" s="53">
        <v>9977</v>
      </c>
      <c r="C8" s="55"/>
      <c r="D8" s="36"/>
      <c r="E8" s="26">
        <f t="shared" si="5"/>
        <v>8832.5196396011997</v>
      </c>
      <c r="F8" s="26">
        <f t="shared" si="0"/>
        <v>1144.4803603988003</v>
      </c>
      <c r="G8" s="26">
        <f t="shared" si="1"/>
        <v>1144.4803603988003</v>
      </c>
      <c r="H8" s="27">
        <f t="shared" si="2"/>
        <v>0.11471187334858177</v>
      </c>
      <c r="I8" s="26">
        <f t="shared" si="3"/>
        <v>1309835.2953385678</v>
      </c>
      <c r="J8" s="43">
        <f>AVERAGE(F124:F134)</f>
        <v>-62.877706702686986</v>
      </c>
      <c r="K8" s="43">
        <f>AVERAGE(G124:G134)</f>
        <v>1006.8904870111124</v>
      </c>
      <c r="L8" s="83">
        <f>AVERAGE(H124:H134)</f>
        <v>7.8825858265265281E-2</v>
      </c>
      <c r="M8" s="16">
        <f>SQRT(AVERAGE(I124:I134))</f>
        <v>1178.4547822029876</v>
      </c>
      <c r="O8" s="103">
        <v>1</v>
      </c>
      <c r="P8" s="40">
        <v>39600</v>
      </c>
      <c r="Q8" s="53">
        <v>9977</v>
      </c>
      <c r="R8" s="54"/>
      <c r="S8" s="36"/>
      <c r="T8" s="36"/>
      <c r="U8" s="33">
        <f t="shared" si="6"/>
        <v>9602.0998163341392</v>
      </c>
      <c r="V8" s="33">
        <f t="shared" si="7"/>
        <v>454.13202571147843</v>
      </c>
      <c r="W8" s="35">
        <f t="shared" si="8"/>
        <v>9510.6938781066947</v>
      </c>
      <c r="X8" s="33">
        <f t="shared" si="9"/>
        <v>466.30612189330532</v>
      </c>
      <c r="Y8" s="33">
        <f t="shared" si="10"/>
        <v>466.30612189330532</v>
      </c>
      <c r="Z8" s="44">
        <f t="shared" si="11"/>
        <v>4.6738109841967058E-2</v>
      </c>
      <c r="AA8" s="33">
        <f t="shared" si="12"/>
        <v>217441.39931517412</v>
      </c>
      <c r="AB8" s="43">
        <f>AVERAGE(X124:X134)</f>
        <v>-566.32193733081112</v>
      </c>
      <c r="AC8" s="43">
        <f>AVERAGE(Y124:Y134)</f>
        <v>1037.840746386883</v>
      </c>
      <c r="AD8" s="83">
        <f>AVERAGE(Z124:Z134)</f>
        <v>8.4563184894039967E-2</v>
      </c>
      <c r="AE8" s="16">
        <f>SQRT(AVERAGE(AA124:AA134))</f>
        <v>1312.1714843990355</v>
      </c>
      <c r="AG8" s="16">
        <v>1</v>
      </c>
      <c r="AH8" s="18">
        <v>39600</v>
      </c>
      <c r="AI8" s="42">
        <v>9977</v>
      </c>
      <c r="AJ8" s="37"/>
      <c r="AK8" s="36"/>
      <c r="AL8" s="36"/>
      <c r="AM8" s="61"/>
      <c r="AN8" s="77"/>
      <c r="AO8" s="49">
        <f t="shared" si="4"/>
        <v>1.0953204336489639</v>
      </c>
      <c r="AP8" s="66"/>
      <c r="AQ8" s="61"/>
      <c r="AR8" s="61"/>
      <c r="AS8" s="65"/>
      <c r="AT8" s="61"/>
      <c r="AU8" s="43">
        <f>AVERAGE(AQ123:AQ134)</f>
        <v>581.36445792264033</v>
      </c>
      <c r="AV8" s="43">
        <f>AVERAGE(AR123:AR134)</f>
        <v>618.98787048546558</v>
      </c>
      <c r="AW8" s="83">
        <f>AVERAGE(AS123:AS134)</f>
        <v>4.4989337679996376E-2</v>
      </c>
      <c r="AX8" s="16">
        <f>SQRT(AVERAGE(AT123:AT134))</f>
        <v>763.79489781019845</v>
      </c>
      <c r="AZ8" s="40">
        <v>39600</v>
      </c>
      <c r="BA8" s="53">
        <v>9977</v>
      </c>
      <c r="BB8" s="116"/>
      <c r="BC8" s="77"/>
      <c r="BD8" s="119"/>
      <c r="BE8" s="119"/>
      <c r="BF8" s="120"/>
      <c r="BG8" s="119"/>
      <c r="BH8" s="43">
        <f>AVERAGE(BD124:BD134)</f>
        <v>632.90909090909088</v>
      </c>
      <c r="BI8" s="43">
        <f>AVERAGE(BE124:BE134)</f>
        <v>666.36363636363637</v>
      </c>
      <c r="BJ8" s="69">
        <f>AVERAGE(BF124:BF134)</f>
        <v>4.8586802761097662E-2</v>
      </c>
      <c r="BK8" s="16">
        <f>SQRT(AVERAGE(BG124:BG134))</f>
        <v>791.01982505899537</v>
      </c>
    </row>
    <row r="9" spans="1:63" x14ac:dyDescent="0.3">
      <c r="A9" s="40">
        <v>39630</v>
      </c>
      <c r="B9" s="53">
        <v>9553</v>
      </c>
      <c r="C9" s="55"/>
      <c r="D9" s="36"/>
      <c r="E9" s="26">
        <f t="shared" si="5"/>
        <v>8959.026271855957</v>
      </c>
      <c r="F9" s="26">
        <f t="shared" si="0"/>
        <v>593.97372814404298</v>
      </c>
      <c r="G9" s="26">
        <f t="shared" si="1"/>
        <v>593.97372814404298</v>
      </c>
      <c r="H9" s="27">
        <f t="shared" si="2"/>
        <v>6.2176669961691924E-2</v>
      </c>
      <c r="I9" s="26">
        <f t="shared" si="3"/>
        <v>352804.78972533345</v>
      </c>
      <c r="J9" s="25"/>
      <c r="O9" s="103">
        <v>1</v>
      </c>
      <c r="P9" s="40">
        <v>39630</v>
      </c>
      <c r="Q9" s="53">
        <v>9553</v>
      </c>
      <c r="R9" s="54"/>
      <c r="S9" s="36"/>
      <c r="T9" s="36"/>
      <c r="U9" s="33">
        <f t="shared" si="6"/>
        <v>9957.5876756740909</v>
      </c>
      <c r="V9" s="33">
        <f t="shared" si="7"/>
        <v>440.58457813477065</v>
      </c>
      <c r="W9" s="35">
        <f t="shared" si="8"/>
        <v>10056.231842045618</v>
      </c>
      <c r="X9" s="33">
        <f t="shared" si="9"/>
        <v>-503.23184204561767</v>
      </c>
      <c r="Y9" s="33">
        <f t="shared" si="10"/>
        <v>503.23184204561767</v>
      </c>
      <c r="Z9" s="44">
        <f t="shared" si="11"/>
        <v>5.267788569513427E-2</v>
      </c>
      <c r="AA9" s="33">
        <f t="shared" si="12"/>
        <v>253242.28684862549</v>
      </c>
      <c r="AG9" s="16">
        <v>1</v>
      </c>
      <c r="AH9" s="18">
        <v>39630</v>
      </c>
      <c r="AI9" s="42">
        <v>9553</v>
      </c>
      <c r="AJ9" s="37"/>
      <c r="AK9" s="36"/>
      <c r="AL9" s="36"/>
      <c r="AM9" s="38"/>
      <c r="AN9" s="77"/>
      <c r="AO9" s="49">
        <f t="shared" si="4"/>
        <v>1.0487717853712091</v>
      </c>
      <c r="AP9" s="38"/>
      <c r="AQ9" s="61"/>
      <c r="AR9" s="61"/>
      <c r="AS9" s="65"/>
      <c r="AT9" s="61"/>
      <c r="AZ9" s="40">
        <v>39630</v>
      </c>
      <c r="BA9" s="53">
        <v>9553</v>
      </c>
      <c r="BB9" s="116"/>
      <c r="BC9" s="77"/>
      <c r="BD9" s="119"/>
      <c r="BE9" s="119"/>
      <c r="BF9" s="120"/>
      <c r="BG9" s="119"/>
      <c r="BH9" s="25"/>
    </row>
    <row r="10" spans="1:63" x14ac:dyDescent="0.3">
      <c r="A10" s="40">
        <v>39661</v>
      </c>
      <c r="B10" s="53">
        <v>9375</v>
      </c>
      <c r="C10" s="55"/>
      <c r="D10" s="36"/>
      <c r="E10" s="26">
        <f t="shared" si="5"/>
        <v>9024.6819341070077</v>
      </c>
      <c r="F10" s="26">
        <f t="shared" si="0"/>
        <v>350.31806589299231</v>
      </c>
      <c r="G10" s="26">
        <f t="shared" si="1"/>
        <v>350.31806589299231</v>
      </c>
      <c r="H10" s="27">
        <f t="shared" si="2"/>
        <v>3.7367260361919181E-2</v>
      </c>
      <c r="I10" s="26">
        <f t="shared" si="3"/>
        <v>122722.7472910069</v>
      </c>
      <c r="J10" s="25"/>
      <c r="O10" s="103">
        <v>1</v>
      </c>
      <c r="P10" s="40">
        <v>39661</v>
      </c>
      <c r="Q10" s="53">
        <v>9375</v>
      </c>
      <c r="R10" s="54"/>
      <c r="S10" s="36"/>
      <c r="T10" s="36"/>
      <c r="U10" s="33">
        <f t="shared" si="6"/>
        <v>10197.608685293057</v>
      </c>
      <c r="V10" s="33">
        <f t="shared" si="7"/>
        <v>413.03987346331849</v>
      </c>
      <c r="W10" s="35">
        <f t="shared" si="8"/>
        <v>10398.172253808862</v>
      </c>
      <c r="X10" s="33">
        <f t="shared" si="9"/>
        <v>-1023.1722538088616</v>
      </c>
      <c r="Y10" s="33">
        <f t="shared" si="10"/>
        <v>1023.1722538088616</v>
      </c>
      <c r="Z10" s="44">
        <f t="shared" si="11"/>
        <v>0.1091383737396119</v>
      </c>
      <c r="AA10" s="33">
        <f t="shared" si="12"/>
        <v>1046881.4609643054</v>
      </c>
      <c r="AG10" s="16">
        <v>1</v>
      </c>
      <c r="AH10" s="18">
        <v>39661</v>
      </c>
      <c r="AI10" s="42">
        <v>9375</v>
      </c>
      <c r="AJ10" s="37"/>
      <c r="AK10" s="36"/>
      <c r="AL10" s="36"/>
      <c r="AM10" s="38"/>
      <c r="AN10" s="77"/>
      <c r="AO10" s="49">
        <f t="shared" si="4"/>
        <v>1.029230135858378</v>
      </c>
      <c r="AP10" s="38"/>
      <c r="AQ10" s="61"/>
      <c r="AR10" s="61"/>
      <c r="AS10" s="65"/>
      <c r="AT10" s="61"/>
      <c r="AZ10" s="40">
        <v>39661</v>
      </c>
      <c r="BA10" s="53">
        <v>9375</v>
      </c>
      <c r="BB10" s="116"/>
      <c r="BC10" s="77"/>
      <c r="BD10" s="119"/>
      <c r="BE10" s="119"/>
      <c r="BF10" s="120"/>
      <c r="BG10" s="119"/>
      <c r="BH10" s="25"/>
    </row>
    <row r="11" spans="1:63" x14ac:dyDescent="0.3">
      <c r="A11" s="40">
        <v>39692</v>
      </c>
      <c r="B11" s="53">
        <v>9225</v>
      </c>
      <c r="C11" s="55"/>
      <c r="D11" s="36"/>
      <c r="E11" s="26">
        <f t="shared" si="5"/>
        <v>9063.4047993195491</v>
      </c>
      <c r="F11" s="26">
        <f t="shared" si="0"/>
        <v>161.59520068045094</v>
      </c>
      <c r="G11" s="26">
        <f t="shared" si="1"/>
        <v>161.59520068045094</v>
      </c>
      <c r="H11" s="27">
        <f t="shared" si="2"/>
        <v>1.7517094924710128E-2</v>
      </c>
      <c r="I11" s="26">
        <f t="shared" si="3"/>
        <v>26113.008882955211</v>
      </c>
      <c r="J11" s="25"/>
      <c r="O11" s="103">
        <v>1</v>
      </c>
      <c r="P11" s="40">
        <v>39692</v>
      </c>
      <c r="Q11" s="53">
        <v>9225</v>
      </c>
      <c r="R11" s="54"/>
      <c r="S11" s="36"/>
      <c r="T11" s="36"/>
      <c r="U11" s="33">
        <f t="shared" si="6"/>
        <v>10339.031909049143</v>
      </c>
      <c r="V11" s="33">
        <f t="shared" si="7"/>
        <v>375.73698513020918</v>
      </c>
      <c r="W11" s="35">
        <f t="shared" si="8"/>
        <v>10610.648558756375</v>
      </c>
      <c r="X11" s="33">
        <f t="shared" si="9"/>
        <v>-1385.6485587563748</v>
      </c>
      <c r="Y11" s="33">
        <f t="shared" si="10"/>
        <v>1385.6485587563748</v>
      </c>
      <c r="Z11" s="44">
        <f t="shared" si="11"/>
        <v>0.15020580582724929</v>
      </c>
      <c r="AA11" s="33">
        <f t="shared" si="12"/>
        <v>1920021.9283836186</v>
      </c>
      <c r="AG11" s="16">
        <v>1</v>
      </c>
      <c r="AH11" s="18">
        <v>39692</v>
      </c>
      <c r="AI11" s="42">
        <v>9225</v>
      </c>
      <c r="AJ11" s="37"/>
      <c r="AK11" s="36"/>
      <c r="AL11" s="36"/>
      <c r="AM11" s="38"/>
      <c r="AN11" s="77"/>
      <c r="AO11" s="49">
        <f t="shared" si="4"/>
        <v>1.0127624536846438</v>
      </c>
      <c r="AP11" s="38"/>
      <c r="AQ11" s="61"/>
      <c r="AR11" s="61"/>
      <c r="AS11" s="65"/>
      <c r="AT11" s="61"/>
      <c r="AZ11" s="40">
        <v>39692</v>
      </c>
      <c r="BA11" s="53">
        <v>9225</v>
      </c>
      <c r="BB11" s="116"/>
      <c r="BC11" s="77"/>
      <c r="BD11" s="119"/>
      <c r="BE11" s="119"/>
      <c r="BF11" s="120"/>
      <c r="BG11" s="119"/>
      <c r="BH11" s="25"/>
    </row>
    <row r="12" spans="1:63" x14ac:dyDescent="0.3">
      <c r="A12" s="40">
        <v>39722</v>
      </c>
      <c r="B12" s="53">
        <v>9948</v>
      </c>
      <c r="C12" s="55"/>
      <c r="D12" s="36"/>
      <c r="E12" s="26">
        <f t="shared" si="5"/>
        <v>9081.266936000944</v>
      </c>
      <c r="F12" s="26">
        <f t="shared" si="0"/>
        <v>866.73306399905596</v>
      </c>
      <c r="G12" s="26">
        <f t="shared" si="1"/>
        <v>866.73306399905596</v>
      </c>
      <c r="H12" s="27">
        <f t="shared" si="2"/>
        <v>8.7126363490053871E-2</v>
      </c>
      <c r="I12" s="26">
        <f t="shared" si="3"/>
        <v>751226.20422919164</v>
      </c>
      <c r="J12" s="25"/>
      <c r="O12" s="103">
        <v>1</v>
      </c>
      <c r="P12" s="40">
        <v>39722</v>
      </c>
      <c r="Q12" s="53">
        <v>9948</v>
      </c>
      <c r="R12" s="54"/>
      <c r="S12" s="36"/>
      <c r="T12" s="36"/>
      <c r="U12" s="33">
        <f t="shared" si="6"/>
        <v>10564.465848850432</v>
      </c>
      <c r="V12" s="33">
        <f t="shared" si="7"/>
        <v>355.09488634107265</v>
      </c>
      <c r="W12" s="35">
        <f t="shared" si="8"/>
        <v>10714.768894179353</v>
      </c>
      <c r="X12" s="33">
        <f t="shared" si="9"/>
        <v>-766.76889417935308</v>
      </c>
      <c r="Y12" s="33">
        <f t="shared" si="10"/>
        <v>766.76889417935308</v>
      </c>
      <c r="Z12" s="44">
        <f t="shared" si="11"/>
        <v>7.7077693423738755E-2</v>
      </c>
      <c r="AA12" s="33">
        <f t="shared" si="12"/>
        <v>587934.53708102799</v>
      </c>
      <c r="AG12" s="16">
        <v>1</v>
      </c>
      <c r="AH12" s="18">
        <v>39722</v>
      </c>
      <c r="AI12" s="42">
        <v>9948</v>
      </c>
      <c r="AJ12" s="37"/>
      <c r="AK12" s="36"/>
      <c r="AL12" s="36"/>
      <c r="AM12" s="38"/>
      <c r="AN12" s="77"/>
      <c r="AO12" s="49">
        <f t="shared" si="4"/>
        <v>1.0921366817620419</v>
      </c>
      <c r="AP12" s="38"/>
      <c r="AQ12" s="61"/>
      <c r="AR12" s="61"/>
      <c r="AS12" s="65"/>
      <c r="AT12" s="61"/>
      <c r="AZ12" s="40">
        <v>39722</v>
      </c>
      <c r="BA12" s="53">
        <v>9948</v>
      </c>
      <c r="BB12" s="116"/>
      <c r="BC12" s="77"/>
      <c r="BD12" s="119"/>
      <c r="BE12" s="119"/>
      <c r="BF12" s="120"/>
      <c r="BG12" s="119"/>
      <c r="BH12" s="25"/>
    </row>
    <row r="13" spans="1:63" x14ac:dyDescent="0.3">
      <c r="A13" s="40">
        <v>39753</v>
      </c>
      <c r="B13" s="53">
        <v>8758</v>
      </c>
      <c r="C13" s="55"/>
      <c r="D13" s="36"/>
      <c r="E13" s="26">
        <f t="shared" si="5"/>
        <v>9177.0724078852836</v>
      </c>
      <c r="F13" s="26">
        <f t="shared" si="0"/>
        <v>-419.07240788528361</v>
      </c>
      <c r="G13" s="26">
        <f t="shared" si="1"/>
        <v>419.07240788528361</v>
      </c>
      <c r="H13" s="27">
        <f t="shared" si="2"/>
        <v>4.7850240681123958E-2</v>
      </c>
      <c r="I13" s="26">
        <f t="shared" si="3"/>
        <v>175621.68305076953</v>
      </c>
      <c r="J13" s="25"/>
      <c r="O13" s="103">
        <v>1</v>
      </c>
      <c r="P13" s="40">
        <v>39753</v>
      </c>
      <c r="Q13" s="53">
        <v>8758</v>
      </c>
      <c r="R13" s="54"/>
      <c r="S13" s="36"/>
      <c r="T13" s="36"/>
      <c r="U13" s="33">
        <f t="shared" si="6"/>
        <v>10495.848761963345</v>
      </c>
      <c r="V13" s="33">
        <f t="shared" si="7"/>
        <v>296.90375395000638</v>
      </c>
      <c r="W13" s="35">
        <f t="shared" si="8"/>
        <v>10919.560735191504</v>
      </c>
      <c r="X13" s="33">
        <f t="shared" si="9"/>
        <v>-2161.5607351915041</v>
      </c>
      <c r="Y13" s="33">
        <f t="shared" si="10"/>
        <v>2161.5607351915041</v>
      </c>
      <c r="Z13" s="44">
        <f t="shared" si="11"/>
        <v>0.24680985786612286</v>
      </c>
      <c r="AA13" s="33">
        <f t="shared" si="12"/>
        <v>4672344.8119216356</v>
      </c>
      <c r="AG13" s="16">
        <v>1</v>
      </c>
      <c r="AH13" s="18">
        <v>39753</v>
      </c>
      <c r="AI13" s="42">
        <v>8758</v>
      </c>
      <c r="AJ13" s="37"/>
      <c r="AK13" s="36"/>
      <c r="AL13" s="36"/>
      <c r="AM13" s="38"/>
      <c r="AN13" s="77"/>
      <c r="AO13" s="49">
        <f t="shared" si="4"/>
        <v>0.9614930698504186</v>
      </c>
      <c r="AP13" s="38"/>
      <c r="AQ13" s="61"/>
      <c r="AR13" s="61"/>
      <c r="AS13" s="65"/>
      <c r="AT13" s="61"/>
      <c r="AZ13" s="40">
        <v>39753</v>
      </c>
      <c r="BA13" s="53">
        <v>8758</v>
      </c>
      <c r="BB13" s="116"/>
      <c r="BC13" s="77"/>
      <c r="BD13" s="119"/>
      <c r="BE13" s="119"/>
      <c r="BF13" s="120"/>
      <c r="BG13" s="119"/>
      <c r="BH13" s="25"/>
    </row>
    <row r="14" spans="1:63" x14ac:dyDescent="0.3">
      <c r="A14" s="40">
        <v>39783</v>
      </c>
      <c r="B14" s="53">
        <v>10839</v>
      </c>
      <c r="C14" s="55"/>
      <c r="D14" s="36"/>
      <c r="E14" s="26">
        <f t="shared" si="5"/>
        <v>9130.7496916317814</v>
      </c>
      <c r="F14" s="26">
        <f t="shared" si="0"/>
        <v>1708.2503083682186</v>
      </c>
      <c r="G14" s="26">
        <f t="shared" si="1"/>
        <v>1708.2503083682186</v>
      </c>
      <c r="H14" s="27">
        <f t="shared" si="2"/>
        <v>0.15760220577250841</v>
      </c>
      <c r="I14" s="26">
        <f t="shared" si="3"/>
        <v>2918119.1160401138</v>
      </c>
      <c r="J14" s="25"/>
      <c r="O14" s="103">
        <v>1</v>
      </c>
      <c r="P14" s="40">
        <v>39783</v>
      </c>
      <c r="Q14" s="53">
        <v>10839</v>
      </c>
      <c r="R14" s="54"/>
      <c r="S14" s="36"/>
      <c r="T14" s="36"/>
      <c r="U14" s="33">
        <f t="shared" si="6"/>
        <v>10801.818008462398</v>
      </c>
      <c r="V14" s="33">
        <f t="shared" si="7"/>
        <v>298.14877724517709</v>
      </c>
      <c r="W14" s="35">
        <f t="shared" si="8"/>
        <v>10792.752515913351</v>
      </c>
      <c r="X14" s="33">
        <f t="shared" si="9"/>
        <v>46.24748408664891</v>
      </c>
      <c r="Y14" s="33">
        <f t="shared" si="10"/>
        <v>46.24748408664891</v>
      </c>
      <c r="Z14" s="44">
        <f t="shared" si="11"/>
        <v>4.2667666838867892E-3</v>
      </c>
      <c r="AA14" s="33">
        <f t="shared" si="12"/>
        <v>2138.829784344844</v>
      </c>
      <c r="AG14" s="16">
        <v>1</v>
      </c>
      <c r="AH14" s="18">
        <v>39783</v>
      </c>
      <c r="AI14" s="42">
        <v>10839</v>
      </c>
      <c r="AJ14" s="37"/>
      <c r="AK14" s="36"/>
      <c r="AL14" s="36"/>
      <c r="AM14" s="38"/>
      <c r="AN14" s="77"/>
      <c r="AO14" s="49">
        <f t="shared" si="4"/>
        <v>1.1899547138740223</v>
      </c>
      <c r="AP14" s="38"/>
      <c r="AQ14" s="61"/>
      <c r="AR14" s="61"/>
      <c r="AS14" s="65"/>
      <c r="AT14" s="61"/>
      <c r="AU14" s="47"/>
      <c r="AZ14" s="40">
        <v>39783</v>
      </c>
      <c r="BA14" s="53">
        <v>10839</v>
      </c>
      <c r="BB14" s="116"/>
      <c r="BC14" s="77"/>
      <c r="BD14" s="119"/>
      <c r="BE14" s="119"/>
      <c r="BF14" s="120"/>
      <c r="BG14" s="119"/>
      <c r="BH14" s="25"/>
    </row>
    <row r="15" spans="1:63" x14ac:dyDescent="0.3">
      <c r="A15" s="40">
        <v>39814</v>
      </c>
      <c r="B15" s="53">
        <v>7266</v>
      </c>
      <c r="C15" s="55"/>
      <c r="D15" s="36"/>
      <c r="E15" s="26">
        <f t="shared" si="5"/>
        <v>9319.5733718253941</v>
      </c>
      <c r="F15" s="26">
        <f t="shared" si="0"/>
        <v>-2053.5733718253941</v>
      </c>
      <c r="G15" s="26">
        <f t="shared" si="1"/>
        <v>2053.5733718253941</v>
      </c>
      <c r="H15" s="27">
        <f t="shared" si="2"/>
        <v>0.28262776931260586</v>
      </c>
      <c r="I15" s="26">
        <f t="shared" si="3"/>
        <v>4217163.5934703182</v>
      </c>
      <c r="J15" s="25"/>
      <c r="O15" s="103">
        <v>1</v>
      </c>
      <c r="P15" s="40">
        <v>39814</v>
      </c>
      <c r="Q15" s="53">
        <v>7266</v>
      </c>
      <c r="R15" s="54"/>
      <c r="S15" s="36"/>
      <c r="T15" s="36"/>
      <c r="U15" s="33">
        <f t="shared" si="6"/>
        <v>10348.427582753164</v>
      </c>
      <c r="V15" s="33">
        <f t="shared" si="7"/>
        <v>194.93499047628771</v>
      </c>
      <c r="W15" s="35">
        <f t="shared" si="8"/>
        <v>11099.966785707575</v>
      </c>
      <c r="X15" s="33">
        <f t="shared" si="9"/>
        <v>-3833.9667857075747</v>
      </c>
      <c r="Y15" s="33">
        <f t="shared" si="10"/>
        <v>3833.9667857075747</v>
      </c>
      <c r="Z15" s="44">
        <f t="shared" si="11"/>
        <v>0.52765851716316747</v>
      </c>
      <c r="AA15" s="33">
        <f t="shared" si="12"/>
        <v>14699301.313908871</v>
      </c>
      <c r="AG15" s="16">
        <v>1</v>
      </c>
      <c r="AH15" s="18">
        <v>39814</v>
      </c>
      <c r="AI15" s="42">
        <v>7266</v>
      </c>
      <c r="AJ15" s="37"/>
      <c r="AK15" s="36"/>
      <c r="AL15" s="36"/>
      <c r="AM15" s="50">
        <f>AI15/AO3</f>
        <v>9330.9146341463402</v>
      </c>
      <c r="AN15" s="50">
        <f>AM15-(AI14/AO14)</f>
        <v>222.16463414634018</v>
      </c>
      <c r="AO15" s="46">
        <f>$AL$5*(AI15/AM15)+(1-$AL$5)*AO3</f>
        <v>0.77870179772197079</v>
      </c>
      <c r="AP15" s="17"/>
      <c r="AQ15" s="67"/>
      <c r="AR15" s="67"/>
      <c r="AS15" s="68"/>
      <c r="AT15" s="67"/>
      <c r="AU15" s="47"/>
      <c r="AZ15" s="40">
        <v>39814</v>
      </c>
      <c r="BA15" s="53">
        <v>7266</v>
      </c>
      <c r="BB15" s="116"/>
      <c r="BC15" s="42">
        <v>7093</v>
      </c>
      <c r="BD15" s="26">
        <f t="shared" ref="BD15:BD34" si="13">BA15-BC15</f>
        <v>173</v>
      </c>
      <c r="BE15" s="26">
        <f t="shared" ref="BE15:BE67" si="14">ABS(BD15)</f>
        <v>173</v>
      </c>
      <c r="BF15" s="27">
        <f t="shared" ref="BF15:BF34" si="15">BE15/BA15</f>
        <v>2.3809523809523808E-2</v>
      </c>
      <c r="BG15" s="26">
        <f t="shared" ref="BG15:BG67" si="16">BE15^2</f>
        <v>29929</v>
      </c>
      <c r="BH15" s="25"/>
    </row>
    <row r="16" spans="1:63" x14ac:dyDescent="0.3">
      <c r="A16" s="40">
        <v>39845</v>
      </c>
      <c r="B16" s="53">
        <v>7578</v>
      </c>
      <c r="C16" s="55"/>
      <c r="D16" s="36"/>
      <c r="E16" s="26">
        <f t="shared" si="5"/>
        <v>9092.5789555410029</v>
      </c>
      <c r="F16" s="26">
        <f t="shared" si="0"/>
        <v>-1514.5789555410029</v>
      </c>
      <c r="G16" s="26">
        <f t="shared" si="1"/>
        <v>1514.5789555410029</v>
      </c>
      <c r="H16" s="27">
        <f t="shared" si="2"/>
        <v>0.19986526201385627</v>
      </c>
      <c r="I16" s="26">
        <f t="shared" si="3"/>
        <v>2293949.4125676751</v>
      </c>
      <c r="J16" s="25"/>
      <c r="O16" s="103">
        <v>1</v>
      </c>
      <c r="P16" s="40">
        <v>39845</v>
      </c>
      <c r="Q16" s="53">
        <v>7578</v>
      </c>
      <c r="R16" s="54"/>
      <c r="S16" s="36"/>
      <c r="T16" s="36"/>
      <c r="U16" s="33">
        <f t="shared" si="6"/>
        <v>9962.0883083966091</v>
      </c>
      <c r="V16" s="33">
        <f t="shared" si="7"/>
        <v>115.10479959755685</v>
      </c>
      <c r="W16" s="35">
        <f t="shared" si="8"/>
        <v>10543.362573229451</v>
      </c>
      <c r="X16" s="33">
        <f t="shared" si="9"/>
        <v>-2965.3625732294513</v>
      </c>
      <c r="Y16" s="33">
        <f t="shared" si="10"/>
        <v>2965.3625732294513</v>
      </c>
      <c r="Z16" s="44">
        <f t="shared" si="11"/>
        <v>0.39131203130502129</v>
      </c>
      <c r="AA16" s="33">
        <f t="shared" si="12"/>
        <v>8793375.1907099932</v>
      </c>
      <c r="AG16" s="16">
        <v>1</v>
      </c>
      <c r="AH16" s="18">
        <v>39845</v>
      </c>
      <c r="AI16" s="42">
        <v>7578</v>
      </c>
      <c r="AJ16" s="37"/>
      <c r="AK16" s="36"/>
      <c r="AL16" s="36"/>
      <c r="AM16" s="25">
        <f>$AL$3*(AI16/AO4)+(1-$AL$3)*(AM15+AN15)</f>
        <v>9480.1819004302361</v>
      </c>
      <c r="AN16" s="25">
        <f>$AL$4*(AM16-AM15)+(1-$AL$4)*AN15</f>
        <v>205.36425765389401</v>
      </c>
      <c r="AO16" s="49">
        <f t="shared" ref="AO16:AO79" si="17">$AL$5*(AI16/AM16)+(1-$AL$5)*AO4</f>
        <v>0.81342684562001133</v>
      </c>
      <c r="AP16" s="25">
        <f>(AM15+AN15*AG16)*AO4</f>
        <v>7848.0243902439006</v>
      </c>
      <c r="AQ16" s="33">
        <f t="shared" ref="AQ16:AQ47" si="18">AI16-AP16</f>
        <v>-270.0243902439006</v>
      </c>
      <c r="AR16" s="33">
        <f t="shared" ref="AR16:AR69" si="19">ABS(AQ16)</f>
        <v>270.0243902439006</v>
      </c>
      <c r="AS16" s="44">
        <f t="shared" ref="AS16:AS47" si="20">AR16/AI16</f>
        <v>3.5632672241211479E-2</v>
      </c>
      <c r="AT16" s="33">
        <f t="shared" ref="AT16:AT69" si="21">AR16^2</f>
        <v>72913.171326590324</v>
      </c>
      <c r="AU16" s="47"/>
      <c r="AZ16" s="40">
        <v>39845</v>
      </c>
      <c r="BA16" s="53">
        <v>7578</v>
      </c>
      <c r="BB16" s="116"/>
      <c r="BC16" s="42">
        <v>7483</v>
      </c>
      <c r="BD16" s="26">
        <f t="shared" si="13"/>
        <v>95</v>
      </c>
      <c r="BE16" s="26">
        <f t="shared" si="14"/>
        <v>95</v>
      </c>
      <c r="BF16" s="27">
        <f t="shared" si="15"/>
        <v>1.253628925837952E-2</v>
      </c>
      <c r="BG16" s="26">
        <f t="shared" si="16"/>
        <v>9025</v>
      </c>
      <c r="BH16" s="25"/>
    </row>
    <row r="17" spans="1:60" x14ac:dyDescent="0.3">
      <c r="A17" s="40">
        <v>39873</v>
      </c>
      <c r="B17" s="53">
        <v>8688</v>
      </c>
      <c r="C17" s="55"/>
      <c r="D17" s="36"/>
      <c r="E17" s="26">
        <f t="shared" si="5"/>
        <v>8925.1629914237565</v>
      </c>
      <c r="F17" s="26">
        <f t="shared" si="0"/>
        <v>-237.16299142375647</v>
      </c>
      <c r="G17" s="26">
        <f t="shared" si="1"/>
        <v>237.16299142375647</v>
      </c>
      <c r="H17" s="27">
        <f t="shared" si="2"/>
        <v>2.7297766047854104E-2</v>
      </c>
      <c r="I17" s="26">
        <f t="shared" si="3"/>
        <v>56246.28450106478</v>
      </c>
      <c r="J17" s="25"/>
      <c r="O17" s="103">
        <v>1</v>
      </c>
      <c r="P17" s="40">
        <v>39873</v>
      </c>
      <c r="Q17" s="53">
        <v>8688</v>
      </c>
      <c r="R17" s="54"/>
      <c r="S17" s="36"/>
      <c r="T17" s="36"/>
      <c r="U17" s="33">
        <f t="shared" si="6"/>
        <v>9804.8816510916986</v>
      </c>
      <c r="V17" s="33">
        <f t="shared" si="7"/>
        <v>77.706488854794685</v>
      </c>
      <c r="W17" s="35">
        <f t="shared" si="8"/>
        <v>10077.193107994166</v>
      </c>
      <c r="X17" s="33">
        <f t="shared" si="9"/>
        <v>-1389.193107994166</v>
      </c>
      <c r="Y17" s="33">
        <f t="shared" si="10"/>
        <v>1389.193107994166</v>
      </c>
      <c r="Z17" s="44">
        <f t="shared" si="11"/>
        <v>0.15989791758680547</v>
      </c>
      <c r="AA17" s="33">
        <f t="shared" si="12"/>
        <v>1929857.4912984904</v>
      </c>
      <c r="AG17" s="16">
        <v>1</v>
      </c>
      <c r="AH17" s="18">
        <v>39873</v>
      </c>
      <c r="AI17" s="42">
        <v>8688</v>
      </c>
      <c r="AJ17" s="37"/>
      <c r="AK17" s="36"/>
      <c r="AL17" s="36"/>
      <c r="AM17" s="25">
        <f t="shared" ref="AM17:AM80" si="22">$AL$3*(AI17/AO5)+(1-$AL$3)*(AM16+AN16)</f>
        <v>9635.628066489493</v>
      </c>
      <c r="AN17" s="25">
        <f t="shared" ref="AN17:AN80" si="23">$AL$4*(AM17-AM16)+(1-$AL$4)*AN16</f>
        <v>193.85982673730985</v>
      </c>
      <c r="AO17" s="49">
        <f t="shared" si="17"/>
        <v>0.91225418125139046</v>
      </c>
      <c r="AP17" s="25">
        <f>AM16+(AN16*AG17)*AO5</f>
        <v>9668.7777028482215</v>
      </c>
      <c r="AQ17" s="33">
        <f t="shared" si="18"/>
        <v>-980.77770284822145</v>
      </c>
      <c r="AR17" s="33">
        <f t="shared" si="19"/>
        <v>980.77770284822145</v>
      </c>
      <c r="AS17" s="44">
        <f t="shared" si="20"/>
        <v>0.11288877795214336</v>
      </c>
      <c r="AT17" s="33">
        <f t="shared" si="21"/>
        <v>961924.90240423416</v>
      </c>
      <c r="AU17" s="47"/>
      <c r="AZ17" s="40">
        <v>39873</v>
      </c>
      <c r="BA17" s="53">
        <v>8688</v>
      </c>
      <c r="BB17" s="54"/>
      <c r="BC17" s="53">
        <v>8365</v>
      </c>
      <c r="BD17" s="26">
        <f t="shared" si="13"/>
        <v>323</v>
      </c>
      <c r="BE17" s="26">
        <f t="shared" si="14"/>
        <v>323</v>
      </c>
      <c r="BF17" s="27">
        <f t="shared" si="15"/>
        <v>3.7177716390423575E-2</v>
      </c>
      <c r="BG17" s="26">
        <f t="shared" si="16"/>
        <v>104329</v>
      </c>
      <c r="BH17" s="25"/>
    </row>
    <row r="18" spans="1:60" x14ac:dyDescent="0.3">
      <c r="A18" s="40">
        <v>39904</v>
      </c>
      <c r="B18" s="53">
        <v>9162</v>
      </c>
      <c r="C18" s="55"/>
      <c r="D18" s="36"/>
      <c r="E18" s="26">
        <f t="shared" si="5"/>
        <v>8898.9478702398264</v>
      </c>
      <c r="F18" s="26">
        <f t="shared" si="0"/>
        <v>263.05212976017356</v>
      </c>
      <c r="G18" s="26">
        <f t="shared" si="1"/>
        <v>263.05212976017356</v>
      </c>
      <c r="H18" s="27">
        <f t="shared" si="2"/>
        <v>2.8711212591156249E-2</v>
      </c>
      <c r="I18" s="26">
        <f t="shared" si="3"/>
        <v>69196.422971363179</v>
      </c>
      <c r="J18" s="25"/>
      <c r="O18" s="103">
        <v>1</v>
      </c>
      <c r="P18" s="40">
        <v>39904</v>
      </c>
      <c r="Q18" s="53">
        <v>9162</v>
      </c>
      <c r="R18" s="54"/>
      <c r="S18" s="36"/>
      <c r="T18" s="36"/>
      <c r="U18" s="33">
        <f t="shared" si="6"/>
        <v>9741.3375066930676</v>
      </c>
      <c r="V18" s="33">
        <f t="shared" si="7"/>
        <v>58.307616933972149</v>
      </c>
      <c r="W18" s="35">
        <f t="shared" si="8"/>
        <v>9882.5881399464924</v>
      </c>
      <c r="X18" s="33">
        <f t="shared" si="9"/>
        <v>-720.58813994649245</v>
      </c>
      <c r="Y18" s="33">
        <f t="shared" si="10"/>
        <v>720.58813994649245</v>
      </c>
      <c r="Z18" s="44">
        <f t="shared" si="11"/>
        <v>7.8649655091300202E-2</v>
      </c>
      <c r="AA18" s="33">
        <f t="shared" si="12"/>
        <v>519247.26743154577</v>
      </c>
      <c r="AG18" s="16">
        <v>1</v>
      </c>
      <c r="AH18" s="18">
        <v>39904</v>
      </c>
      <c r="AI18" s="42">
        <v>9162</v>
      </c>
      <c r="AJ18" s="37"/>
      <c r="AK18" s="36"/>
      <c r="AL18" s="36"/>
      <c r="AM18" s="25">
        <f t="shared" si="22"/>
        <v>9730.2800818448159</v>
      </c>
      <c r="AN18" s="25">
        <f t="shared" si="23"/>
        <v>170.99578334202502</v>
      </c>
      <c r="AO18" s="49">
        <f t="shared" si="17"/>
        <v>0.96378109867063633</v>
      </c>
      <c r="AP18" s="25">
        <f t="shared" ref="AP18:AP49" si="24">(AM17+AN17*AG18)*AO6</f>
        <v>9598.8247355841795</v>
      </c>
      <c r="AQ18" s="33">
        <f t="shared" si="18"/>
        <v>-436.82473558417951</v>
      </c>
      <c r="AR18" s="33">
        <f t="shared" si="19"/>
        <v>436.82473558417951</v>
      </c>
      <c r="AS18" s="44">
        <f t="shared" si="20"/>
        <v>4.7677879893492633E-2</v>
      </c>
      <c r="AT18" s="33">
        <f t="shared" si="21"/>
        <v>190815.84961818834</v>
      </c>
      <c r="AU18" s="47"/>
      <c r="AZ18" s="40">
        <v>39904</v>
      </c>
      <c r="BA18" s="53">
        <v>9162</v>
      </c>
      <c r="BB18" s="54"/>
      <c r="BC18" s="53">
        <v>8895</v>
      </c>
      <c r="BD18" s="26">
        <f t="shared" si="13"/>
        <v>267</v>
      </c>
      <c r="BE18" s="26">
        <f t="shared" si="14"/>
        <v>267</v>
      </c>
      <c r="BF18" s="27">
        <f t="shared" si="15"/>
        <v>2.9142108709888672E-2</v>
      </c>
      <c r="BG18" s="26">
        <f t="shared" si="16"/>
        <v>71289</v>
      </c>
      <c r="BH18" s="25"/>
    </row>
    <row r="19" spans="1:60" x14ac:dyDescent="0.3">
      <c r="A19" s="40">
        <v>39934</v>
      </c>
      <c r="B19" s="53">
        <v>9369</v>
      </c>
      <c r="C19" s="55"/>
      <c r="D19" s="36"/>
      <c r="E19" s="26">
        <f t="shared" si="5"/>
        <v>8928.0246811619509</v>
      </c>
      <c r="F19" s="26">
        <f t="shared" si="0"/>
        <v>440.97531883804913</v>
      </c>
      <c r="G19" s="26">
        <f t="shared" si="1"/>
        <v>440.97531883804913</v>
      </c>
      <c r="H19" s="27">
        <f t="shared" si="2"/>
        <v>4.7067490536668706E-2</v>
      </c>
      <c r="I19" s="26">
        <f t="shared" si="3"/>
        <v>194459.23182431908</v>
      </c>
      <c r="J19" s="25"/>
      <c r="O19" s="103">
        <v>1</v>
      </c>
      <c r="P19" s="40">
        <v>39934</v>
      </c>
      <c r="Q19" s="53">
        <v>9369</v>
      </c>
      <c r="R19" s="54"/>
      <c r="S19" s="36"/>
      <c r="T19" s="36"/>
      <c r="U19" s="33">
        <f t="shared" si="6"/>
        <v>9715.229501099122</v>
      </c>
      <c r="V19" s="33">
        <f t="shared" si="7"/>
        <v>46.714268204713541</v>
      </c>
      <c r="W19" s="35">
        <f t="shared" si="8"/>
        <v>9799.6451236270404</v>
      </c>
      <c r="X19" s="33">
        <f t="shared" si="9"/>
        <v>-430.64512362704045</v>
      </c>
      <c r="Y19" s="33">
        <f t="shared" si="10"/>
        <v>430.64512362704045</v>
      </c>
      <c r="Z19" s="44">
        <f t="shared" si="11"/>
        <v>4.5964897387879226E-2</v>
      </c>
      <c r="AA19" s="33">
        <f t="shared" si="12"/>
        <v>185455.22250374896</v>
      </c>
      <c r="AG19" s="16">
        <v>1</v>
      </c>
      <c r="AH19" s="18">
        <v>39934</v>
      </c>
      <c r="AI19" s="42">
        <v>9369</v>
      </c>
      <c r="AJ19" s="37"/>
      <c r="AK19" s="36"/>
      <c r="AL19" s="36"/>
      <c r="AM19" s="25">
        <f t="shared" si="22"/>
        <v>9637.8456732393988</v>
      </c>
      <c r="AN19" s="25">
        <f t="shared" si="23"/>
        <v>110.28403840569707</v>
      </c>
      <c r="AO19" s="49">
        <f t="shared" si="17"/>
        <v>1.0375878368214968</v>
      </c>
      <c r="AP19" s="25">
        <f t="shared" si="24"/>
        <v>10646.14747617839</v>
      </c>
      <c r="AQ19" s="33">
        <f t="shared" si="18"/>
        <v>-1277.1474761783902</v>
      </c>
      <c r="AR19" s="33">
        <f t="shared" si="19"/>
        <v>1277.1474761783902</v>
      </c>
      <c r="AS19" s="44">
        <f t="shared" si="20"/>
        <v>0.13631630656189456</v>
      </c>
      <c r="AT19" s="33">
        <f t="shared" si="21"/>
        <v>1631105.6759088319</v>
      </c>
      <c r="AU19" s="47"/>
      <c r="AZ19" s="40">
        <v>39934</v>
      </c>
      <c r="BA19" s="53">
        <v>9369</v>
      </c>
      <c r="BB19" s="54"/>
      <c r="BC19" s="53">
        <v>9794</v>
      </c>
      <c r="BD19" s="26">
        <f t="shared" si="13"/>
        <v>-425</v>
      </c>
      <c r="BE19" s="26">
        <f t="shared" si="14"/>
        <v>425</v>
      </c>
      <c r="BF19" s="27">
        <f t="shared" si="15"/>
        <v>4.5362365247091474E-2</v>
      </c>
      <c r="BG19" s="26">
        <f t="shared" si="16"/>
        <v>180625</v>
      </c>
      <c r="BH19" s="25"/>
    </row>
    <row r="20" spans="1:60" x14ac:dyDescent="0.3">
      <c r="A20" s="40">
        <v>39965</v>
      </c>
      <c r="B20" s="53">
        <v>10167</v>
      </c>
      <c r="C20" s="55"/>
      <c r="D20" s="36"/>
      <c r="E20" s="26">
        <f t="shared" si="5"/>
        <v>8976.7684643005541</v>
      </c>
      <c r="F20" s="26">
        <f t="shared" si="0"/>
        <v>1190.2315356994459</v>
      </c>
      <c r="G20" s="26">
        <f t="shared" si="1"/>
        <v>1190.2315356994459</v>
      </c>
      <c r="H20" s="27">
        <f t="shared" si="2"/>
        <v>0.11706811603220674</v>
      </c>
      <c r="I20" s="26">
        <f t="shared" si="3"/>
        <v>1416651.1085734614</v>
      </c>
      <c r="J20" s="25"/>
      <c r="O20" s="103">
        <v>1</v>
      </c>
      <c r="P20" s="40">
        <v>39965</v>
      </c>
      <c r="Q20" s="53">
        <v>10167</v>
      </c>
      <c r="R20" s="54"/>
      <c r="S20" s="36"/>
      <c r="T20" s="36"/>
      <c r="U20" s="33">
        <f t="shared" si="6"/>
        <v>9841.3434234437536</v>
      </c>
      <c r="V20" s="33">
        <f t="shared" si="7"/>
        <v>57.618741237796542</v>
      </c>
      <c r="W20" s="35">
        <f t="shared" si="8"/>
        <v>9761.9437693038362</v>
      </c>
      <c r="X20" s="33">
        <f t="shared" si="9"/>
        <v>405.05623069616377</v>
      </c>
      <c r="Y20" s="33">
        <f t="shared" si="10"/>
        <v>405.05623069616377</v>
      </c>
      <c r="Z20" s="44">
        <f t="shared" si="11"/>
        <v>3.9840290222894044E-2</v>
      </c>
      <c r="AA20" s="33">
        <f t="shared" si="12"/>
        <v>164070.55002578383</v>
      </c>
      <c r="AG20" s="16">
        <v>1</v>
      </c>
      <c r="AH20" s="18">
        <v>39965</v>
      </c>
      <c r="AI20" s="42">
        <v>10167</v>
      </c>
      <c r="AJ20" s="37"/>
      <c r="AK20" s="36"/>
      <c r="AL20" s="36"/>
      <c r="AM20" s="25">
        <f t="shared" si="22"/>
        <v>9644.7983779675778</v>
      </c>
      <c r="AN20" s="25">
        <f t="shared" si="23"/>
        <v>86.469662658623633</v>
      </c>
      <c r="AO20" s="49">
        <f t="shared" si="17"/>
        <v>1.0802901856159453</v>
      </c>
      <c r="AP20" s="25">
        <f t="shared" si="24"/>
        <v>10677.325663025455</v>
      </c>
      <c r="AQ20" s="33">
        <f t="shared" si="18"/>
        <v>-510.32566302545456</v>
      </c>
      <c r="AR20" s="33">
        <f t="shared" si="19"/>
        <v>510.32566302545456</v>
      </c>
      <c r="AS20" s="44">
        <f t="shared" si="20"/>
        <v>5.0194321139515545E-2</v>
      </c>
      <c r="AT20" s="33">
        <f t="shared" si="21"/>
        <v>260432.28234236981</v>
      </c>
      <c r="AU20" s="47"/>
      <c r="AZ20" s="40">
        <v>39965</v>
      </c>
      <c r="BA20" s="53">
        <v>10167</v>
      </c>
      <c r="BB20" s="54"/>
      <c r="BC20" s="53">
        <v>9977</v>
      </c>
      <c r="BD20" s="26">
        <f t="shared" si="13"/>
        <v>190</v>
      </c>
      <c r="BE20" s="26">
        <f t="shared" si="14"/>
        <v>190</v>
      </c>
      <c r="BF20" s="27">
        <f t="shared" si="15"/>
        <v>1.8687911871741909E-2</v>
      </c>
      <c r="BG20" s="26">
        <f t="shared" si="16"/>
        <v>36100</v>
      </c>
      <c r="BH20" s="25"/>
    </row>
    <row r="21" spans="1:60" x14ac:dyDescent="0.3">
      <c r="A21" s="40">
        <v>39995</v>
      </c>
      <c r="B21" s="53">
        <v>9507</v>
      </c>
      <c r="C21" s="55"/>
      <c r="D21" s="36"/>
      <c r="E21" s="26">
        <f t="shared" si="5"/>
        <v>9108.3322625052479</v>
      </c>
      <c r="F21" s="26">
        <f t="shared" si="0"/>
        <v>398.66773749475215</v>
      </c>
      <c r="G21" s="26">
        <f t="shared" si="1"/>
        <v>398.66773749475215</v>
      </c>
      <c r="H21" s="27">
        <f t="shared" si="2"/>
        <v>4.1934126169638389E-2</v>
      </c>
      <c r="I21" s="26">
        <f t="shared" si="3"/>
        <v>158935.9649191846</v>
      </c>
      <c r="J21" s="25"/>
      <c r="O21" s="103">
        <v>1</v>
      </c>
      <c r="P21" s="40">
        <v>39995</v>
      </c>
      <c r="Q21" s="53">
        <v>9507</v>
      </c>
      <c r="R21" s="54"/>
      <c r="S21" s="36"/>
      <c r="T21" s="36"/>
      <c r="U21" s="33">
        <f t="shared" si="6"/>
        <v>9822.1292265530337</v>
      </c>
      <c r="V21" s="33">
        <f t="shared" si="7"/>
        <v>47.066772076841119</v>
      </c>
      <c r="W21" s="35">
        <f t="shared" si="8"/>
        <v>9898.9621646815503</v>
      </c>
      <c r="X21" s="33">
        <f t="shared" si="9"/>
        <v>-391.96216468155035</v>
      </c>
      <c r="Y21" s="33">
        <f t="shared" si="10"/>
        <v>391.96216468155035</v>
      </c>
      <c r="Z21" s="44">
        <f t="shared" si="11"/>
        <v>4.122879611670878E-2</v>
      </c>
      <c r="AA21" s="33">
        <f t="shared" si="12"/>
        <v>153634.33854184681</v>
      </c>
      <c r="AG21" s="16">
        <v>1</v>
      </c>
      <c r="AH21" s="18">
        <v>39995</v>
      </c>
      <c r="AI21" s="42">
        <v>9507</v>
      </c>
      <c r="AJ21" s="37"/>
      <c r="AK21" s="36"/>
      <c r="AL21" s="36"/>
      <c r="AM21" s="25">
        <f t="shared" si="22"/>
        <v>9583.4773653526318</v>
      </c>
      <c r="AN21" s="25">
        <f t="shared" si="23"/>
        <v>52.40891314906554</v>
      </c>
      <c r="AO21" s="49">
        <f t="shared" si="17"/>
        <v>1.028056496992152</v>
      </c>
      <c r="AP21" s="25">
        <f t="shared" si="24"/>
        <v>10205.879356893329</v>
      </c>
      <c r="AQ21" s="33">
        <f t="shared" si="18"/>
        <v>-698.8793568933288</v>
      </c>
      <c r="AR21" s="33">
        <f t="shared" si="19"/>
        <v>698.8793568933288</v>
      </c>
      <c r="AS21" s="44">
        <f t="shared" si="20"/>
        <v>7.3512081297289242E-2</v>
      </c>
      <c r="AT21" s="33">
        <f t="shared" si="21"/>
        <v>488432.35549163283</v>
      </c>
      <c r="AU21" s="47"/>
      <c r="AZ21" s="40">
        <v>39995</v>
      </c>
      <c r="BA21" s="53">
        <v>9507</v>
      </c>
      <c r="BB21" s="54"/>
      <c r="BC21" s="53">
        <v>9553</v>
      </c>
      <c r="BD21" s="26">
        <f t="shared" si="13"/>
        <v>-46</v>
      </c>
      <c r="BE21" s="26">
        <f t="shared" si="14"/>
        <v>46</v>
      </c>
      <c r="BF21" s="27">
        <f t="shared" si="15"/>
        <v>4.838540023140844E-3</v>
      </c>
      <c r="BG21" s="26">
        <f t="shared" si="16"/>
        <v>2116</v>
      </c>
      <c r="BH21" s="25"/>
    </row>
    <row r="22" spans="1:60" x14ac:dyDescent="0.3">
      <c r="A22" s="40">
        <v>40026</v>
      </c>
      <c r="B22" s="53">
        <v>8923</v>
      </c>
      <c r="C22" s="55"/>
      <c r="D22" s="36"/>
      <c r="E22" s="26">
        <f t="shared" si="5"/>
        <v>9152.3995218521104</v>
      </c>
      <c r="F22" s="26">
        <f t="shared" si="0"/>
        <v>-229.39952185211041</v>
      </c>
      <c r="G22" s="26">
        <f t="shared" si="1"/>
        <v>229.39952185211041</v>
      </c>
      <c r="H22" s="27">
        <f t="shared" si="2"/>
        <v>2.5708788731604888E-2</v>
      </c>
      <c r="I22" s="26">
        <f t="shared" si="3"/>
        <v>52624.140625976885</v>
      </c>
      <c r="J22" s="25"/>
      <c r="O22" s="103">
        <v>1</v>
      </c>
      <c r="P22" s="40">
        <v>40026</v>
      </c>
      <c r="Q22" s="53">
        <v>8923</v>
      </c>
      <c r="R22" s="54"/>
      <c r="S22" s="36"/>
      <c r="T22" s="36"/>
      <c r="U22" s="33">
        <f t="shared" si="6"/>
        <v>9683.7214167164821</v>
      </c>
      <c r="V22" s="33">
        <f t="shared" si="7"/>
        <v>21.594336476140882</v>
      </c>
      <c r="W22" s="35">
        <f t="shared" si="8"/>
        <v>9869.1959986298752</v>
      </c>
      <c r="X22" s="33">
        <f t="shared" si="9"/>
        <v>-946.19599862987525</v>
      </c>
      <c r="Y22" s="33">
        <f t="shared" si="10"/>
        <v>946.19599862987525</v>
      </c>
      <c r="Z22" s="44">
        <f t="shared" si="11"/>
        <v>0.10604012088197638</v>
      </c>
      <c r="AA22" s="33">
        <f t="shared" si="12"/>
        <v>895286.86782318691</v>
      </c>
      <c r="AG22" s="16">
        <v>1</v>
      </c>
      <c r="AH22" s="18">
        <v>40026</v>
      </c>
      <c r="AI22" s="42">
        <v>8923</v>
      </c>
      <c r="AJ22" s="37"/>
      <c r="AK22" s="36"/>
      <c r="AL22" s="36"/>
      <c r="AM22" s="25">
        <f t="shared" si="22"/>
        <v>9421.5786842171692</v>
      </c>
      <c r="AN22" s="25">
        <f t="shared" si="23"/>
        <v>3.018264697060502</v>
      </c>
      <c r="AO22" s="49">
        <f t="shared" si="17"/>
        <v>0.99924455598609052</v>
      </c>
      <c r="AP22" s="25">
        <f t="shared" si="24"/>
        <v>9917.5445435381826</v>
      </c>
      <c r="AQ22" s="33">
        <f t="shared" si="18"/>
        <v>-994.54454353818255</v>
      </c>
      <c r="AR22" s="33">
        <f t="shared" si="19"/>
        <v>994.54454353818255</v>
      </c>
      <c r="AS22" s="44">
        <f t="shared" si="20"/>
        <v>0.11145853900461533</v>
      </c>
      <c r="AT22" s="33">
        <f t="shared" si="21"/>
        <v>989118.84908157191</v>
      </c>
      <c r="AU22" s="47"/>
      <c r="AZ22" s="40">
        <v>40026</v>
      </c>
      <c r="BA22" s="53">
        <v>8923</v>
      </c>
      <c r="BB22" s="54"/>
      <c r="BC22" s="53">
        <v>9375</v>
      </c>
      <c r="BD22" s="26">
        <f t="shared" si="13"/>
        <v>-452</v>
      </c>
      <c r="BE22" s="26">
        <f t="shared" si="14"/>
        <v>452</v>
      </c>
      <c r="BF22" s="27">
        <f t="shared" si="15"/>
        <v>5.065560910007845E-2</v>
      </c>
      <c r="BG22" s="26">
        <f t="shared" si="16"/>
        <v>204304</v>
      </c>
      <c r="BH22" s="25"/>
    </row>
    <row r="23" spans="1:60" x14ac:dyDescent="0.3">
      <c r="A23" s="40">
        <v>40057</v>
      </c>
      <c r="B23" s="53">
        <v>9272</v>
      </c>
      <c r="C23" s="55"/>
      <c r="D23" s="36"/>
      <c r="E23" s="26">
        <f t="shared" si="5"/>
        <v>9127.042545922659</v>
      </c>
      <c r="F23" s="26">
        <f t="shared" si="0"/>
        <v>144.95745407734103</v>
      </c>
      <c r="G23" s="26">
        <f t="shared" si="1"/>
        <v>144.95745407734103</v>
      </c>
      <c r="H23" s="27">
        <f t="shared" si="2"/>
        <v>1.5633892803854726E-2</v>
      </c>
      <c r="I23" s="26">
        <f t="shared" si="3"/>
        <v>21012.663492584434</v>
      </c>
      <c r="J23" s="25"/>
      <c r="O23" s="103">
        <v>1</v>
      </c>
      <c r="P23" s="40">
        <v>40057</v>
      </c>
      <c r="Q23" s="53">
        <v>9272</v>
      </c>
      <c r="R23" s="54"/>
      <c r="S23" s="36"/>
      <c r="T23" s="36"/>
      <c r="U23" s="33">
        <f t="shared" si="6"/>
        <v>9620.3766303509856</v>
      </c>
      <c r="V23" s="33">
        <f t="shared" si="7"/>
        <v>9.9290920300104215</v>
      </c>
      <c r="W23" s="35">
        <f t="shared" si="8"/>
        <v>9705.3157531926227</v>
      </c>
      <c r="X23" s="33">
        <f t="shared" si="9"/>
        <v>-433.31575319262265</v>
      </c>
      <c r="Y23" s="33">
        <f t="shared" si="10"/>
        <v>433.31575319262265</v>
      </c>
      <c r="Z23" s="44">
        <f t="shared" si="11"/>
        <v>4.6733795641999858E-2</v>
      </c>
      <c r="AA23" s="33">
        <f t="shared" si="12"/>
        <v>187762.54196488985</v>
      </c>
      <c r="AG23" s="16">
        <v>1</v>
      </c>
      <c r="AH23" s="18">
        <v>40057</v>
      </c>
      <c r="AI23" s="42">
        <v>9272</v>
      </c>
      <c r="AJ23" s="37"/>
      <c r="AK23" s="36"/>
      <c r="AL23" s="36"/>
      <c r="AM23" s="25">
        <f t="shared" si="22"/>
        <v>9364.8402446289383</v>
      </c>
      <c r="AN23" s="25">
        <f t="shared" si="23"/>
        <v>-10.753633512420397</v>
      </c>
      <c r="AO23" s="49">
        <f t="shared" si="17"/>
        <v>1.0044853207043472</v>
      </c>
      <c r="AP23" s="25">
        <f t="shared" si="24"/>
        <v>9544.8779309711826</v>
      </c>
      <c r="AQ23" s="33">
        <f t="shared" si="18"/>
        <v>-272.87793097118265</v>
      </c>
      <c r="AR23" s="33">
        <f t="shared" si="19"/>
        <v>272.87793097118265</v>
      </c>
      <c r="AS23" s="44">
        <f t="shared" si="20"/>
        <v>2.9430320423984323E-2</v>
      </c>
      <c r="AT23" s="33">
        <f t="shared" si="21"/>
        <v>74462.365211113516</v>
      </c>
      <c r="AU23" s="47"/>
      <c r="AZ23" s="40">
        <v>40057</v>
      </c>
      <c r="BA23" s="53">
        <v>9272</v>
      </c>
      <c r="BB23" s="54"/>
      <c r="BC23" s="53">
        <v>9225</v>
      </c>
      <c r="BD23" s="26">
        <f t="shared" si="13"/>
        <v>47</v>
      </c>
      <c r="BE23" s="26">
        <f t="shared" si="14"/>
        <v>47</v>
      </c>
      <c r="BF23" s="27">
        <f t="shared" si="15"/>
        <v>5.0690250215703189E-3</v>
      </c>
      <c r="BG23" s="26">
        <f t="shared" si="16"/>
        <v>2209</v>
      </c>
      <c r="BH23" s="25"/>
    </row>
    <row r="24" spans="1:60" x14ac:dyDescent="0.3">
      <c r="A24" s="40">
        <v>40087</v>
      </c>
      <c r="B24" s="53">
        <v>9075</v>
      </c>
      <c r="C24" s="55"/>
      <c r="D24" s="36"/>
      <c r="E24" s="26">
        <f t="shared" si="5"/>
        <v>9143.0656075409097</v>
      </c>
      <c r="F24" s="26">
        <f t="shared" si="0"/>
        <v>-68.065607540909696</v>
      </c>
      <c r="G24" s="26">
        <f t="shared" si="1"/>
        <v>68.065607540909696</v>
      </c>
      <c r="H24" s="27">
        <f t="shared" si="2"/>
        <v>7.5003424287503799E-3</v>
      </c>
      <c r="I24" s="26">
        <f t="shared" si="3"/>
        <v>4632.9269299131429</v>
      </c>
      <c r="J24" s="25"/>
      <c r="O24" s="103">
        <v>1</v>
      </c>
      <c r="P24" s="40">
        <v>40087</v>
      </c>
      <c r="Q24" s="53">
        <v>9075</v>
      </c>
      <c r="R24" s="54"/>
      <c r="S24" s="36"/>
      <c r="T24" s="36"/>
      <c r="U24" s="33">
        <f t="shared" si="6"/>
        <v>9521.4539656182642</v>
      </c>
      <c r="V24" s="33">
        <f t="shared" si="7"/>
        <v>-5.0202305971541552</v>
      </c>
      <c r="W24" s="35">
        <f t="shared" si="8"/>
        <v>9630.3057223809956</v>
      </c>
      <c r="X24" s="33">
        <f t="shared" si="9"/>
        <v>-555.30572238099558</v>
      </c>
      <c r="Y24" s="33">
        <f t="shared" si="10"/>
        <v>555.30572238099558</v>
      </c>
      <c r="Z24" s="44">
        <f t="shared" si="11"/>
        <v>6.1190713210027059E-2</v>
      </c>
      <c r="AA24" s="33">
        <f t="shared" si="12"/>
        <v>308364.44530907931</v>
      </c>
      <c r="AG24" s="16">
        <v>1</v>
      </c>
      <c r="AH24" s="18">
        <v>40087</v>
      </c>
      <c r="AI24" s="42">
        <v>9075</v>
      </c>
      <c r="AJ24" s="37"/>
      <c r="AK24" s="36"/>
      <c r="AL24" s="36"/>
      <c r="AM24" s="25">
        <f t="shared" si="22"/>
        <v>9122.3940706283938</v>
      </c>
      <c r="AN24" s="25">
        <f t="shared" si="23"/>
        <v>-64.150923769002958</v>
      </c>
      <c r="AO24" s="49">
        <f t="shared" si="17"/>
        <v>1.0566090472106042</v>
      </c>
      <c r="AP24" s="25">
        <f t="shared" si="24"/>
        <v>10215.941112379538</v>
      </c>
      <c r="AQ24" s="33">
        <f t="shared" si="18"/>
        <v>-1140.941112379538</v>
      </c>
      <c r="AR24" s="33">
        <f t="shared" si="19"/>
        <v>1140.941112379538</v>
      </c>
      <c r="AS24" s="44">
        <f t="shared" si="20"/>
        <v>0.12572353855421906</v>
      </c>
      <c r="AT24" s="33">
        <f t="shared" si="21"/>
        <v>1301746.6219178576</v>
      </c>
      <c r="AU24" s="47"/>
      <c r="AZ24" s="40">
        <v>40087</v>
      </c>
      <c r="BA24" s="53">
        <v>9075</v>
      </c>
      <c r="BB24" s="54"/>
      <c r="BC24" s="53">
        <v>9948</v>
      </c>
      <c r="BD24" s="26">
        <f t="shared" si="13"/>
        <v>-873</v>
      </c>
      <c r="BE24" s="26">
        <f t="shared" si="14"/>
        <v>873</v>
      </c>
      <c r="BF24" s="27">
        <f t="shared" si="15"/>
        <v>9.619834710743802E-2</v>
      </c>
      <c r="BG24" s="26">
        <f t="shared" si="16"/>
        <v>762129</v>
      </c>
      <c r="BH24" s="25"/>
    </row>
    <row r="25" spans="1:60" x14ac:dyDescent="0.3">
      <c r="A25" s="40">
        <v>40118</v>
      </c>
      <c r="B25" s="53">
        <v>8949</v>
      </c>
      <c r="C25" s="55"/>
      <c r="D25" s="36"/>
      <c r="E25" s="26">
        <f t="shared" si="5"/>
        <v>9135.5418866625769</v>
      </c>
      <c r="F25" s="26">
        <f t="shared" si="0"/>
        <v>-186.54188666257687</v>
      </c>
      <c r="G25" s="26">
        <f t="shared" si="1"/>
        <v>186.54188666257687</v>
      </c>
      <c r="H25" s="27">
        <f t="shared" si="2"/>
        <v>2.0844997950896959E-2</v>
      </c>
      <c r="I25" s="26">
        <f t="shared" si="3"/>
        <v>34797.875479633673</v>
      </c>
      <c r="J25" s="25"/>
      <c r="O25" s="103">
        <v>1</v>
      </c>
      <c r="P25" s="40">
        <v>40118</v>
      </c>
      <c r="Q25" s="53">
        <v>8949</v>
      </c>
      <c r="R25" s="54"/>
      <c r="S25" s="36"/>
      <c r="T25" s="36"/>
      <c r="U25" s="33">
        <f t="shared" si="6"/>
        <v>9405.2046292977775</v>
      </c>
      <c r="V25" s="33">
        <f t="shared" si="7"/>
        <v>-20.296050082672995</v>
      </c>
      <c r="W25" s="35">
        <f t="shared" si="8"/>
        <v>9516.4337350211099</v>
      </c>
      <c r="X25" s="33">
        <f t="shared" si="9"/>
        <v>-567.4337350211099</v>
      </c>
      <c r="Y25" s="33">
        <f t="shared" si="10"/>
        <v>567.4337350211099</v>
      </c>
      <c r="Z25" s="44">
        <f t="shared" si="11"/>
        <v>6.3407501957884665E-2</v>
      </c>
      <c r="AA25" s="33">
        <f t="shared" si="12"/>
        <v>321981.04364000715</v>
      </c>
      <c r="AG25" s="16">
        <v>1</v>
      </c>
      <c r="AH25" s="18">
        <v>40118</v>
      </c>
      <c r="AI25" s="42">
        <v>8949</v>
      </c>
      <c r="AJ25" s="37"/>
      <c r="AK25" s="36"/>
      <c r="AL25" s="36"/>
      <c r="AM25" s="25">
        <f t="shared" si="22"/>
        <v>9113.5014530294156</v>
      </c>
      <c r="AN25" s="25">
        <f t="shared" si="23"/>
        <v>-51.415754102204119</v>
      </c>
      <c r="AO25" s="49">
        <f t="shared" si="17"/>
        <v>0.96896004207447728</v>
      </c>
      <c r="AP25" s="25">
        <f t="shared" si="24"/>
        <v>8709.4380107253528</v>
      </c>
      <c r="AQ25" s="33">
        <f t="shared" si="18"/>
        <v>239.5619892746472</v>
      </c>
      <c r="AR25" s="33">
        <f t="shared" si="19"/>
        <v>239.5619892746472</v>
      </c>
      <c r="AS25" s="44">
        <f t="shared" si="20"/>
        <v>2.6769693739484547E-2</v>
      </c>
      <c r="AT25" s="33">
        <f t="shared" si="21"/>
        <v>57389.946705226183</v>
      </c>
      <c r="AZ25" s="40">
        <v>40118</v>
      </c>
      <c r="BA25" s="53">
        <v>8949</v>
      </c>
      <c r="BB25" s="54"/>
      <c r="BC25" s="53">
        <v>8758</v>
      </c>
      <c r="BD25" s="26">
        <f t="shared" si="13"/>
        <v>191</v>
      </c>
      <c r="BE25" s="26">
        <f t="shared" si="14"/>
        <v>191</v>
      </c>
      <c r="BF25" s="27">
        <f t="shared" si="15"/>
        <v>2.134316683428316E-2</v>
      </c>
      <c r="BG25" s="26">
        <f t="shared" si="16"/>
        <v>36481</v>
      </c>
      <c r="BH25" s="25"/>
    </row>
    <row r="26" spans="1:60" x14ac:dyDescent="0.3">
      <c r="A26" s="40">
        <v>40148</v>
      </c>
      <c r="B26" s="53">
        <v>10843</v>
      </c>
      <c r="C26" s="55"/>
      <c r="D26" s="36"/>
      <c r="E26" s="26">
        <f t="shared" si="5"/>
        <v>9114.922235445576</v>
      </c>
      <c r="F26" s="26">
        <f t="shared" si="0"/>
        <v>1728.077764554424</v>
      </c>
      <c r="G26" s="26">
        <f t="shared" si="1"/>
        <v>1728.077764554424</v>
      </c>
      <c r="H26" s="27">
        <f t="shared" si="2"/>
        <v>0.15937266112279111</v>
      </c>
      <c r="I26" s="26">
        <f t="shared" si="3"/>
        <v>2986252.7603474152</v>
      </c>
      <c r="J26" s="25"/>
      <c r="O26" s="103">
        <v>1</v>
      </c>
      <c r="P26" s="40">
        <v>40148</v>
      </c>
      <c r="Q26" s="53">
        <v>10843</v>
      </c>
      <c r="R26" s="54"/>
      <c r="S26" s="36"/>
      <c r="T26" s="36"/>
      <c r="U26" s="33">
        <f t="shared" si="6"/>
        <v>9670.7255738474942</v>
      </c>
      <c r="V26" s="33">
        <f t="shared" si="7"/>
        <v>18.957064356257689</v>
      </c>
      <c r="W26" s="35">
        <f t="shared" si="8"/>
        <v>9384.9085792151036</v>
      </c>
      <c r="X26" s="33">
        <f t="shared" si="9"/>
        <v>1458.0914207848964</v>
      </c>
      <c r="Y26" s="33">
        <f t="shared" si="10"/>
        <v>1458.0914207848964</v>
      </c>
      <c r="Z26" s="44">
        <f t="shared" si="11"/>
        <v>0.13447306287788402</v>
      </c>
      <c r="AA26" s="33">
        <f t="shared" si="12"/>
        <v>2126030.5913665178</v>
      </c>
      <c r="AG26" s="16">
        <v>1</v>
      </c>
      <c r="AH26" s="18">
        <v>40148</v>
      </c>
      <c r="AI26" s="42">
        <v>10843</v>
      </c>
      <c r="AJ26" s="37"/>
      <c r="AK26" s="36"/>
      <c r="AL26" s="36"/>
      <c r="AM26" s="25">
        <f t="shared" si="22"/>
        <v>9073.1805027811643</v>
      </c>
      <c r="AN26" s="25">
        <f t="shared" si="23"/>
        <v>-48.858777254864791</v>
      </c>
      <c r="AO26" s="49">
        <f t="shared" si="17"/>
        <v>1.1918184163744299</v>
      </c>
      <c r="AP26" s="25">
        <f t="shared" si="24"/>
        <v>10783.471594968798</v>
      </c>
      <c r="AQ26" s="33">
        <f t="shared" si="18"/>
        <v>59.528405031202055</v>
      </c>
      <c r="AR26" s="33">
        <f t="shared" si="19"/>
        <v>59.528405031202055</v>
      </c>
      <c r="AS26" s="44">
        <f t="shared" si="20"/>
        <v>5.4900308983862446E-3</v>
      </c>
      <c r="AT26" s="33">
        <f t="shared" si="21"/>
        <v>3543.6310055588424</v>
      </c>
      <c r="AZ26" s="40">
        <v>40148</v>
      </c>
      <c r="BA26" s="53">
        <v>10843</v>
      </c>
      <c r="BB26" s="54"/>
      <c r="BC26" s="53">
        <v>10839</v>
      </c>
      <c r="BD26" s="26">
        <f t="shared" si="13"/>
        <v>4</v>
      </c>
      <c r="BE26" s="26">
        <f t="shared" si="14"/>
        <v>4</v>
      </c>
      <c r="BF26" s="27">
        <f t="shared" si="15"/>
        <v>3.6890159549940053E-4</v>
      </c>
      <c r="BG26" s="26">
        <f t="shared" si="16"/>
        <v>16</v>
      </c>
      <c r="BH26" s="25"/>
    </row>
    <row r="27" spans="1:60" x14ac:dyDescent="0.3">
      <c r="A27" s="40">
        <v>40179</v>
      </c>
      <c r="B27" s="53">
        <v>6558</v>
      </c>
      <c r="C27" s="55"/>
      <c r="D27" s="36"/>
      <c r="E27" s="26">
        <f t="shared" si="5"/>
        <v>9305.9375694194441</v>
      </c>
      <c r="F27" s="26">
        <f t="shared" si="0"/>
        <v>-2747.9375694194441</v>
      </c>
      <c r="G27" s="26">
        <f t="shared" si="1"/>
        <v>2747.9375694194441</v>
      </c>
      <c r="H27" s="27">
        <f t="shared" si="2"/>
        <v>0.41902067237258983</v>
      </c>
      <c r="I27" s="26">
        <f t="shared" si="3"/>
        <v>7551160.8854268426</v>
      </c>
      <c r="J27" s="25"/>
      <c r="O27" s="103">
        <v>1</v>
      </c>
      <c r="P27" s="40">
        <v>40179</v>
      </c>
      <c r="Q27" s="53">
        <v>6558</v>
      </c>
      <c r="R27" s="54"/>
      <c r="S27" s="36"/>
      <c r="T27" s="36"/>
      <c r="U27" s="33">
        <f t="shared" si="6"/>
        <v>9075.8060958728165</v>
      </c>
      <c r="V27" s="33">
        <f t="shared" si="7"/>
        <v>-65.3506102048147</v>
      </c>
      <c r="W27" s="35">
        <f t="shared" si="8"/>
        <v>9689.6826382037525</v>
      </c>
      <c r="X27" s="33">
        <f t="shared" si="9"/>
        <v>-3131.6826382037525</v>
      </c>
      <c r="Y27" s="33">
        <f t="shared" si="10"/>
        <v>3131.6826382037525</v>
      </c>
      <c r="Z27" s="44">
        <f t="shared" si="11"/>
        <v>0.47753623638361581</v>
      </c>
      <c r="AA27" s="33">
        <f t="shared" si="12"/>
        <v>9807436.1464268155</v>
      </c>
      <c r="AG27" s="16">
        <v>1</v>
      </c>
      <c r="AH27" s="18">
        <v>40179</v>
      </c>
      <c r="AI27" s="42">
        <v>6558</v>
      </c>
      <c r="AJ27" s="37"/>
      <c r="AK27" s="36"/>
      <c r="AL27" s="36"/>
      <c r="AM27" s="25">
        <f t="shared" si="22"/>
        <v>8890.6732352233012</v>
      </c>
      <c r="AN27" s="25">
        <f t="shared" si="23"/>
        <v>-79.660231691111761</v>
      </c>
      <c r="AO27" s="46">
        <f t="shared" si="17"/>
        <v>0.76370886257978454</v>
      </c>
      <c r="AP27" s="25">
        <f t="shared" si="24"/>
        <v>7027.2555508887663</v>
      </c>
      <c r="AQ27" s="33">
        <f t="shared" si="18"/>
        <v>-469.25555088876627</v>
      </c>
      <c r="AR27" s="33">
        <f t="shared" si="19"/>
        <v>469.25555088876627</v>
      </c>
      <c r="AS27" s="44">
        <f t="shared" si="20"/>
        <v>7.1554673816524292E-2</v>
      </c>
      <c r="AT27" s="33">
        <f t="shared" si="21"/>
        <v>220200.77203991951</v>
      </c>
      <c r="AZ27" s="40">
        <v>40179</v>
      </c>
      <c r="BA27" s="53">
        <v>6558</v>
      </c>
      <c r="BB27" s="54"/>
      <c r="BC27" s="53">
        <v>7266</v>
      </c>
      <c r="BD27" s="26">
        <f t="shared" si="13"/>
        <v>-708</v>
      </c>
      <c r="BE27" s="26">
        <f t="shared" si="14"/>
        <v>708</v>
      </c>
      <c r="BF27" s="27">
        <f t="shared" si="15"/>
        <v>0.10795974382433669</v>
      </c>
      <c r="BG27" s="26">
        <f t="shared" si="16"/>
        <v>501264</v>
      </c>
      <c r="BH27" s="25"/>
    </row>
    <row r="28" spans="1:60" x14ac:dyDescent="0.3">
      <c r="A28" s="40">
        <v>40210</v>
      </c>
      <c r="B28" s="53">
        <v>7481</v>
      </c>
      <c r="C28" s="55"/>
      <c r="D28" s="36"/>
      <c r="E28" s="26">
        <f t="shared" si="5"/>
        <v>9002.1906991521028</v>
      </c>
      <c r="F28" s="26">
        <f t="shared" si="0"/>
        <v>-1521.1906991521028</v>
      </c>
      <c r="G28" s="26">
        <f t="shared" si="1"/>
        <v>1521.1906991521028</v>
      </c>
      <c r="H28" s="27">
        <f t="shared" si="2"/>
        <v>0.20334055596205089</v>
      </c>
      <c r="I28" s="26">
        <f t="shared" si="3"/>
        <v>2314021.143186863</v>
      </c>
      <c r="J28" s="25"/>
      <c r="O28" s="103">
        <v>1</v>
      </c>
      <c r="P28" s="40">
        <v>40210</v>
      </c>
      <c r="Q28" s="53">
        <v>7481</v>
      </c>
      <c r="R28" s="54"/>
      <c r="S28" s="36"/>
      <c r="T28" s="36"/>
      <c r="U28" s="33">
        <f t="shared" si="6"/>
        <v>8710.649613343252</v>
      </c>
      <c r="V28" s="33">
        <f t="shared" si="7"/>
        <v>-106.52490857347169</v>
      </c>
      <c r="W28" s="35">
        <f t="shared" si="8"/>
        <v>9010.4554856680024</v>
      </c>
      <c r="X28" s="33">
        <f t="shared" si="9"/>
        <v>-1529.4554856680024</v>
      </c>
      <c r="Y28" s="33">
        <f t="shared" si="10"/>
        <v>1529.4554856680024</v>
      </c>
      <c r="Z28" s="44">
        <f t="shared" si="11"/>
        <v>0.20444532624889752</v>
      </c>
      <c r="AA28" s="33">
        <f t="shared" si="12"/>
        <v>2339234.0826399452</v>
      </c>
      <c r="AG28" s="16">
        <v>1</v>
      </c>
      <c r="AH28" s="18">
        <v>40210</v>
      </c>
      <c r="AI28" s="42">
        <v>7481</v>
      </c>
      <c r="AJ28" s="37"/>
      <c r="AK28" s="36"/>
      <c r="AL28" s="36"/>
      <c r="AM28" s="25">
        <f t="shared" si="22"/>
        <v>8896.5942384240789</v>
      </c>
      <c r="AN28" s="25">
        <f t="shared" si="23"/>
        <v>-59.936653062246812</v>
      </c>
      <c r="AO28" s="49">
        <f t="shared" si="17"/>
        <v>0.8234489597257566</v>
      </c>
      <c r="AP28" s="25">
        <f t="shared" si="24"/>
        <v>7167.1145141800898</v>
      </c>
      <c r="AQ28" s="33">
        <f t="shared" si="18"/>
        <v>313.88548581991017</v>
      </c>
      <c r="AR28" s="33">
        <f t="shared" si="19"/>
        <v>313.88548581991017</v>
      </c>
      <c r="AS28" s="44">
        <f t="shared" si="20"/>
        <v>4.1957690926334737E-2</v>
      </c>
      <c r="AT28" s="33">
        <f t="shared" si="21"/>
        <v>98524.098208401032</v>
      </c>
      <c r="AZ28" s="40">
        <v>40210</v>
      </c>
      <c r="BA28" s="53">
        <v>7481</v>
      </c>
      <c r="BB28" s="54"/>
      <c r="BC28" s="53">
        <v>7578</v>
      </c>
      <c r="BD28" s="26">
        <f t="shared" si="13"/>
        <v>-97</v>
      </c>
      <c r="BE28" s="26">
        <f t="shared" si="14"/>
        <v>97</v>
      </c>
      <c r="BF28" s="27">
        <f t="shared" si="15"/>
        <v>1.2966180991846011E-2</v>
      </c>
      <c r="BG28" s="26">
        <f t="shared" si="16"/>
        <v>9409</v>
      </c>
      <c r="BH28" s="25"/>
    </row>
    <row r="29" spans="1:60" x14ac:dyDescent="0.3">
      <c r="A29" s="40">
        <v>40238</v>
      </c>
      <c r="B29" s="53">
        <v>9475</v>
      </c>
      <c r="C29" s="55"/>
      <c r="D29" s="36"/>
      <c r="E29" s="26">
        <f t="shared" si="5"/>
        <v>8834.0438973145119</v>
      </c>
      <c r="F29" s="26">
        <f t="shared" si="0"/>
        <v>640.95610268548808</v>
      </c>
      <c r="G29" s="26">
        <f t="shared" si="1"/>
        <v>640.95610268548808</v>
      </c>
      <c r="H29" s="27">
        <f t="shared" si="2"/>
        <v>6.7647082077624071E-2</v>
      </c>
      <c r="I29" s="26">
        <f t="shared" si="3"/>
        <v>410824.72556976991</v>
      </c>
      <c r="J29" s="25"/>
      <c r="O29" s="103">
        <v>1</v>
      </c>
      <c r="P29" s="40">
        <v>40238</v>
      </c>
      <c r="Q29" s="53">
        <v>9475</v>
      </c>
      <c r="R29" s="54"/>
      <c r="S29" s="36"/>
      <c r="T29" s="36"/>
      <c r="U29" s="33">
        <f t="shared" si="6"/>
        <v>8774.834823514122</v>
      </c>
      <c r="V29" s="33">
        <f t="shared" si="7"/>
        <v>-83.080173121076285</v>
      </c>
      <c r="W29" s="35">
        <f t="shared" si="8"/>
        <v>8604.1247047697798</v>
      </c>
      <c r="X29" s="33">
        <f t="shared" si="9"/>
        <v>870.87529523022022</v>
      </c>
      <c r="Y29" s="33">
        <f t="shared" si="10"/>
        <v>870.87529523022022</v>
      </c>
      <c r="Z29" s="44">
        <f t="shared" si="11"/>
        <v>9.1912959918756754E-2</v>
      </c>
      <c r="AA29" s="33">
        <f t="shared" si="12"/>
        <v>758423.77984232327</v>
      </c>
      <c r="AG29" s="16">
        <v>1</v>
      </c>
      <c r="AH29" s="18">
        <v>40238</v>
      </c>
      <c r="AI29" s="42">
        <v>9475</v>
      </c>
      <c r="AJ29" s="37"/>
      <c r="AK29" s="36"/>
      <c r="AL29" s="36"/>
      <c r="AM29" s="25">
        <f t="shared" si="22"/>
        <v>9180.3532245790884</v>
      </c>
      <c r="AN29" s="25">
        <f t="shared" si="23"/>
        <v>19.273561338877663</v>
      </c>
      <c r="AO29" s="49">
        <f t="shared" si="17"/>
        <v>0.9559979874956015</v>
      </c>
      <c r="AP29" s="25">
        <f t="shared" si="24"/>
        <v>8061.2778305331476</v>
      </c>
      <c r="AQ29" s="33">
        <f t="shared" si="18"/>
        <v>1413.7221694668524</v>
      </c>
      <c r="AR29" s="33">
        <f t="shared" si="19"/>
        <v>1413.7221694668524</v>
      </c>
      <c r="AS29" s="44">
        <f t="shared" si="20"/>
        <v>0.14920550601233271</v>
      </c>
      <c r="AT29" s="33">
        <f t="shared" si="21"/>
        <v>1998610.3724420636</v>
      </c>
      <c r="AZ29" s="40">
        <v>40238</v>
      </c>
      <c r="BA29" s="53">
        <v>9475</v>
      </c>
      <c r="BB29" s="54"/>
      <c r="BC29" s="53">
        <v>8688</v>
      </c>
      <c r="BD29" s="26">
        <f t="shared" si="13"/>
        <v>787</v>
      </c>
      <c r="BE29" s="26">
        <f t="shared" si="14"/>
        <v>787</v>
      </c>
      <c r="BF29" s="27">
        <f t="shared" si="15"/>
        <v>8.3060686015831137E-2</v>
      </c>
      <c r="BG29" s="26">
        <f t="shared" si="16"/>
        <v>619369</v>
      </c>
      <c r="BH29" s="25"/>
    </row>
    <row r="30" spans="1:60" x14ac:dyDescent="0.3">
      <c r="A30" s="40">
        <v>40269</v>
      </c>
      <c r="B30" s="53">
        <v>9424</v>
      </c>
      <c r="C30" s="55"/>
      <c r="D30" s="36"/>
      <c r="E30" s="26">
        <f t="shared" si="5"/>
        <v>8904.8928177325251</v>
      </c>
      <c r="F30" s="26">
        <f t="shared" si="0"/>
        <v>519.10718226747485</v>
      </c>
      <c r="G30" s="26">
        <f t="shared" si="1"/>
        <v>519.10718226747485</v>
      </c>
      <c r="H30" s="27">
        <f t="shared" si="2"/>
        <v>5.5083529527533412E-2</v>
      </c>
      <c r="I30" s="26">
        <f t="shared" si="3"/>
        <v>269472.26668167737</v>
      </c>
      <c r="J30" s="25"/>
      <c r="O30" s="103">
        <v>1</v>
      </c>
      <c r="P30" s="40">
        <v>40269</v>
      </c>
      <c r="Q30" s="53">
        <v>9424</v>
      </c>
      <c r="R30" s="54"/>
      <c r="S30" s="36"/>
      <c r="T30" s="36"/>
      <c r="U30" s="33">
        <f t="shared" si="6"/>
        <v>8835.2903451888797</v>
      </c>
      <c r="V30" s="33">
        <f t="shared" si="7"/>
        <v>-63.367478775735187</v>
      </c>
      <c r="W30" s="35">
        <f t="shared" si="8"/>
        <v>8691.7546503930462</v>
      </c>
      <c r="X30" s="33">
        <f t="shared" si="9"/>
        <v>732.24534960695382</v>
      </c>
      <c r="Y30" s="33">
        <f t="shared" si="10"/>
        <v>732.24534960695382</v>
      </c>
      <c r="Z30" s="44">
        <f t="shared" si="11"/>
        <v>7.7700058319922938E-2</v>
      </c>
      <c r="AA30" s="33">
        <f t="shared" si="12"/>
        <v>536183.25202101003</v>
      </c>
      <c r="AG30" s="16">
        <v>1</v>
      </c>
      <c r="AH30" s="18">
        <v>40269</v>
      </c>
      <c r="AI30" s="42">
        <v>9424</v>
      </c>
      <c r="AJ30" s="37"/>
      <c r="AK30" s="36"/>
      <c r="AL30" s="36"/>
      <c r="AM30" s="25">
        <f t="shared" si="22"/>
        <v>9327.933565652882</v>
      </c>
      <c r="AN30" s="25">
        <f t="shared" si="23"/>
        <v>48.843932249217289</v>
      </c>
      <c r="AO30" s="49">
        <f t="shared" si="17"/>
        <v>0.98076074507167488</v>
      </c>
      <c r="AP30" s="25">
        <f t="shared" si="24"/>
        <v>8866.4264110918321</v>
      </c>
      <c r="AQ30" s="33">
        <f t="shared" si="18"/>
        <v>557.57358890816795</v>
      </c>
      <c r="AR30" s="33">
        <f t="shared" si="19"/>
        <v>557.57358890816795</v>
      </c>
      <c r="AS30" s="44">
        <f t="shared" si="20"/>
        <v>5.9165278958846344E-2</v>
      </c>
      <c r="AT30" s="33">
        <f t="shared" si="21"/>
        <v>310888.30704793468</v>
      </c>
      <c r="AZ30" s="40">
        <v>40269</v>
      </c>
      <c r="BA30" s="53">
        <v>9424</v>
      </c>
      <c r="BB30" s="54"/>
      <c r="BC30" s="53">
        <v>9162</v>
      </c>
      <c r="BD30" s="26">
        <f t="shared" si="13"/>
        <v>262</v>
      </c>
      <c r="BE30" s="26">
        <f t="shared" si="14"/>
        <v>262</v>
      </c>
      <c r="BF30" s="27">
        <f t="shared" si="15"/>
        <v>2.7801358234295415E-2</v>
      </c>
      <c r="BG30" s="26">
        <f t="shared" si="16"/>
        <v>68644</v>
      </c>
      <c r="BH30" s="25"/>
    </row>
    <row r="31" spans="1:60" x14ac:dyDescent="0.3">
      <c r="A31" s="40">
        <v>40299</v>
      </c>
      <c r="B31" s="53">
        <v>9351</v>
      </c>
      <c r="C31" s="55"/>
      <c r="D31" s="36"/>
      <c r="E31" s="26">
        <f t="shared" si="5"/>
        <v>8962.2730084987797</v>
      </c>
      <c r="F31" s="26">
        <f t="shared" si="0"/>
        <v>388.72699150122025</v>
      </c>
      <c r="G31" s="26">
        <f t="shared" si="1"/>
        <v>388.72699150122025</v>
      </c>
      <c r="H31" s="27">
        <f t="shared" si="2"/>
        <v>4.1570633247911479E-2</v>
      </c>
      <c r="I31" s="26">
        <f t="shared" si="3"/>
        <v>151108.67392158977</v>
      </c>
      <c r="J31" s="25"/>
      <c r="O31" s="103">
        <v>1</v>
      </c>
      <c r="P31" s="40">
        <v>40299</v>
      </c>
      <c r="Q31" s="53">
        <v>9351</v>
      </c>
      <c r="R31" s="54"/>
      <c r="S31" s="36"/>
      <c r="T31" s="36"/>
      <c r="U31" s="33">
        <f t="shared" si="6"/>
        <v>8885.4343264099662</v>
      </c>
      <c r="V31" s="33">
        <f t="shared" si="7"/>
        <v>-47.778208672618604</v>
      </c>
      <c r="W31" s="35">
        <f t="shared" si="8"/>
        <v>8771.9228664131442</v>
      </c>
      <c r="X31" s="33">
        <f t="shared" si="9"/>
        <v>579.07713358685578</v>
      </c>
      <c r="Y31" s="33">
        <f t="shared" si="10"/>
        <v>579.07713358685578</v>
      </c>
      <c r="Z31" s="44">
        <f t="shared" si="11"/>
        <v>6.1926760088424314E-2</v>
      </c>
      <c r="AA31" s="33">
        <f t="shared" si="12"/>
        <v>335330.32664316922</v>
      </c>
      <c r="AG31" s="16">
        <v>1</v>
      </c>
      <c r="AH31" s="18">
        <v>40299</v>
      </c>
      <c r="AI31" s="42">
        <v>9351</v>
      </c>
      <c r="AJ31" s="37"/>
      <c r="AK31" s="36"/>
      <c r="AL31" s="36"/>
      <c r="AM31" s="25">
        <f t="shared" si="22"/>
        <v>9295.9317396545266</v>
      </c>
      <c r="AN31" s="25">
        <f t="shared" si="23"/>
        <v>30.211720741396153</v>
      </c>
      <c r="AO31" s="49">
        <f t="shared" si="17"/>
        <v>1.0260300345348752</v>
      </c>
      <c r="AP31" s="25">
        <f t="shared" si="24"/>
        <v>9729.2302804047267</v>
      </c>
      <c r="AQ31" s="33">
        <f t="shared" si="18"/>
        <v>-378.23028040472673</v>
      </c>
      <c r="AR31" s="33">
        <f t="shared" si="19"/>
        <v>378.23028040472673</v>
      </c>
      <c r="AS31" s="44">
        <f t="shared" si="20"/>
        <v>4.0448110405809722E-2</v>
      </c>
      <c r="AT31" s="33">
        <f t="shared" si="21"/>
        <v>143058.1450150382</v>
      </c>
      <c r="AZ31" s="40">
        <v>40299</v>
      </c>
      <c r="BA31" s="53">
        <v>9351</v>
      </c>
      <c r="BB31" s="54"/>
      <c r="BC31" s="53">
        <v>9369</v>
      </c>
      <c r="BD31" s="26">
        <f t="shared" si="13"/>
        <v>-18</v>
      </c>
      <c r="BE31" s="26">
        <f t="shared" si="14"/>
        <v>18</v>
      </c>
      <c r="BF31" s="27">
        <f t="shared" si="15"/>
        <v>1.9249278152069298E-3</v>
      </c>
      <c r="BG31" s="26">
        <f t="shared" si="16"/>
        <v>324</v>
      </c>
      <c r="BH31" s="25"/>
    </row>
    <row r="32" spans="1:60" x14ac:dyDescent="0.3">
      <c r="A32" s="40">
        <v>40330</v>
      </c>
      <c r="B32" s="53">
        <v>10552</v>
      </c>
      <c r="C32" s="55"/>
      <c r="D32" s="36"/>
      <c r="E32" s="26">
        <f t="shared" si="5"/>
        <v>9005.2414544965832</v>
      </c>
      <c r="F32" s="26">
        <f t="shared" si="0"/>
        <v>1546.7585455034168</v>
      </c>
      <c r="G32" s="26">
        <f t="shared" si="1"/>
        <v>1546.7585455034168</v>
      </c>
      <c r="H32" s="27">
        <f t="shared" si="2"/>
        <v>0.14658439589683631</v>
      </c>
      <c r="I32" s="26">
        <f t="shared" si="3"/>
        <v>2392461.9980878457</v>
      </c>
      <c r="J32" s="25"/>
      <c r="O32" s="103">
        <v>1</v>
      </c>
      <c r="P32" s="40">
        <v>40330</v>
      </c>
      <c r="Q32" s="53">
        <v>10552</v>
      </c>
      <c r="R32" s="54"/>
      <c r="S32" s="36"/>
      <c r="T32" s="36"/>
      <c r="U32" s="33">
        <f t="shared" si="6"/>
        <v>9173.7040563028004</v>
      </c>
      <c r="V32" s="33">
        <f t="shared" si="7"/>
        <v>-1.6265506634708444</v>
      </c>
      <c r="W32" s="35">
        <f t="shared" si="8"/>
        <v>8837.6561177373478</v>
      </c>
      <c r="X32" s="33">
        <f t="shared" si="9"/>
        <v>1714.3438822626522</v>
      </c>
      <c r="Y32" s="33">
        <f t="shared" si="10"/>
        <v>1714.3438822626522</v>
      </c>
      <c r="Z32" s="44">
        <f t="shared" si="11"/>
        <v>0.16246625116211638</v>
      </c>
      <c r="AA32" s="33">
        <f t="shared" si="12"/>
        <v>2938974.9466513824</v>
      </c>
      <c r="AG32" s="16">
        <v>1</v>
      </c>
      <c r="AH32" s="18">
        <v>40330</v>
      </c>
      <c r="AI32" s="42">
        <v>10552</v>
      </c>
      <c r="AJ32" s="37"/>
      <c r="AK32" s="36"/>
      <c r="AL32" s="36"/>
      <c r="AM32" s="25">
        <f t="shared" si="22"/>
        <v>9424.082818065046</v>
      </c>
      <c r="AN32" s="25">
        <f t="shared" si="23"/>
        <v>52.783428479520289</v>
      </c>
      <c r="AO32" s="49">
        <f t="shared" si="17"/>
        <v>1.0946697147226425</v>
      </c>
      <c r="AP32" s="25">
        <f t="shared" si="24"/>
        <v>10074.941249912044</v>
      </c>
      <c r="AQ32" s="33">
        <f t="shared" si="18"/>
        <v>477.05875008795556</v>
      </c>
      <c r="AR32" s="33">
        <f t="shared" si="19"/>
        <v>477.05875008795556</v>
      </c>
      <c r="AS32" s="44">
        <f t="shared" si="20"/>
        <v>4.521026820393817E-2</v>
      </c>
      <c r="AT32" s="33">
        <f t="shared" si="21"/>
        <v>227585.05103548244</v>
      </c>
      <c r="AZ32" s="40">
        <v>40330</v>
      </c>
      <c r="BA32" s="53">
        <v>10552</v>
      </c>
      <c r="BB32" s="54"/>
      <c r="BC32" s="53">
        <v>10167</v>
      </c>
      <c r="BD32" s="26">
        <f t="shared" si="13"/>
        <v>385</v>
      </c>
      <c r="BE32" s="26">
        <f t="shared" si="14"/>
        <v>385</v>
      </c>
      <c r="BF32" s="27">
        <f t="shared" si="15"/>
        <v>3.6485974222896136E-2</v>
      </c>
      <c r="BG32" s="26">
        <f t="shared" si="16"/>
        <v>148225</v>
      </c>
      <c r="BH32" s="25"/>
    </row>
    <row r="33" spans="1:60" x14ac:dyDescent="0.3">
      <c r="A33" s="40">
        <v>40360</v>
      </c>
      <c r="B33" s="53">
        <v>9077</v>
      </c>
      <c r="C33" s="55"/>
      <c r="D33" s="36"/>
      <c r="E33" s="26">
        <f t="shared" si="5"/>
        <v>9176.2144316429276</v>
      </c>
      <c r="F33" s="26">
        <f t="shared" si="0"/>
        <v>-99.214431642927593</v>
      </c>
      <c r="G33" s="26">
        <f t="shared" si="1"/>
        <v>99.214431642927593</v>
      </c>
      <c r="H33" s="27">
        <f t="shared" si="2"/>
        <v>1.0930310856332224E-2</v>
      </c>
      <c r="I33" s="26">
        <f t="shared" si="3"/>
        <v>9843.5034462291515</v>
      </c>
      <c r="J33" s="25"/>
      <c r="O33" s="103">
        <v>1</v>
      </c>
      <c r="P33" s="40">
        <v>40360</v>
      </c>
      <c r="Q33" s="53">
        <v>9077</v>
      </c>
      <c r="R33" s="54"/>
      <c r="S33" s="36"/>
      <c r="T33" s="36"/>
      <c r="U33" s="33">
        <f t="shared" si="6"/>
        <v>9153.4402881565275</v>
      </c>
      <c r="V33" s="33">
        <f t="shared" si="7"/>
        <v>-4.1861214532224977</v>
      </c>
      <c r="W33" s="35">
        <f t="shared" si="8"/>
        <v>9172.0775056393304</v>
      </c>
      <c r="X33" s="33">
        <f t="shared" si="9"/>
        <v>-95.077505639330411</v>
      </c>
      <c r="Y33" s="33">
        <f t="shared" si="10"/>
        <v>95.077505639330411</v>
      </c>
      <c r="Z33" s="44">
        <f t="shared" si="11"/>
        <v>1.0474551684403482E-2</v>
      </c>
      <c r="AA33" s="33">
        <f t="shared" si="12"/>
        <v>9039.7320785969059</v>
      </c>
      <c r="AG33" s="16">
        <v>1</v>
      </c>
      <c r="AH33" s="18">
        <v>40360</v>
      </c>
      <c r="AI33" s="42">
        <v>9077</v>
      </c>
      <c r="AJ33" s="37"/>
      <c r="AK33" s="36"/>
      <c r="AL33" s="36"/>
      <c r="AM33" s="25">
        <f t="shared" si="22"/>
        <v>9333.2437196162391</v>
      </c>
      <c r="AN33" s="25">
        <f t="shared" si="23"/>
        <v>19.683296116092617</v>
      </c>
      <c r="AO33" s="49">
        <f t="shared" si="17"/>
        <v>1.0077939975868468</v>
      </c>
      <c r="AP33" s="25">
        <f t="shared" si="24"/>
        <v>9742.7539158857708</v>
      </c>
      <c r="AQ33" s="33">
        <f t="shared" si="18"/>
        <v>-665.75391588577077</v>
      </c>
      <c r="AR33" s="33">
        <f t="shared" si="19"/>
        <v>665.75391588577077</v>
      </c>
      <c r="AS33" s="44">
        <f t="shared" si="20"/>
        <v>7.3345148825137249E-2</v>
      </c>
      <c r="AT33" s="33">
        <f t="shared" si="21"/>
        <v>443228.27651723794</v>
      </c>
      <c r="AZ33" s="40">
        <v>40360</v>
      </c>
      <c r="BA33" s="53">
        <v>9077</v>
      </c>
      <c r="BB33" s="54"/>
      <c r="BC33" s="53">
        <v>9507</v>
      </c>
      <c r="BD33" s="26">
        <f t="shared" si="13"/>
        <v>-430</v>
      </c>
      <c r="BE33" s="26">
        <f t="shared" si="14"/>
        <v>430</v>
      </c>
      <c r="BF33" s="27">
        <f t="shared" si="15"/>
        <v>4.7372479894238186E-2</v>
      </c>
      <c r="BG33" s="26">
        <f t="shared" si="16"/>
        <v>184900</v>
      </c>
      <c r="BH33" s="25"/>
    </row>
    <row r="34" spans="1:60" x14ac:dyDescent="0.3">
      <c r="A34" s="40">
        <v>40391</v>
      </c>
      <c r="B34" s="53">
        <v>9273</v>
      </c>
      <c r="C34" s="55"/>
      <c r="D34" s="36"/>
      <c r="E34" s="26">
        <f t="shared" si="5"/>
        <v>9165.2476347868924</v>
      </c>
      <c r="F34" s="26">
        <f t="shared" si="0"/>
        <v>107.75236521310762</v>
      </c>
      <c r="G34" s="26">
        <f t="shared" si="1"/>
        <v>107.75236521310762</v>
      </c>
      <c r="H34" s="27">
        <f t="shared" si="2"/>
        <v>1.1620011346177895E-2</v>
      </c>
      <c r="I34" s="26">
        <f t="shared" si="3"/>
        <v>11610.572209018927</v>
      </c>
      <c r="J34" s="25"/>
      <c r="O34" s="103">
        <v>1</v>
      </c>
      <c r="P34" s="40">
        <v>40391</v>
      </c>
      <c r="Q34" s="53">
        <v>9273</v>
      </c>
      <c r="R34" s="54"/>
      <c r="S34" s="36"/>
      <c r="T34" s="36"/>
      <c r="U34" s="33">
        <f t="shared" si="6"/>
        <v>9173.5109874121899</v>
      </c>
      <c r="V34" s="33">
        <f t="shared" si="7"/>
        <v>-0.85477385286331176</v>
      </c>
      <c r="W34" s="35">
        <f t="shared" si="8"/>
        <v>9149.2541667033056</v>
      </c>
      <c r="X34" s="33">
        <f t="shared" si="9"/>
        <v>123.7458332966944</v>
      </c>
      <c r="Y34" s="33">
        <f t="shared" si="10"/>
        <v>123.7458332966944</v>
      </c>
      <c r="Z34" s="44">
        <f t="shared" si="11"/>
        <v>1.3344746392396679E-2</v>
      </c>
      <c r="AA34" s="33">
        <f t="shared" si="12"/>
        <v>15313.03125829328</v>
      </c>
      <c r="AG34" s="16">
        <v>1</v>
      </c>
      <c r="AH34" s="18">
        <v>40391</v>
      </c>
      <c r="AI34" s="42">
        <v>9273</v>
      </c>
      <c r="AJ34" s="37"/>
      <c r="AK34" s="36"/>
      <c r="AL34" s="36"/>
      <c r="AM34" s="25">
        <f t="shared" si="22"/>
        <v>9336.7554691973783</v>
      </c>
      <c r="AN34" s="25">
        <f t="shared" si="23"/>
        <v>15.956301874476093</v>
      </c>
      <c r="AO34" s="49">
        <f t="shared" si="17"/>
        <v>0.99702782272759805</v>
      </c>
      <c r="AP34" s="25">
        <f t="shared" si="24"/>
        <v>9345.8614030057652</v>
      </c>
      <c r="AQ34" s="33">
        <f t="shared" si="18"/>
        <v>-72.861403005765169</v>
      </c>
      <c r="AR34" s="33">
        <f t="shared" si="19"/>
        <v>72.861403005765169</v>
      </c>
      <c r="AS34" s="44">
        <f t="shared" si="20"/>
        <v>7.8573711857829361E-3</v>
      </c>
      <c r="AT34" s="33">
        <f t="shared" si="21"/>
        <v>5308.7840479685256</v>
      </c>
      <c r="AZ34" s="40">
        <v>40391</v>
      </c>
      <c r="BA34" s="53">
        <v>9273</v>
      </c>
      <c r="BB34" s="54"/>
      <c r="BC34" s="53">
        <v>8923</v>
      </c>
      <c r="BD34" s="26">
        <f t="shared" si="13"/>
        <v>350</v>
      </c>
      <c r="BE34" s="26">
        <f t="shared" si="14"/>
        <v>350</v>
      </c>
      <c r="BF34" s="27">
        <f t="shared" si="15"/>
        <v>3.7743987921923863E-2</v>
      </c>
      <c r="BG34" s="26">
        <f t="shared" si="16"/>
        <v>122500</v>
      </c>
      <c r="BH34" s="25"/>
    </row>
    <row r="35" spans="1:60" x14ac:dyDescent="0.3">
      <c r="A35" s="40">
        <v>40422</v>
      </c>
      <c r="B35" s="53">
        <v>9420</v>
      </c>
      <c r="C35" s="55"/>
      <c r="D35" s="36"/>
      <c r="E35" s="26">
        <f t="shared" si="5"/>
        <v>9177.1581832875636</v>
      </c>
      <c r="F35" s="26">
        <f t="shared" si="0"/>
        <v>242.84181671243641</v>
      </c>
      <c r="G35" s="26">
        <f t="shared" si="1"/>
        <v>242.84181671243641</v>
      </c>
      <c r="H35" s="27">
        <f t="shared" si="2"/>
        <v>2.5779386062891339E-2</v>
      </c>
      <c r="I35" s="26">
        <f t="shared" si="3"/>
        <v>58972.147944196564</v>
      </c>
      <c r="J35" s="25"/>
      <c r="O35" s="103">
        <v>1</v>
      </c>
      <c r="P35" s="40">
        <v>40422</v>
      </c>
      <c r="Q35" s="53">
        <v>9420</v>
      </c>
      <c r="R35" s="54"/>
      <c r="S35" s="36"/>
      <c r="T35" s="36"/>
      <c r="U35" s="33">
        <f t="shared" si="6"/>
        <v>9221.1408673154074</v>
      </c>
      <c r="V35" s="33">
        <f t="shared" si="7"/>
        <v>5.8039402829674858</v>
      </c>
      <c r="W35" s="35">
        <f t="shared" si="8"/>
        <v>9172.6562135593267</v>
      </c>
      <c r="X35" s="33">
        <f t="shared" si="9"/>
        <v>247.34378644067328</v>
      </c>
      <c r="Y35" s="33">
        <f t="shared" si="10"/>
        <v>247.34378644067328</v>
      </c>
      <c r="Z35" s="44">
        <f t="shared" si="11"/>
        <v>2.6257302169922853E-2</v>
      </c>
      <c r="AA35" s="33">
        <f t="shared" si="12"/>
        <v>61178.948690809397</v>
      </c>
      <c r="AG35" s="16">
        <v>1</v>
      </c>
      <c r="AH35" s="18">
        <v>40422</v>
      </c>
      <c r="AI35" s="42">
        <v>9420</v>
      </c>
      <c r="AJ35" s="37"/>
      <c r="AK35" s="36"/>
      <c r="AL35" s="36"/>
      <c r="AM35" s="25">
        <f t="shared" si="22"/>
        <v>9358.3062544747263</v>
      </c>
      <c r="AN35" s="25">
        <f t="shared" si="23"/>
        <v>17.245640985132958</v>
      </c>
      <c r="AO35" s="49">
        <f t="shared" si="17"/>
        <v>1.0052544376975492</v>
      </c>
      <c r="AP35" s="25">
        <f t="shared" si="24"/>
        <v>9394.6616828204333</v>
      </c>
      <c r="AQ35" s="33">
        <f t="shared" si="18"/>
        <v>25.338317179566729</v>
      </c>
      <c r="AR35" s="33">
        <f t="shared" si="19"/>
        <v>25.338317179566729</v>
      </c>
      <c r="AS35" s="44">
        <f t="shared" si="20"/>
        <v>2.6898425880644088E-3</v>
      </c>
      <c r="AT35" s="33">
        <f t="shared" si="21"/>
        <v>642.0303174923265</v>
      </c>
      <c r="AZ35" s="40">
        <v>40422</v>
      </c>
      <c r="BA35" s="53">
        <v>9420</v>
      </c>
      <c r="BB35" s="54"/>
      <c r="BC35" s="53">
        <v>9272</v>
      </c>
      <c r="BD35" s="26">
        <f t="shared" ref="BD35:BD66" si="25">BA35-BC35</f>
        <v>148</v>
      </c>
      <c r="BE35" s="26">
        <f t="shared" si="14"/>
        <v>148</v>
      </c>
      <c r="BF35" s="27">
        <f t="shared" ref="BF35:BF66" si="26">BE35/BA35</f>
        <v>1.5711252653927813E-2</v>
      </c>
      <c r="BG35" s="26">
        <f t="shared" si="16"/>
        <v>21904</v>
      </c>
      <c r="BH35" s="25"/>
    </row>
    <row r="36" spans="1:60" x14ac:dyDescent="0.3">
      <c r="A36" s="40">
        <v>40452</v>
      </c>
      <c r="B36" s="53">
        <v>9413</v>
      </c>
      <c r="C36" s="55"/>
      <c r="D36" s="36"/>
      <c r="E36" s="26">
        <f t="shared" si="5"/>
        <v>9204.0010208459225</v>
      </c>
      <c r="F36" s="26">
        <f t="shared" si="0"/>
        <v>208.99897915407746</v>
      </c>
      <c r="G36" s="26">
        <f t="shared" si="1"/>
        <v>208.99897915407746</v>
      </c>
      <c r="H36" s="27">
        <f t="shared" si="2"/>
        <v>2.2203227361529531E-2</v>
      </c>
      <c r="I36" s="26">
        <f t="shared" si="3"/>
        <v>43680.573287446503</v>
      </c>
      <c r="J36" s="25"/>
      <c r="O36" s="103">
        <v>1</v>
      </c>
      <c r="P36" s="40">
        <v>40452</v>
      </c>
      <c r="Q36" s="53">
        <v>9413</v>
      </c>
      <c r="R36" s="54"/>
      <c r="S36" s="36"/>
      <c r="T36" s="36"/>
      <c r="U36" s="33">
        <f t="shared" si="6"/>
        <v>9263.4155906850465</v>
      </c>
      <c r="V36" s="33">
        <f t="shared" si="7"/>
        <v>10.812711101581034</v>
      </c>
      <c r="W36" s="35">
        <f t="shared" si="8"/>
        <v>9226.9448075983746</v>
      </c>
      <c r="X36" s="33">
        <f t="shared" si="9"/>
        <v>186.05519240162539</v>
      </c>
      <c r="Y36" s="33">
        <f t="shared" si="10"/>
        <v>186.05519240162539</v>
      </c>
      <c r="Z36" s="44">
        <f t="shared" si="11"/>
        <v>1.9765769935368681E-2</v>
      </c>
      <c r="AA36" s="33">
        <f t="shared" si="12"/>
        <v>34616.534619605845</v>
      </c>
      <c r="AG36" s="16">
        <v>1</v>
      </c>
      <c r="AH36" s="18">
        <v>40452</v>
      </c>
      <c r="AI36" s="42">
        <v>9413</v>
      </c>
      <c r="AJ36" s="37"/>
      <c r="AK36" s="36"/>
      <c r="AL36" s="36"/>
      <c r="AM36" s="25">
        <f t="shared" si="22"/>
        <v>9272.0099300597194</v>
      </c>
      <c r="AN36" s="25">
        <f t="shared" si="23"/>
        <v>-6.6172782463633659</v>
      </c>
      <c r="AO36" s="49">
        <f t="shared" si="17"/>
        <v>1.0414963174141174</v>
      </c>
      <c r="AP36" s="25">
        <f t="shared" si="24"/>
        <v>9906.292955335417</v>
      </c>
      <c r="AQ36" s="33">
        <f t="shared" si="18"/>
        <v>-493.29295533541699</v>
      </c>
      <c r="AR36" s="33">
        <f t="shared" si="19"/>
        <v>493.29295533541699</v>
      </c>
      <c r="AS36" s="44">
        <f t="shared" si="20"/>
        <v>5.2405498282738446E-2</v>
      </c>
      <c r="AT36" s="33">
        <f t="shared" si="21"/>
        <v>243337.93978354969</v>
      </c>
      <c r="AZ36" s="40">
        <v>40452</v>
      </c>
      <c r="BA36" s="53">
        <v>9413</v>
      </c>
      <c r="BB36" s="54"/>
      <c r="BC36" s="53">
        <v>9075</v>
      </c>
      <c r="BD36" s="26">
        <f t="shared" si="25"/>
        <v>338</v>
      </c>
      <c r="BE36" s="26">
        <f t="shared" si="14"/>
        <v>338</v>
      </c>
      <c r="BF36" s="27">
        <f t="shared" si="26"/>
        <v>3.5907787102942741E-2</v>
      </c>
      <c r="BG36" s="26">
        <f t="shared" si="16"/>
        <v>114244</v>
      </c>
      <c r="BH36" s="25"/>
    </row>
    <row r="37" spans="1:60" x14ac:dyDescent="0.3">
      <c r="A37" s="40">
        <v>40483</v>
      </c>
      <c r="B37" s="53">
        <v>9866</v>
      </c>
      <c r="C37" s="55"/>
      <c r="D37" s="36"/>
      <c r="E37" s="26">
        <f t="shared" si="5"/>
        <v>9227.1029961286185</v>
      </c>
      <c r="F37" s="26">
        <f t="shared" si="0"/>
        <v>638.89700387138146</v>
      </c>
      <c r="G37" s="26">
        <f t="shared" si="1"/>
        <v>638.89700387138146</v>
      </c>
      <c r="H37" s="27">
        <f t="shared" si="2"/>
        <v>6.4757450220087318E-2</v>
      </c>
      <c r="I37" s="26">
        <f t="shared" si="3"/>
        <v>408189.38155582803</v>
      </c>
      <c r="J37" s="25"/>
      <c r="O37" s="103">
        <v>1</v>
      </c>
      <c r="P37" s="40">
        <v>40483</v>
      </c>
      <c r="Q37" s="53">
        <v>9866</v>
      </c>
      <c r="R37" s="54"/>
      <c r="S37" s="36"/>
      <c r="T37" s="36"/>
      <c r="U37" s="33">
        <f t="shared" si="6"/>
        <v>9390.2281670082502</v>
      </c>
      <c r="V37" s="33">
        <f t="shared" si="7"/>
        <v>26.743730145082274</v>
      </c>
      <c r="W37" s="35">
        <f t="shared" si="8"/>
        <v>9274.2283017866266</v>
      </c>
      <c r="X37" s="33">
        <f t="shared" si="9"/>
        <v>591.77169821337338</v>
      </c>
      <c r="Y37" s="33">
        <f t="shared" si="10"/>
        <v>591.77169821337338</v>
      </c>
      <c r="Z37" s="44">
        <f t="shared" si="11"/>
        <v>5.9980914069873645E-2</v>
      </c>
      <c r="AA37" s="33">
        <f t="shared" si="12"/>
        <v>350193.74280633987</v>
      </c>
      <c r="AG37" s="16">
        <v>1</v>
      </c>
      <c r="AH37" s="18">
        <v>40483</v>
      </c>
      <c r="AI37" s="42">
        <v>9866</v>
      </c>
      <c r="AJ37" s="37"/>
      <c r="AK37" s="36"/>
      <c r="AL37" s="36"/>
      <c r="AM37" s="25">
        <f t="shared" si="22"/>
        <v>9468.6906196877389</v>
      </c>
      <c r="AN37" s="25">
        <f t="shared" si="23"/>
        <v>40.236023876750295</v>
      </c>
      <c r="AO37" s="49">
        <f t="shared" si="17"/>
        <v>0.99560622808021781</v>
      </c>
      <c r="AP37" s="25">
        <f t="shared" si="24"/>
        <v>8977.7952537376223</v>
      </c>
      <c r="AQ37" s="33">
        <f t="shared" si="18"/>
        <v>888.20474626237774</v>
      </c>
      <c r="AR37" s="33">
        <f t="shared" si="19"/>
        <v>888.20474626237774</v>
      </c>
      <c r="AS37" s="44">
        <f t="shared" si="20"/>
        <v>9.0026834204579131E-2</v>
      </c>
      <c r="AT37" s="33">
        <f t="shared" si="21"/>
        <v>788907.67128301482</v>
      </c>
      <c r="AZ37" s="40">
        <v>40483</v>
      </c>
      <c r="BA37" s="53">
        <v>9866</v>
      </c>
      <c r="BB37" s="54"/>
      <c r="BC37" s="53">
        <v>8949</v>
      </c>
      <c r="BD37" s="26">
        <f t="shared" si="25"/>
        <v>917</v>
      </c>
      <c r="BE37" s="26">
        <f t="shared" si="14"/>
        <v>917</v>
      </c>
      <c r="BF37" s="27">
        <f t="shared" si="26"/>
        <v>9.2945469288465435E-2</v>
      </c>
      <c r="BG37" s="26">
        <f t="shared" si="16"/>
        <v>840889</v>
      </c>
      <c r="BH37" s="25"/>
    </row>
    <row r="38" spans="1:60" x14ac:dyDescent="0.3">
      <c r="A38" s="40">
        <v>40513</v>
      </c>
      <c r="B38" s="53">
        <v>11455</v>
      </c>
      <c r="C38" s="55"/>
      <c r="D38" s="36"/>
      <c r="E38" s="26">
        <f t="shared" si="5"/>
        <v>9297.7243113683653</v>
      </c>
      <c r="F38" s="26">
        <f t="shared" si="0"/>
        <v>2157.2756886316347</v>
      </c>
      <c r="G38" s="26">
        <f t="shared" si="1"/>
        <v>2157.2756886316347</v>
      </c>
      <c r="H38" s="27">
        <f t="shared" si="2"/>
        <v>0.18832611860599169</v>
      </c>
      <c r="I38" s="26">
        <f t="shared" si="3"/>
        <v>4653838.3967610933</v>
      </c>
      <c r="J38" s="25"/>
      <c r="O38" s="103">
        <v>1</v>
      </c>
      <c r="P38" s="40">
        <v>40513</v>
      </c>
      <c r="Q38" s="53">
        <v>11455</v>
      </c>
      <c r="R38" s="54"/>
      <c r="S38" s="36"/>
      <c r="T38" s="36"/>
      <c r="U38" s="33">
        <f t="shared" si="6"/>
        <v>9816.4688416031022</v>
      </c>
      <c r="V38" s="33">
        <f t="shared" si="7"/>
        <v>81.609254494532095</v>
      </c>
      <c r="W38" s="35">
        <f t="shared" si="8"/>
        <v>9416.971897153333</v>
      </c>
      <c r="X38" s="33">
        <f t="shared" si="9"/>
        <v>2038.028102846667</v>
      </c>
      <c r="Y38" s="33">
        <f t="shared" si="10"/>
        <v>2038.028102846667</v>
      </c>
      <c r="Z38" s="44">
        <f t="shared" si="11"/>
        <v>0.17791602818390809</v>
      </c>
      <c r="AA38" s="33">
        <f t="shared" si="12"/>
        <v>4153558.547992785</v>
      </c>
      <c r="AG38" s="16">
        <v>1</v>
      </c>
      <c r="AH38" s="18">
        <v>40513</v>
      </c>
      <c r="AI38" s="42">
        <v>11455</v>
      </c>
      <c r="AJ38" s="37"/>
      <c r="AK38" s="36"/>
      <c r="AL38" s="36"/>
      <c r="AM38" s="25">
        <f t="shared" si="22"/>
        <v>9531.6452645753743</v>
      </c>
      <c r="AN38" s="25">
        <f t="shared" si="23"/>
        <v>45.471897236297259</v>
      </c>
      <c r="AO38" s="49">
        <f t="shared" si="17"/>
        <v>1.1954568148750195</v>
      </c>
      <c r="AP38" s="25">
        <f t="shared" si="24"/>
        <v>11332.913893753652</v>
      </c>
      <c r="AQ38" s="33">
        <f t="shared" si="18"/>
        <v>122.08610624634821</v>
      </c>
      <c r="AR38" s="33">
        <f t="shared" si="19"/>
        <v>122.08610624634821</v>
      </c>
      <c r="AS38" s="44">
        <f t="shared" si="20"/>
        <v>1.0657887930715688E-2</v>
      </c>
      <c r="AT38" s="33">
        <f t="shared" si="21"/>
        <v>14905.017338394624</v>
      </c>
      <c r="AZ38" s="40">
        <v>40513</v>
      </c>
      <c r="BA38" s="53">
        <v>11455</v>
      </c>
      <c r="BB38" s="54"/>
      <c r="BC38" s="53">
        <v>10843</v>
      </c>
      <c r="BD38" s="26">
        <f t="shared" si="25"/>
        <v>612</v>
      </c>
      <c r="BE38" s="26">
        <f t="shared" si="14"/>
        <v>612</v>
      </c>
      <c r="BF38" s="27">
        <f t="shared" si="26"/>
        <v>5.3426451331296379E-2</v>
      </c>
      <c r="BG38" s="26">
        <f t="shared" si="16"/>
        <v>374544</v>
      </c>
      <c r="BH38" s="25"/>
    </row>
    <row r="39" spans="1:60" x14ac:dyDescent="0.3">
      <c r="A39" s="40">
        <v>40544</v>
      </c>
      <c r="B39" s="53">
        <v>6901</v>
      </c>
      <c r="C39" s="55"/>
      <c r="D39" s="36"/>
      <c r="E39" s="26">
        <f t="shared" si="5"/>
        <v>9536.1815987601331</v>
      </c>
      <c r="F39" s="26">
        <f t="shared" si="0"/>
        <v>-2635.1815987601331</v>
      </c>
      <c r="G39" s="26">
        <f t="shared" si="1"/>
        <v>2635.1815987601331</v>
      </c>
      <c r="H39" s="27">
        <f t="shared" si="2"/>
        <v>0.38185503532243631</v>
      </c>
      <c r="I39" s="26">
        <f t="shared" si="3"/>
        <v>6944182.058444011</v>
      </c>
      <c r="J39" s="25"/>
      <c r="O39" s="103">
        <v>1</v>
      </c>
      <c r="P39" s="40">
        <v>40544</v>
      </c>
      <c r="Q39" s="53">
        <v>6901</v>
      </c>
      <c r="R39" s="54"/>
      <c r="S39" s="36"/>
      <c r="T39" s="36"/>
      <c r="U39" s="33">
        <f t="shared" si="6"/>
        <v>9310.5869128328195</v>
      </c>
      <c r="V39" s="33">
        <f t="shared" si="7"/>
        <v>0.92525360712213001</v>
      </c>
      <c r="W39" s="35">
        <f t="shared" si="8"/>
        <v>9898.0780960976335</v>
      </c>
      <c r="X39" s="33">
        <f t="shared" si="9"/>
        <v>-2997.0780960976335</v>
      </c>
      <c r="Y39" s="33">
        <f t="shared" si="10"/>
        <v>2997.0780960976335</v>
      </c>
      <c r="Z39" s="44">
        <f t="shared" si="11"/>
        <v>0.43429620288329712</v>
      </c>
      <c r="AA39" s="33">
        <f t="shared" si="12"/>
        <v>8982477.114108216</v>
      </c>
      <c r="AG39" s="16">
        <v>1</v>
      </c>
      <c r="AH39" s="18">
        <v>40544</v>
      </c>
      <c r="AI39" s="42">
        <v>6901</v>
      </c>
      <c r="AJ39" s="37"/>
      <c r="AK39" s="36"/>
      <c r="AL39" s="36"/>
      <c r="AM39" s="25">
        <f t="shared" si="22"/>
        <v>9457.1440469007321</v>
      </c>
      <c r="AN39" s="25">
        <f t="shared" si="23"/>
        <v>17.822154062048899</v>
      </c>
      <c r="AO39" s="46">
        <f t="shared" si="17"/>
        <v>0.7512998324957405</v>
      </c>
      <c r="AP39" s="25">
        <f t="shared" si="24"/>
        <v>7314.129254440526</v>
      </c>
      <c r="AQ39" s="33">
        <f t="shared" si="18"/>
        <v>-413.12925444052598</v>
      </c>
      <c r="AR39" s="33">
        <f t="shared" si="19"/>
        <v>413.12925444052598</v>
      </c>
      <c r="AS39" s="44">
        <f t="shared" si="20"/>
        <v>5.986512888574496E-2</v>
      </c>
      <c r="AT39" s="33">
        <f t="shared" si="21"/>
        <v>170675.78087458486</v>
      </c>
      <c r="AZ39" s="40">
        <v>40544</v>
      </c>
      <c r="BA39" s="53">
        <v>6901</v>
      </c>
      <c r="BB39" s="54"/>
      <c r="BC39" s="53">
        <v>6558</v>
      </c>
      <c r="BD39" s="26">
        <f t="shared" si="25"/>
        <v>343</v>
      </c>
      <c r="BE39" s="26">
        <f t="shared" si="14"/>
        <v>343</v>
      </c>
      <c r="BF39" s="27">
        <f t="shared" si="26"/>
        <v>4.9702941602666278E-2</v>
      </c>
      <c r="BG39" s="26">
        <f t="shared" si="16"/>
        <v>117649</v>
      </c>
      <c r="BH39" s="25"/>
    </row>
    <row r="40" spans="1:60" x14ac:dyDescent="0.3">
      <c r="A40" s="40">
        <v>40575</v>
      </c>
      <c r="B40" s="53">
        <v>8014</v>
      </c>
      <c r="C40" s="55"/>
      <c r="D40" s="36"/>
      <c r="E40" s="26">
        <f t="shared" si="5"/>
        <v>9244.8983570602177</v>
      </c>
      <c r="F40" s="26">
        <f t="shared" si="0"/>
        <v>-1230.8983570602177</v>
      </c>
      <c r="G40" s="26">
        <f t="shared" si="1"/>
        <v>1230.8983570602177</v>
      </c>
      <c r="H40" s="27">
        <f t="shared" si="2"/>
        <v>0.15359350599703239</v>
      </c>
      <c r="I40" s="26">
        <f t="shared" si="3"/>
        <v>1515110.7654135432</v>
      </c>
      <c r="J40" s="25"/>
      <c r="O40" s="103">
        <v>1</v>
      </c>
      <c r="P40" s="40">
        <v>40575</v>
      </c>
      <c r="Q40" s="53">
        <v>8014</v>
      </c>
      <c r="R40" s="54"/>
      <c r="S40" s="36"/>
      <c r="T40" s="36"/>
      <c r="U40" s="33">
        <f t="shared" si="6"/>
        <v>9057.1721280689617</v>
      </c>
      <c r="V40" s="33">
        <f t="shared" si="7"/>
        <v>-34.004924863961413</v>
      </c>
      <c r="W40" s="35">
        <f t="shared" si="8"/>
        <v>9311.5121664399412</v>
      </c>
      <c r="X40" s="33">
        <f t="shared" si="9"/>
        <v>-1297.5121664399412</v>
      </c>
      <c r="Y40" s="33">
        <f t="shared" si="10"/>
        <v>1297.5121664399412</v>
      </c>
      <c r="Z40" s="44">
        <f t="shared" si="11"/>
        <v>0.16190568585474685</v>
      </c>
      <c r="AA40" s="33">
        <f t="shared" si="12"/>
        <v>1683537.8220596698</v>
      </c>
      <c r="AG40" s="16">
        <v>1</v>
      </c>
      <c r="AH40" s="18">
        <v>40575</v>
      </c>
      <c r="AI40" s="42">
        <v>8014</v>
      </c>
      <c r="AJ40" s="37"/>
      <c r="AK40" s="36"/>
      <c r="AL40" s="36"/>
      <c r="AM40" s="25">
        <f t="shared" si="22"/>
        <v>9532.0240535631401</v>
      </c>
      <c r="AN40" s="25">
        <f t="shared" si="23"/>
        <v>30.972058285550862</v>
      </c>
      <c r="AO40" s="49">
        <f t="shared" si="17"/>
        <v>0.82976221070351086</v>
      </c>
      <c r="AP40" s="25">
        <f t="shared" si="24"/>
        <v>7802.1510616195064</v>
      </c>
      <c r="AQ40" s="33">
        <f t="shared" si="18"/>
        <v>211.84893838049356</v>
      </c>
      <c r="AR40" s="33">
        <f t="shared" si="19"/>
        <v>211.84893838049356</v>
      </c>
      <c r="AS40" s="44">
        <f t="shared" si="20"/>
        <v>2.6434856299038377E-2</v>
      </c>
      <c r="AT40" s="33">
        <f t="shared" si="21"/>
        <v>44879.972692942159</v>
      </c>
      <c r="AZ40" s="40">
        <v>40575</v>
      </c>
      <c r="BA40" s="53">
        <v>8014</v>
      </c>
      <c r="BB40" s="54"/>
      <c r="BC40" s="53">
        <v>7481</v>
      </c>
      <c r="BD40" s="26">
        <f t="shared" si="25"/>
        <v>533</v>
      </c>
      <c r="BE40" s="26">
        <f t="shared" si="14"/>
        <v>533</v>
      </c>
      <c r="BF40" s="27">
        <f t="shared" si="26"/>
        <v>6.6508609932617924E-2</v>
      </c>
      <c r="BG40" s="26">
        <f t="shared" si="16"/>
        <v>284089</v>
      </c>
      <c r="BH40" s="25"/>
    </row>
    <row r="41" spans="1:60" x14ac:dyDescent="0.3">
      <c r="A41" s="40">
        <v>40603</v>
      </c>
      <c r="B41" s="53">
        <v>9832</v>
      </c>
      <c r="C41" s="55"/>
      <c r="D41" s="36"/>
      <c r="E41" s="26">
        <f t="shared" si="5"/>
        <v>9108.8393986126121</v>
      </c>
      <c r="F41" s="26">
        <f t="shared" si="0"/>
        <v>723.16060138738794</v>
      </c>
      <c r="G41" s="26">
        <f t="shared" si="1"/>
        <v>723.16060138738794</v>
      </c>
      <c r="H41" s="27">
        <f t="shared" si="2"/>
        <v>7.3551729189115941E-2</v>
      </c>
      <c r="I41" s="26">
        <f t="shared" si="3"/>
        <v>522961.25539896858</v>
      </c>
      <c r="J41" s="25"/>
      <c r="O41" s="103">
        <v>1</v>
      </c>
      <c r="P41" s="40">
        <v>40603</v>
      </c>
      <c r="Q41" s="53">
        <v>9832</v>
      </c>
      <c r="R41" s="54"/>
      <c r="S41" s="36"/>
      <c r="T41" s="36"/>
      <c r="U41" s="33">
        <f t="shared" si="6"/>
        <v>9181.7156699503939</v>
      </c>
      <c r="V41" s="33">
        <f t="shared" si="7"/>
        <v>-12.230428503874556</v>
      </c>
      <c r="W41" s="35">
        <f t="shared" si="8"/>
        <v>9023.167203205001</v>
      </c>
      <c r="X41" s="33">
        <f t="shared" si="9"/>
        <v>808.83279679499901</v>
      </c>
      <c r="Y41" s="33">
        <f t="shared" si="10"/>
        <v>808.83279679499901</v>
      </c>
      <c r="Z41" s="44">
        <f t="shared" si="11"/>
        <v>8.2265337346928299E-2</v>
      </c>
      <c r="AA41" s="33">
        <f t="shared" si="12"/>
        <v>654210.49317122018</v>
      </c>
      <c r="AG41" s="16">
        <v>1</v>
      </c>
      <c r="AH41" s="18">
        <v>40603</v>
      </c>
      <c r="AI41" s="42">
        <v>9832</v>
      </c>
      <c r="AJ41" s="37"/>
      <c r="AK41" s="36"/>
      <c r="AL41" s="36"/>
      <c r="AM41" s="25">
        <f t="shared" si="22"/>
        <v>9723.0214879147952</v>
      </c>
      <c r="AN41" s="25">
        <f t="shared" si="23"/>
        <v>67.852492313415212</v>
      </c>
      <c r="AO41" s="49">
        <f t="shared" si="17"/>
        <v>0.97615056802404632</v>
      </c>
      <c r="AP41" s="25">
        <f t="shared" si="24"/>
        <v>9142.2050373556121</v>
      </c>
      <c r="AQ41" s="33">
        <f t="shared" si="18"/>
        <v>689.79496264438785</v>
      </c>
      <c r="AR41" s="33">
        <f t="shared" si="19"/>
        <v>689.79496264438785</v>
      </c>
      <c r="AS41" s="44">
        <f t="shared" si="20"/>
        <v>7.0158153238851495E-2</v>
      </c>
      <c r="AT41" s="33">
        <f t="shared" si="21"/>
        <v>475817.09048957244</v>
      </c>
      <c r="AZ41" s="40">
        <v>40603</v>
      </c>
      <c r="BA41" s="53">
        <v>9832</v>
      </c>
      <c r="BB41" s="54"/>
      <c r="BC41" s="53">
        <v>9475</v>
      </c>
      <c r="BD41" s="26">
        <f t="shared" si="25"/>
        <v>357</v>
      </c>
      <c r="BE41" s="26">
        <f t="shared" si="14"/>
        <v>357</v>
      </c>
      <c r="BF41" s="27">
        <f t="shared" si="26"/>
        <v>3.6310008136696499E-2</v>
      </c>
      <c r="BG41" s="26">
        <f t="shared" si="16"/>
        <v>127449</v>
      </c>
      <c r="BH41" s="25"/>
    </row>
    <row r="42" spans="1:60" x14ac:dyDescent="0.3">
      <c r="A42" s="40">
        <v>40634</v>
      </c>
      <c r="B42" s="53">
        <v>9281</v>
      </c>
      <c r="C42" s="55"/>
      <c r="D42" s="36"/>
      <c r="E42" s="26">
        <f t="shared" si="5"/>
        <v>9188.7749007202801</v>
      </c>
      <c r="F42" s="26">
        <f t="shared" si="0"/>
        <v>92.225099279719871</v>
      </c>
      <c r="G42" s="26">
        <f t="shared" si="1"/>
        <v>92.225099279719871</v>
      </c>
      <c r="H42" s="27">
        <f t="shared" si="2"/>
        <v>9.9369786962309956E-3</v>
      </c>
      <c r="I42" s="26">
        <f t="shared" si="3"/>
        <v>8505.4689371541863</v>
      </c>
      <c r="J42" s="25"/>
      <c r="O42" s="103">
        <v>1</v>
      </c>
      <c r="P42" s="40">
        <v>40634</v>
      </c>
      <c r="Q42" s="53">
        <v>9281</v>
      </c>
      <c r="R42" s="54"/>
      <c r="S42" s="36"/>
      <c r="T42" s="36"/>
      <c r="U42" s="33">
        <f t="shared" si="6"/>
        <v>9191.3445108260439</v>
      </c>
      <c r="V42" s="33">
        <f t="shared" si="7"/>
        <v>-9.2283522851056734</v>
      </c>
      <c r="W42" s="35">
        <f t="shared" si="8"/>
        <v>9169.4852414465186</v>
      </c>
      <c r="X42" s="33">
        <f t="shared" si="9"/>
        <v>111.51475855348144</v>
      </c>
      <c r="Y42" s="33">
        <f t="shared" si="10"/>
        <v>111.51475855348144</v>
      </c>
      <c r="Z42" s="44">
        <f t="shared" si="11"/>
        <v>1.2015381807292473E-2</v>
      </c>
      <c r="AA42" s="33">
        <f t="shared" si="12"/>
        <v>12435.541375241262</v>
      </c>
      <c r="AG42" s="16">
        <v>1</v>
      </c>
      <c r="AH42" s="18">
        <v>40634</v>
      </c>
      <c r="AI42" s="42">
        <v>9281</v>
      </c>
      <c r="AJ42" s="37"/>
      <c r="AK42" s="36"/>
      <c r="AL42" s="36"/>
      <c r="AM42" s="25">
        <f t="shared" si="22"/>
        <v>9718.1713232102684</v>
      </c>
      <c r="AN42" s="25">
        <f t="shared" si="23"/>
        <v>51.096990081737594</v>
      </c>
      <c r="AO42" s="49">
        <f t="shared" si="17"/>
        <v>0.97136318991960502</v>
      </c>
      <c r="AP42" s="25">
        <f t="shared" si="24"/>
        <v>9602.5048597514942</v>
      </c>
      <c r="AQ42" s="33">
        <f t="shared" si="18"/>
        <v>-321.50485975149422</v>
      </c>
      <c r="AR42" s="33">
        <f t="shared" si="19"/>
        <v>321.50485975149422</v>
      </c>
      <c r="AS42" s="44">
        <f t="shared" si="20"/>
        <v>3.4641187345274674E-2</v>
      </c>
      <c r="AT42" s="33">
        <f t="shared" si="21"/>
        <v>103365.37484382797</v>
      </c>
      <c r="AZ42" s="40">
        <v>40634</v>
      </c>
      <c r="BA42" s="53">
        <v>9281</v>
      </c>
      <c r="BB42" s="54"/>
      <c r="BC42" s="53">
        <v>9424</v>
      </c>
      <c r="BD42" s="26">
        <f t="shared" si="25"/>
        <v>-143</v>
      </c>
      <c r="BE42" s="26">
        <f t="shared" si="14"/>
        <v>143</v>
      </c>
      <c r="BF42" s="27">
        <f t="shared" si="26"/>
        <v>1.5407822432927487E-2</v>
      </c>
      <c r="BG42" s="26">
        <f t="shared" si="16"/>
        <v>20449</v>
      </c>
      <c r="BH42" s="25"/>
    </row>
    <row r="43" spans="1:60" x14ac:dyDescent="0.3">
      <c r="A43" s="40">
        <v>40664</v>
      </c>
      <c r="B43" s="53">
        <v>9967</v>
      </c>
      <c r="C43" s="55"/>
      <c r="D43" s="36"/>
      <c r="E43" s="26">
        <f t="shared" si="5"/>
        <v>9198.9691225898205</v>
      </c>
      <c r="F43" s="26">
        <f t="shared" si="0"/>
        <v>768.03087741017953</v>
      </c>
      <c r="G43" s="26">
        <f t="shared" si="1"/>
        <v>768.03087741017953</v>
      </c>
      <c r="H43" s="27">
        <f t="shared" si="2"/>
        <v>7.7057377085399767E-2</v>
      </c>
      <c r="I43" s="26">
        <f t="shared" si="3"/>
        <v>589871.42865545023</v>
      </c>
      <c r="J43" s="25"/>
      <c r="O43" s="103">
        <v>1</v>
      </c>
      <c r="P43" s="40">
        <v>40664</v>
      </c>
      <c r="Q43" s="53">
        <v>9967</v>
      </c>
      <c r="R43" s="54"/>
      <c r="S43" s="36"/>
      <c r="T43" s="36"/>
      <c r="U43" s="33">
        <f t="shared" si="6"/>
        <v>9335.9701196187671</v>
      </c>
      <c r="V43" s="33">
        <f t="shared" si="7"/>
        <v>11.901416953558121</v>
      </c>
      <c r="W43" s="35">
        <f t="shared" si="8"/>
        <v>9182.1161585409391</v>
      </c>
      <c r="X43" s="33">
        <f t="shared" si="9"/>
        <v>784.88384145906093</v>
      </c>
      <c r="Y43" s="33">
        <f t="shared" si="10"/>
        <v>784.88384145906093</v>
      </c>
      <c r="Z43" s="44">
        <f t="shared" si="11"/>
        <v>7.874825338206691E-2</v>
      </c>
      <c r="AA43" s="33">
        <f t="shared" si="12"/>
        <v>616042.64458353235</v>
      </c>
      <c r="AG43" s="16">
        <v>1</v>
      </c>
      <c r="AH43" s="18">
        <v>40664</v>
      </c>
      <c r="AI43" s="42">
        <v>9967</v>
      </c>
      <c r="AJ43" s="37"/>
      <c r="AK43" s="36"/>
      <c r="AL43" s="36"/>
      <c r="AM43" s="25">
        <f t="shared" si="22"/>
        <v>9757.0419889780005</v>
      </c>
      <c r="AN43" s="25">
        <f t="shared" si="23"/>
        <v>48.279236058277675</v>
      </c>
      <c r="AO43" s="49">
        <f t="shared" si="17"/>
        <v>1.0243832988839288</v>
      </c>
      <c r="AP43" s="25">
        <f t="shared" si="24"/>
        <v>10023.56270486746</v>
      </c>
      <c r="AQ43" s="33">
        <f t="shared" si="18"/>
        <v>-56.562704867459615</v>
      </c>
      <c r="AR43" s="33">
        <f t="shared" si="19"/>
        <v>56.562704867459615</v>
      </c>
      <c r="AS43" s="44">
        <f t="shared" si="20"/>
        <v>5.6749979800802264E-3</v>
      </c>
      <c r="AT43" s="33">
        <f t="shared" si="21"/>
        <v>3199.3395819233397</v>
      </c>
      <c r="AZ43" s="40">
        <v>40664</v>
      </c>
      <c r="BA43" s="53">
        <v>9967</v>
      </c>
      <c r="BB43" s="54"/>
      <c r="BC43" s="53">
        <v>9351</v>
      </c>
      <c r="BD43" s="26">
        <f t="shared" si="25"/>
        <v>616</v>
      </c>
      <c r="BE43" s="26">
        <f t="shared" si="14"/>
        <v>616</v>
      </c>
      <c r="BF43" s="27">
        <f t="shared" si="26"/>
        <v>6.1803953045048661E-2</v>
      </c>
      <c r="BG43" s="26">
        <f t="shared" si="16"/>
        <v>379456</v>
      </c>
      <c r="BH43" s="25"/>
    </row>
    <row r="44" spans="1:60" x14ac:dyDescent="0.3">
      <c r="A44" s="40">
        <v>40695</v>
      </c>
      <c r="B44" s="53">
        <v>11344</v>
      </c>
      <c r="C44" s="55"/>
      <c r="D44" s="36"/>
      <c r="E44" s="26">
        <f t="shared" si="5"/>
        <v>9283.8644192945812</v>
      </c>
      <c r="F44" s="26">
        <f t="shared" si="0"/>
        <v>2060.1355807054188</v>
      </c>
      <c r="G44" s="26">
        <f t="shared" si="1"/>
        <v>2060.1355807054188</v>
      </c>
      <c r="H44" s="27">
        <f t="shared" si="2"/>
        <v>0.18160574583087261</v>
      </c>
      <c r="I44" s="26">
        <f t="shared" si="3"/>
        <v>4244158.6108884532</v>
      </c>
      <c r="J44" s="25"/>
      <c r="O44" s="103">
        <v>1</v>
      </c>
      <c r="P44" s="40">
        <v>40695</v>
      </c>
      <c r="Q44" s="53">
        <v>11344</v>
      </c>
      <c r="R44" s="54"/>
      <c r="S44" s="36"/>
      <c r="T44" s="36"/>
      <c r="U44" s="33">
        <f t="shared" si="6"/>
        <v>9739.155258693092</v>
      </c>
      <c r="V44" s="33">
        <f t="shared" si="7"/>
        <v>65.638965843020387</v>
      </c>
      <c r="W44" s="35">
        <f t="shared" si="8"/>
        <v>9347.8715365723256</v>
      </c>
      <c r="X44" s="33">
        <f t="shared" si="9"/>
        <v>1996.1284634276744</v>
      </c>
      <c r="Y44" s="33">
        <f t="shared" si="10"/>
        <v>1996.1284634276744</v>
      </c>
      <c r="Z44" s="44">
        <f t="shared" si="11"/>
        <v>0.17596336948410388</v>
      </c>
      <c r="AA44" s="33">
        <f t="shared" si="12"/>
        <v>3984528.8425061284</v>
      </c>
      <c r="AG44" s="16">
        <v>1</v>
      </c>
      <c r="AH44" s="18">
        <v>40695</v>
      </c>
      <c r="AI44" s="42">
        <v>11344</v>
      </c>
      <c r="AJ44" s="37"/>
      <c r="AK44" s="36"/>
      <c r="AL44" s="36"/>
      <c r="AM44" s="25">
        <f t="shared" si="22"/>
        <v>9928.9915898353829</v>
      </c>
      <c r="AN44" s="25">
        <f t="shared" si="23"/>
        <v>76.78107021919979</v>
      </c>
      <c r="AO44" s="49">
        <f t="shared" si="17"/>
        <v>1.1121331499736888</v>
      </c>
      <c r="AP44" s="25">
        <f t="shared" si="24"/>
        <v>10733.588188174333</v>
      </c>
      <c r="AQ44" s="33">
        <f t="shared" si="18"/>
        <v>610.41181182566652</v>
      </c>
      <c r="AR44" s="33">
        <f t="shared" si="19"/>
        <v>610.41181182566652</v>
      </c>
      <c r="AS44" s="44">
        <f t="shared" si="20"/>
        <v>5.3809221775887386E-2</v>
      </c>
      <c r="AT44" s="33">
        <f t="shared" si="21"/>
        <v>372602.58001629292</v>
      </c>
      <c r="AZ44" s="40">
        <v>40695</v>
      </c>
      <c r="BA44" s="53">
        <v>11344</v>
      </c>
      <c r="BB44" s="54"/>
      <c r="BC44" s="53">
        <v>10552</v>
      </c>
      <c r="BD44" s="26">
        <f t="shared" si="25"/>
        <v>792</v>
      </c>
      <c r="BE44" s="26">
        <f t="shared" si="14"/>
        <v>792</v>
      </c>
      <c r="BF44" s="27">
        <f t="shared" si="26"/>
        <v>6.981664315937941E-2</v>
      </c>
      <c r="BG44" s="26">
        <f t="shared" si="16"/>
        <v>627264</v>
      </c>
      <c r="BH44" s="25"/>
    </row>
    <row r="45" spans="1:60" x14ac:dyDescent="0.3">
      <c r="A45" s="40">
        <v>40725</v>
      </c>
      <c r="B45" s="53">
        <v>9106</v>
      </c>
      <c r="C45" s="55"/>
      <c r="D45" s="36"/>
      <c r="E45" s="26">
        <f t="shared" si="5"/>
        <v>9511.5841979130855</v>
      </c>
      <c r="F45" s="26">
        <f t="shared" si="0"/>
        <v>-405.58419791308552</v>
      </c>
      <c r="G45" s="26">
        <f t="shared" si="1"/>
        <v>405.58419791308552</v>
      </c>
      <c r="H45" s="27">
        <f t="shared" si="2"/>
        <v>4.4540324831219585E-2</v>
      </c>
      <c r="I45" s="26">
        <f t="shared" si="3"/>
        <v>164498.54159680093</v>
      </c>
      <c r="J45" s="25"/>
      <c r="O45" s="103">
        <v>1</v>
      </c>
      <c r="P45" s="40">
        <v>40725</v>
      </c>
      <c r="Q45" s="53">
        <v>9106</v>
      </c>
      <c r="R45" s="54"/>
      <c r="S45" s="36"/>
      <c r="T45" s="36"/>
      <c r="U45" s="33">
        <f t="shared" si="6"/>
        <v>9667.8156631946913</v>
      </c>
      <c r="V45" s="33">
        <f t="shared" si="7"/>
        <v>46.826805457209751</v>
      </c>
      <c r="W45" s="35">
        <f t="shared" si="8"/>
        <v>9804.7942245361119</v>
      </c>
      <c r="X45" s="33">
        <f t="shared" si="9"/>
        <v>-698.79422453611187</v>
      </c>
      <c r="Y45" s="33">
        <f t="shared" si="10"/>
        <v>698.79422453611187</v>
      </c>
      <c r="Z45" s="44">
        <f t="shared" si="11"/>
        <v>7.6739976338250804E-2</v>
      </c>
      <c r="AA45" s="33">
        <f t="shared" si="12"/>
        <v>488313.36824502592</v>
      </c>
      <c r="AG45" s="16">
        <v>1</v>
      </c>
      <c r="AH45" s="18">
        <v>40725</v>
      </c>
      <c r="AI45" s="42">
        <v>9106</v>
      </c>
      <c r="AJ45" s="37"/>
      <c r="AK45" s="36"/>
      <c r="AL45" s="36"/>
      <c r="AM45" s="25">
        <f t="shared" si="22"/>
        <v>9790.6009053960188</v>
      </c>
      <c r="AN45" s="25">
        <f t="shared" si="23"/>
        <v>27.191262043608432</v>
      </c>
      <c r="AO45" s="49">
        <f t="shared" si="17"/>
        <v>0.97942566843605006</v>
      </c>
      <c r="AP45" s="25">
        <f t="shared" si="24"/>
        <v>10083.757628021587</v>
      </c>
      <c r="AQ45" s="33">
        <f t="shared" si="18"/>
        <v>-977.75762802158715</v>
      </c>
      <c r="AR45" s="33">
        <f t="shared" si="19"/>
        <v>977.75762802158715</v>
      </c>
      <c r="AS45" s="44">
        <f t="shared" si="20"/>
        <v>0.10737509642231355</v>
      </c>
      <c r="AT45" s="33">
        <f t="shared" si="21"/>
        <v>956009.97915440041</v>
      </c>
      <c r="AZ45" s="40">
        <v>40725</v>
      </c>
      <c r="BA45" s="53">
        <v>9106</v>
      </c>
      <c r="BB45" s="54"/>
      <c r="BC45" s="53">
        <v>9077</v>
      </c>
      <c r="BD45" s="26">
        <f t="shared" si="25"/>
        <v>29</v>
      </c>
      <c r="BE45" s="26">
        <f t="shared" si="14"/>
        <v>29</v>
      </c>
      <c r="BF45" s="27">
        <f t="shared" si="26"/>
        <v>3.1847133757961785E-3</v>
      </c>
      <c r="BG45" s="26">
        <f t="shared" si="16"/>
        <v>841</v>
      </c>
      <c r="BH45" s="25"/>
    </row>
    <row r="46" spans="1:60" x14ac:dyDescent="0.3">
      <c r="A46" s="40">
        <v>40756</v>
      </c>
      <c r="B46" s="53">
        <v>10469</v>
      </c>
      <c r="C46" s="55"/>
      <c r="D46" s="36"/>
      <c r="E46" s="26">
        <f t="shared" si="5"/>
        <v>9466.7524185753864</v>
      </c>
      <c r="F46" s="26">
        <f t="shared" si="0"/>
        <v>1002.2475814246136</v>
      </c>
      <c r="G46" s="26">
        <f t="shared" si="1"/>
        <v>1002.2475814246136</v>
      </c>
      <c r="H46" s="27">
        <f t="shared" si="2"/>
        <v>9.573479620065084E-2</v>
      </c>
      <c r="I46" s="26">
        <f t="shared" si="3"/>
        <v>1004500.2144714874</v>
      </c>
      <c r="J46" s="25"/>
      <c r="O46" s="103">
        <v>1</v>
      </c>
      <c r="P46" s="40">
        <v>40756</v>
      </c>
      <c r="Q46" s="53">
        <v>10469</v>
      </c>
      <c r="R46" s="54"/>
      <c r="S46" s="36"/>
      <c r="T46" s="36"/>
      <c r="U46" s="33">
        <f t="shared" si="6"/>
        <v>9862.5126223437455</v>
      </c>
      <c r="V46" s="33">
        <f t="shared" si="7"/>
        <v>67.134779349502821</v>
      </c>
      <c r="W46" s="35">
        <f t="shared" si="8"/>
        <v>9714.6424686519003</v>
      </c>
      <c r="X46" s="33">
        <f t="shared" si="9"/>
        <v>754.35753134809966</v>
      </c>
      <c r="Y46" s="33">
        <f t="shared" si="10"/>
        <v>754.35753134809966</v>
      </c>
      <c r="Z46" s="44">
        <f t="shared" si="11"/>
        <v>7.2056312097440026E-2</v>
      </c>
      <c r="AA46" s="33">
        <f t="shared" si="12"/>
        <v>569055.28510159918</v>
      </c>
      <c r="AG46" s="16">
        <v>1</v>
      </c>
      <c r="AH46" s="18">
        <v>40756</v>
      </c>
      <c r="AI46" s="42">
        <v>10469</v>
      </c>
      <c r="AJ46" s="37"/>
      <c r="AK46" s="36"/>
      <c r="AL46" s="36"/>
      <c r="AM46" s="25">
        <f t="shared" si="22"/>
        <v>9969.1396551636062</v>
      </c>
      <c r="AN46" s="25">
        <f t="shared" si="23"/>
        <v>62.07173646274974</v>
      </c>
      <c r="AO46" s="49">
        <f t="shared" si="17"/>
        <v>1.0164148352313485</v>
      </c>
      <c r="AP46" s="25">
        <f t="shared" si="24"/>
        <v>9788.6119486943971</v>
      </c>
      <c r="AQ46" s="33">
        <f t="shared" si="18"/>
        <v>680.38805130560286</v>
      </c>
      <c r="AR46" s="33">
        <f t="shared" si="19"/>
        <v>680.38805130560286</v>
      </c>
      <c r="AS46" s="44">
        <f t="shared" si="20"/>
        <v>6.4990739450339369E-2</v>
      </c>
      <c r="AT46" s="33">
        <f t="shared" si="21"/>
        <v>462927.90035943565</v>
      </c>
      <c r="AZ46" s="40">
        <v>40756</v>
      </c>
      <c r="BA46" s="53">
        <v>10469</v>
      </c>
      <c r="BB46" s="54"/>
      <c r="BC46" s="53">
        <v>9273</v>
      </c>
      <c r="BD46" s="26">
        <f t="shared" si="25"/>
        <v>1196</v>
      </c>
      <c r="BE46" s="26">
        <f t="shared" si="14"/>
        <v>1196</v>
      </c>
      <c r="BF46" s="27">
        <f t="shared" si="26"/>
        <v>0.1142420479510937</v>
      </c>
      <c r="BG46" s="26">
        <f t="shared" si="16"/>
        <v>1430416</v>
      </c>
      <c r="BH46" s="25"/>
    </row>
    <row r="47" spans="1:60" x14ac:dyDescent="0.3">
      <c r="A47" s="40">
        <v>40787</v>
      </c>
      <c r="B47" s="53">
        <v>10085</v>
      </c>
      <c r="C47" s="55"/>
      <c r="D47" s="36"/>
      <c r="E47" s="26">
        <f t="shared" si="5"/>
        <v>9577.5371647350512</v>
      </c>
      <c r="F47" s="26">
        <f t="shared" si="0"/>
        <v>507.46283526494881</v>
      </c>
      <c r="G47" s="26">
        <f t="shared" si="1"/>
        <v>507.46283526494881</v>
      </c>
      <c r="H47" s="27">
        <f t="shared" si="2"/>
        <v>5.0318575633609204E-2</v>
      </c>
      <c r="I47" s="26">
        <f t="shared" si="3"/>
        <v>257518.52917514057</v>
      </c>
      <c r="J47" s="25"/>
      <c r="O47" s="103">
        <v>1</v>
      </c>
      <c r="P47" s="40">
        <v>40787</v>
      </c>
      <c r="Q47" s="53">
        <v>10085</v>
      </c>
      <c r="R47" s="54"/>
      <c r="S47" s="36"/>
      <c r="T47" s="36"/>
      <c r="U47" s="33">
        <f t="shared" si="6"/>
        <v>9960.0998219759676</v>
      </c>
      <c r="V47" s="33">
        <f t="shared" si="7"/>
        <v>71.317009100527329</v>
      </c>
      <c r="W47" s="35">
        <f t="shared" si="8"/>
        <v>9929.647401693248</v>
      </c>
      <c r="X47" s="33">
        <f t="shared" si="9"/>
        <v>155.35259830675204</v>
      </c>
      <c r="Y47" s="33">
        <f t="shared" si="10"/>
        <v>155.35259830675204</v>
      </c>
      <c r="Z47" s="44">
        <f t="shared" si="11"/>
        <v>1.5404323084457317E-2</v>
      </c>
      <c r="AA47" s="33">
        <f t="shared" si="12"/>
        <v>24134.429800659058</v>
      </c>
      <c r="AG47" s="16">
        <v>1</v>
      </c>
      <c r="AH47" s="18">
        <v>40787</v>
      </c>
      <c r="AI47" s="42">
        <v>10085</v>
      </c>
      <c r="AJ47" s="37"/>
      <c r="AK47" s="36"/>
      <c r="AL47" s="36"/>
      <c r="AM47" s="25">
        <f t="shared" si="22"/>
        <v>10031.449715358738</v>
      </c>
      <c r="AN47" s="25">
        <f t="shared" si="23"/>
        <v>62.12666201834265</v>
      </c>
      <c r="AO47" s="49">
        <f t="shared" si="17"/>
        <v>1.005285026724807</v>
      </c>
      <c r="AP47" s="25">
        <f t="shared" si="24"/>
        <v>10083.919766914601</v>
      </c>
      <c r="AQ47" s="33">
        <f t="shared" si="18"/>
        <v>1.080233085398504</v>
      </c>
      <c r="AR47" s="33">
        <f t="shared" si="19"/>
        <v>1.080233085398504</v>
      </c>
      <c r="AS47" s="44">
        <f t="shared" si="20"/>
        <v>1.0711284932062509E-4</v>
      </c>
      <c r="AT47" s="33">
        <f t="shared" si="21"/>
        <v>1.1669035187895718</v>
      </c>
      <c r="AZ47" s="40">
        <v>40787</v>
      </c>
      <c r="BA47" s="53">
        <v>10085</v>
      </c>
      <c r="BB47" s="54"/>
      <c r="BC47" s="53">
        <v>9420</v>
      </c>
      <c r="BD47" s="26">
        <f t="shared" si="25"/>
        <v>665</v>
      </c>
      <c r="BE47" s="26">
        <f t="shared" si="14"/>
        <v>665</v>
      </c>
      <c r="BF47" s="27">
        <f t="shared" si="26"/>
        <v>6.593951412989589E-2</v>
      </c>
      <c r="BG47" s="26">
        <f t="shared" si="16"/>
        <v>442225</v>
      </c>
      <c r="BH47" s="25"/>
    </row>
    <row r="48" spans="1:60" x14ac:dyDescent="0.3">
      <c r="A48" s="40">
        <v>40817</v>
      </c>
      <c r="B48" s="53">
        <v>9612</v>
      </c>
      <c r="C48" s="55"/>
      <c r="D48" s="36"/>
      <c r="E48" s="26">
        <f t="shared" si="5"/>
        <v>9633.6302323884356</v>
      </c>
      <c r="F48" s="26">
        <f t="shared" si="0"/>
        <v>-21.630232388435616</v>
      </c>
      <c r="G48" s="26">
        <f t="shared" si="1"/>
        <v>21.630232388435616</v>
      </c>
      <c r="H48" s="27">
        <f t="shared" si="2"/>
        <v>2.2503362867702472E-3</v>
      </c>
      <c r="I48" s="26">
        <f t="shared" si="3"/>
        <v>467.8669531777291</v>
      </c>
      <c r="J48" s="25"/>
      <c r="O48" s="103">
        <v>1</v>
      </c>
      <c r="P48" s="40">
        <v>40817</v>
      </c>
      <c r="Q48" s="53">
        <v>9612</v>
      </c>
      <c r="R48" s="54"/>
      <c r="S48" s="36"/>
      <c r="T48" s="36"/>
      <c r="U48" s="33">
        <f t="shared" si="6"/>
        <v>9949.2021931959735</v>
      </c>
      <c r="V48" s="33">
        <f t="shared" si="7"/>
        <v>60.025935966719899</v>
      </c>
      <c r="W48" s="35">
        <f t="shared" si="8"/>
        <v>10031.416831076494</v>
      </c>
      <c r="X48" s="33">
        <f t="shared" si="9"/>
        <v>-419.41683107649442</v>
      </c>
      <c r="Y48" s="33">
        <f t="shared" si="10"/>
        <v>419.41683107649442</v>
      </c>
      <c r="Z48" s="44">
        <f t="shared" si="11"/>
        <v>4.363470984982256E-2</v>
      </c>
      <c r="AA48" s="33">
        <f t="shared" si="12"/>
        <v>175910.47819024866</v>
      </c>
      <c r="AG48" s="16">
        <v>1</v>
      </c>
      <c r="AH48" s="18">
        <v>40817</v>
      </c>
      <c r="AI48" s="42">
        <v>9612</v>
      </c>
      <c r="AJ48" s="37"/>
      <c r="AK48" s="36"/>
      <c r="AL48" s="36"/>
      <c r="AM48" s="25">
        <f t="shared" si="22"/>
        <v>9901.8356029684401</v>
      </c>
      <c r="AN48" s="25">
        <f t="shared" si="23"/>
        <v>17.936901901119981</v>
      </c>
      <c r="AO48" s="49">
        <f t="shared" si="17"/>
        <v>1.0156652364629111</v>
      </c>
      <c r="AP48" s="25">
        <f t="shared" si="24"/>
        <v>10512.422626576357</v>
      </c>
      <c r="AQ48" s="33">
        <f t="shared" ref="AQ48:AQ79" si="27">AI48-AP48</f>
        <v>-900.42262657635729</v>
      </c>
      <c r="AR48" s="33">
        <f t="shared" si="19"/>
        <v>900.42262657635729</v>
      </c>
      <c r="AS48" s="44">
        <f t="shared" ref="AS48:AS79" si="28">AR48/AI48</f>
        <v>9.3676927442400887E-2</v>
      </c>
      <c r="AT48" s="33">
        <f t="shared" si="21"/>
        <v>810760.90645066614</v>
      </c>
      <c r="AZ48" s="40">
        <v>40817</v>
      </c>
      <c r="BA48" s="53">
        <v>9612</v>
      </c>
      <c r="BB48" s="54"/>
      <c r="BC48" s="53">
        <v>9413</v>
      </c>
      <c r="BD48" s="26">
        <f t="shared" si="25"/>
        <v>199</v>
      </c>
      <c r="BE48" s="26">
        <f t="shared" si="14"/>
        <v>199</v>
      </c>
      <c r="BF48" s="27">
        <f t="shared" si="26"/>
        <v>2.0703287557220142E-2</v>
      </c>
      <c r="BG48" s="26">
        <f t="shared" si="16"/>
        <v>39601</v>
      </c>
      <c r="BH48" s="25"/>
    </row>
    <row r="49" spans="1:60" x14ac:dyDescent="0.3">
      <c r="A49" s="40">
        <v>40848</v>
      </c>
      <c r="B49" s="53">
        <v>10328</v>
      </c>
      <c r="C49" s="55"/>
      <c r="D49" s="36"/>
      <c r="E49" s="26">
        <f t="shared" si="5"/>
        <v>9631.2393063847812</v>
      </c>
      <c r="F49" s="26">
        <f t="shared" si="0"/>
        <v>696.76069361521877</v>
      </c>
      <c r="G49" s="26">
        <f t="shared" si="1"/>
        <v>696.76069361521877</v>
      </c>
      <c r="H49" s="27">
        <f t="shared" si="2"/>
        <v>6.7463273975137378E-2</v>
      </c>
      <c r="I49" s="26">
        <f t="shared" si="3"/>
        <v>485475.46416716074</v>
      </c>
      <c r="J49" s="25"/>
      <c r="O49" s="103">
        <v>1</v>
      </c>
      <c r="P49" s="40">
        <v>40848</v>
      </c>
      <c r="Q49" s="53">
        <v>10328</v>
      </c>
      <c r="R49" s="54"/>
      <c r="S49" s="36"/>
      <c r="T49" s="36"/>
      <c r="U49" s="33">
        <f t="shared" si="6"/>
        <v>10071.714209800228</v>
      </c>
      <c r="V49" s="33">
        <f t="shared" si="7"/>
        <v>68.607557494369374</v>
      </c>
      <c r="W49" s="35">
        <f t="shared" si="8"/>
        <v>10009.228129162693</v>
      </c>
      <c r="X49" s="33">
        <f t="shared" si="9"/>
        <v>318.77187083730678</v>
      </c>
      <c r="Y49" s="33">
        <f t="shared" si="10"/>
        <v>318.77187083730678</v>
      </c>
      <c r="Z49" s="44">
        <f t="shared" si="11"/>
        <v>3.0864820956362005E-2</v>
      </c>
      <c r="AA49" s="33">
        <f t="shared" si="12"/>
        <v>101615.5056371166</v>
      </c>
      <c r="AG49" s="16">
        <v>1</v>
      </c>
      <c r="AH49" s="18">
        <v>40848</v>
      </c>
      <c r="AI49" s="42">
        <v>10328</v>
      </c>
      <c r="AJ49" s="37"/>
      <c r="AK49" s="36"/>
      <c r="AL49" s="36"/>
      <c r="AM49" s="25">
        <f t="shared" si="22"/>
        <v>10020.418537043492</v>
      </c>
      <c r="AN49" s="25">
        <f t="shared" si="23"/>
        <v>41.132406520485311</v>
      </c>
      <c r="AO49" s="49">
        <f t="shared" si="17"/>
        <v>1.0084143212291869</v>
      </c>
      <c r="AP49" s="25">
        <f t="shared" si="24"/>
        <v>9876.1872869870367</v>
      </c>
      <c r="AQ49" s="33">
        <f t="shared" si="27"/>
        <v>451.81271301296329</v>
      </c>
      <c r="AR49" s="33">
        <f t="shared" si="19"/>
        <v>451.81271301296329</v>
      </c>
      <c r="AS49" s="44">
        <f t="shared" si="28"/>
        <v>4.3746389718528587E-2</v>
      </c>
      <c r="AT49" s="33">
        <f t="shared" si="21"/>
        <v>204134.72764013431</v>
      </c>
      <c r="AZ49" s="40">
        <v>40848</v>
      </c>
      <c r="BA49" s="53">
        <v>10328</v>
      </c>
      <c r="BB49" s="54"/>
      <c r="BC49" s="53">
        <v>9866</v>
      </c>
      <c r="BD49" s="26">
        <f t="shared" si="25"/>
        <v>462</v>
      </c>
      <c r="BE49" s="26">
        <f t="shared" si="14"/>
        <v>462</v>
      </c>
      <c r="BF49" s="27">
        <f t="shared" si="26"/>
        <v>4.4732765298218437E-2</v>
      </c>
      <c r="BG49" s="26">
        <f t="shared" si="16"/>
        <v>213444</v>
      </c>
      <c r="BH49" s="25"/>
    </row>
    <row r="50" spans="1:60" x14ac:dyDescent="0.3">
      <c r="A50" s="40">
        <v>40878</v>
      </c>
      <c r="B50" s="53">
        <v>11483</v>
      </c>
      <c r="C50" s="55"/>
      <c r="D50" s="36"/>
      <c r="E50" s="26">
        <f t="shared" si="5"/>
        <v>9708.2566601871949</v>
      </c>
      <c r="F50" s="26">
        <f t="shared" si="0"/>
        <v>1774.7433398128051</v>
      </c>
      <c r="G50" s="26">
        <f t="shared" si="1"/>
        <v>1774.7433398128051</v>
      </c>
      <c r="H50" s="27">
        <f t="shared" si="2"/>
        <v>0.15455397890906603</v>
      </c>
      <c r="I50" s="26">
        <f t="shared" si="3"/>
        <v>3149713.9222099097</v>
      </c>
      <c r="J50" s="25"/>
      <c r="O50" s="103">
        <v>1</v>
      </c>
      <c r="P50" s="40">
        <v>40878</v>
      </c>
      <c r="Q50" s="53">
        <v>11483</v>
      </c>
      <c r="R50" s="54"/>
      <c r="S50" s="36"/>
      <c r="T50" s="36"/>
      <c r="U50" s="33">
        <f t="shared" si="6"/>
        <v>10403.515317273521</v>
      </c>
      <c r="V50" s="33">
        <f t="shared" si="7"/>
        <v>104.75364653361208</v>
      </c>
      <c r="W50" s="35">
        <f t="shared" si="8"/>
        <v>10140.321767294598</v>
      </c>
      <c r="X50" s="33">
        <f t="shared" si="9"/>
        <v>1342.6782327054025</v>
      </c>
      <c r="Y50" s="33">
        <f t="shared" si="10"/>
        <v>1342.6782327054025</v>
      </c>
      <c r="Z50" s="44">
        <f t="shared" si="11"/>
        <v>0.11692747824657342</v>
      </c>
      <c r="AA50" s="33">
        <f t="shared" si="12"/>
        <v>1802784.836580903</v>
      </c>
      <c r="AG50" s="16">
        <v>1</v>
      </c>
      <c r="AH50" s="18">
        <v>40878</v>
      </c>
      <c r="AI50" s="42">
        <v>11483</v>
      </c>
      <c r="AJ50" s="37"/>
      <c r="AK50" s="36"/>
      <c r="AL50" s="36"/>
      <c r="AM50" s="25">
        <f t="shared" si="22"/>
        <v>9960.4145049565341</v>
      </c>
      <c r="AN50" s="25">
        <f t="shared" si="23"/>
        <v>17.823879813232608</v>
      </c>
      <c r="AO50" s="49">
        <f t="shared" si="17"/>
        <v>1.179909685492166</v>
      </c>
      <c r="AP50" s="25">
        <f t="shared" ref="AP50:AP81" si="29">(AM49+AN49*AG50)*AO38</f>
        <v>12028.149643695739</v>
      </c>
      <c r="AQ50" s="33">
        <f t="shared" si="27"/>
        <v>-545.14964369573863</v>
      </c>
      <c r="AR50" s="33">
        <f t="shared" si="19"/>
        <v>545.14964369573863</v>
      </c>
      <c r="AS50" s="44">
        <f t="shared" si="28"/>
        <v>4.7474496533635689E-2</v>
      </c>
      <c r="AT50" s="33">
        <f t="shared" si="21"/>
        <v>297188.13402159075</v>
      </c>
      <c r="AZ50" s="40">
        <v>40878</v>
      </c>
      <c r="BA50" s="53">
        <v>11483</v>
      </c>
      <c r="BB50" s="54"/>
      <c r="BC50" s="53">
        <v>11455</v>
      </c>
      <c r="BD50" s="26">
        <f t="shared" si="25"/>
        <v>28</v>
      </c>
      <c r="BE50" s="26">
        <f t="shared" si="14"/>
        <v>28</v>
      </c>
      <c r="BF50" s="27">
        <f t="shared" si="26"/>
        <v>2.4383871810502483E-3</v>
      </c>
      <c r="BG50" s="26">
        <f t="shared" si="16"/>
        <v>784</v>
      </c>
      <c r="BH50" s="25"/>
    </row>
    <row r="51" spans="1:60" x14ac:dyDescent="0.3">
      <c r="A51" s="40">
        <v>40909</v>
      </c>
      <c r="B51" s="53">
        <v>7486</v>
      </c>
      <c r="C51" s="55"/>
      <c r="D51" s="36"/>
      <c r="E51" s="26">
        <f t="shared" si="5"/>
        <v>9904.4302345052747</v>
      </c>
      <c r="F51" s="26">
        <f t="shared" si="0"/>
        <v>-2418.4302345052747</v>
      </c>
      <c r="G51" s="26">
        <f t="shared" si="1"/>
        <v>2418.4302345052747</v>
      </c>
      <c r="H51" s="27">
        <f t="shared" si="2"/>
        <v>0.32306041070067787</v>
      </c>
      <c r="I51" s="26">
        <f t="shared" si="3"/>
        <v>5848804.7991692377</v>
      </c>
      <c r="J51" s="25"/>
      <c r="O51" s="103">
        <v>1</v>
      </c>
      <c r="P51" s="40">
        <v>40909</v>
      </c>
      <c r="Q51" s="53">
        <v>7486</v>
      </c>
      <c r="R51" s="54"/>
      <c r="S51" s="36"/>
      <c r="T51" s="36"/>
      <c r="U51" s="33">
        <f t="shared" si="6"/>
        <v>9915.8398335807797</v>
      </c>
      <c r="V51" s="33">
        <f t="shared" si="7"/>
        <v>23.391485142051778</v>
      </c>
      <c r="W51" s="35">
        <f t="shared" si="8"/>
        <v>10508.268963807133</v>
      </c>
      <c r="X51" s="33">
        <f t="shared" si="9"/>
        <v>-3022.2689638071333</v>
      </c>
      <c r="Y51" s="33">
        <f t="shared" si="10"/>
        <v>3022.2689638071333</v>
      </c>
      <c r="Z51" s="44">
        <f t="shared" si="11"/>
        <v>0.40372281108831598</v>
      </c>
      <c r="AA51" s="33">
        <f t="shared" si="12"/>
        <v>9134109.6895918436</v>
      </c>
      <c r="AG51" s="16">
        <v>1</v>
      </c>
      <c r="AH51" s="18">
        <v>40909</v>
      </c>
      <c r="AI51" s="42">
        <v>7486</v>
      </c>
      <c r="AJ51" s="37"/>
      <c r="AK51" s="36"/>
      <c r="AL51" s="36"/>
      <c r="AM51" s="25">
        <f t="shared" si="22"/>
        <v>9975.0948787322031</v>
      </c>
      <c r="AN51" s="25">
        <f t="shared" si="23"/>
        <v>17.099408045788273</v>
      </c>
      <c r="AO51" s="46">
        <f t="shared" si="17"/>
        <v>0.75099658541279402</v>
      </c>
      <c r="AP51" s="25">
        <f t="shared" si="29"/>
        <v>7496.6488270800946</v>
      </c>
      <c r="AQ51" s="33">
        <f t="shared" si="27"/>
        <v>-10.648827080094634</v>
      </c>
      <c r="AR51" s="33">
        <f t="shared" si="19"/>
        <v>10.648827080094634</v>
      </c>
      <c r="AS51" s="44">
        <f t="shared" si="28"/>
        <v>1.422498942037755E-3</v>
      </c>
      <c r="AT51" s="33">
        <f t="shared" si="21"/>
        <v>113.39751818175681</v>
      </c>
      <c r="AZ51" s="40">
        <v>40909</v>
      </c>
      <c r="BA51" s="53">
        <v>7486</v>
      </c>
      <c r="BB51" s="54"/>
      <c r="BC51" s="53">
        <v>6901</v>
      </c>
      <c r="BD51" s="26">
        <f t="shared" si="25"/>
        <v>585</v>
      </c>
      <c r="BE51" s="26">
        <f t="shared" si="14"/>
        <v>585</v>
      </c>
      <c r="BF51" s="27">
        <f t="shared" si="26"/>
        <v>7.8145872294950569E-2</v>
      </c>
      <c r="BG51" s="26">
        <f t="shared" si="16"/>
        <v>342225</v>
      </c>
      <c r="BH51" s="25"/>
    </row>
    <row r="52" spans="1:60" x14ac:dyDescent="0.3">
      <c r="A52" s="40">
        <v>40940</v>
      </c>
      <c r="B52" s="53">
        <v>8641</v>
      </c>
      <c r="C52" s="55"/>
      <c r="D52" s="36"/>
      <c r="E52" s="26">
        <f t="shared" si="5"/>
        <v>9637.1058881060635</v>
      </c>
      <c r="F52" s="26">
        <f t="shared" si="0"/>
        <v>-996.1058881060635</v>
      </c>
      <c r="G52" s="26">
        <f t="shared" si="1"/>
        <v>996.1058881060635</v>
      </c>
      <c r="H52" s="27">
        <f t="shared" si="2"/>
        <v>0.11527669113598699</v>
      </c>
      <c r="I52" s="26">
        <f t="shared" si="3"/>
        <v>992226.94031956955</v>
      </c>
      <c r="J52" s="25"/>
      <c r="O52" s="103">
        <v>1</v>
      </c>
      <c r="P52" s="40">
        <v>40940</v>
      </c>
      <c r="Q52" s="53">
        <v>8641</v>
      </c>
      <c r="R52" s="54"/>
      <c r="S52" s="36"/>
      <c r="T52" s="36"/>
      <c r="U52" s="33">
        <f t="shared" si="6"/>
        <v>9684.7503111771839</v>
      </c>
      <c r="V52" s="33">
        <f t="shared" si="7"/>
        <v>-11.558053546406892</v>
      </c>
      <c r="W52" s="35">
        <f t="shared" si="8"/>
        <v>9939.2313187228319</v>
      </c>
      <c r="X52" s="33">
        <f t="shared" si="9"/>
        <v>-1298.2313187228319</v>
      </c>
      <c r="Y52" s="33">
        <f t="shared" si="10"/>
        <v>1298.2313187228319</v>
      </c>
      <c r="Z52" s="44">
        <f t="shared" si="11"/>
        <v>0.15024086549274759</v>
      </c>
      <c r="AA52" s="33">
        <f t="shared" si="12"/>
        <v>1685404.5569128231</v>
      </c>
      <c r="AG52" s="16">
        <v>1</v>
      </c>
      <c r="AH52" s="18">
        <v>40940</v>
      </c>
      <c r="AI52" s="42">
        <v>8641</v>
      </c>
      <c r="AJ52" s="37"/>
      <c r="AK52" s="36"/>
      <c r="AL52" s="36"/>
      <c r="AM52" s="25">
        <f t="shared" si="22"/>
        <v>10085.704699608676</v>
      </c>
      <c r="AN52" s="25">
        <f t="shared" si="23"/>
        <v>38.650393871285075</v>
      </c>
      <c r="AO52" s="49">
        <f t="shared" si="17"/>
        <v>0.8396157772626327</v>
      </c>
      <c r="AP52" s="25">
        <f t="shared" si="29"/>
        <v>8291.1452211758969</v>
      </c>
      <c r="AQ52" s="33">
        <f t="shared" si="27"/>
        <v>349.85477882410305</v>
      </c>
      <c r="AR52" s="33">
        <f t="shared" si="19"/>
        <v>349.85477882410305</v>
      </c>
      <c r="AS52" s="44">
        <f t="shared" si="28"/>
        <v>4.0487765168858124E-2</v>
      </c>
      <c r="AT52" s="33">
        <f t="shared" si="21"/>
        <v>122398.36626606206</v>
      </c>
      <c r="AZ52" s="40">
        <v>40940</v>
      </c>
      <c r="BA52" s="53">
        <v>8641</v>
      </c>
      <c r="BB52" s="54"/>
      <c r="BC52" s="53">
        <v>8014</v>
      </c>
      <c r="BD52" s="26">
        <f t="shared" si="25"/>
        <v>627</v>
      </c>
      <c r="BE52" s="26">
        <f t="shared" si="14"/>
        <v>627</v>
      </c>
      <c r="BF52" s="27">
        <f t="shared" si="26"/>
        <v>7.2561046175211197E-2</v>
      </c>
      <c r="BG52" s="26">
        <f t="shared" si="16"/>
        <v>393129</v>
      </c>
      <c r="BH52" s="25"/>
    </row>
    <row r="53" spans="1:60" x14ac:dyDescent="0.3">
      <c r="A53" s="40">
        <v>40969</v>
      </c>
      <c r="B53" s="53">
        <v>9709</v>
      </c>
      <c r="C53" s="55"/>
      <c r="D53" s="36"/>
      <c r="E53" s="26">
        <f t="shared" si="5"/>
        <v>9527.0000220433903</v>
      </c>
      <c r="F53" s="26">
        <f t="shared" si="0"/>
        <v>181.99997795660965</v>
      </c>
      <c r="G53" s="26">
        <f t="shared" si="1"/>
        <v>181.99997795660965</v>
      </c>
      <c r="H53" s="27">
        <f t="shared" si="2"/>
        <v>1.8745491601257561E-2</v>
      </c>
      <c r="I53" s="26">
        <f t="shared" si="3"/>
        <v>33123.991976206402</v>
      </c>
      <c r="J53" s="25"/>
      <c r="O53" s="103">
        <v>1</v>
      </c>
      <c r="P53" s="40">
        <v>40969</v>
      </c>
      <c r="Q53" s="53">
        <v>9709</v>
      </c>
      <c r="R53" s="54"/>
      <c r="S53" s="36"/>
      <c r="T53" s="36"/>
      <c r="U53" s="33">
        <f t="shared" si="6"/>
        <v>9680.2113383020242</v>
      </c>
      <c r="V53" s="33">
        <f t="shared" si="7"/>
        <v>-10.594077358780545</v>
      </c>
      <c r="W53" s="35">
        <f t="shared" si="8"/>
        <v>9673.192257630777</v>
      </c>
      <c r="X53" s="33">
        <f t="shared" si="9"/>
        <v>35.807742369222979</v>
      </c>
      <c r="Y53" s="33">
        <f t="shared" si="10"/>
        <v>35.807742369222979</v>
      </c>
      <c r="Z53" s="44">
        <f t="shared" si="11"/>
        <v>3.6880978853870614E-3</v>
      </c>
      <c r="AA53" s="33">
        <f t="shared" si="12"/>
        <v>1282.1944135806464</v>
      </c>
      <c r="AG53" s="16">
        <v>1</v>
      </c>
      <c r="AH53" s="18">
        <v>40969</v>
      </c>
      <c r="AI53" s="42">
        <v>9709</v>
      </c>
      <c r="AJ53" s="37"/>
      <c r="AK53" s="36"/>
      <c r="AL53" s="36"/>
      <c r="AM53" s="25">
        <f t="shared" si="22"/>
        <v>10084.846093430282</v>
      </c>
      <c r="AN53" s="25">
        <f t="shared" si="23"/>
        <v>29.544906318878706</v>
      </c>
      <c r="AO53" s="49">
        <f t="shared" si="17"/>
        <v>0.9712524454283793</v>
      </c>
      <c r="AP53" s="25">
        <f t="shared" si="29"/>
        <v>9882.8949753776105</v>
      </c>
      <c r="AQ53" s="33">
        <f t="shared" si="27"/>
        <v>-173.89497537761054</v>
      </c>
      <c r="AR53" s="33">
        <f t="shared" si="19"/>
        <v>173.89497537761054</v>
      </c>
      <c r="AS53" s="44">
        <f t="shared" si="28"/>
        <v>1.7910698875024261E-2</v>
      </c>
      <c r="AT53" s="33">
        <f t="shared" si="21"/>
        <v>30239.462461579773</v>
      </c>
      <c r="AZ53" s="40">
        <v>40969</v>
      </c>
      <c r="BA53" s="53">
        <v>9709</v>
      </c>
      <c r="BB53" s="54"/>
      <c r="BC53" s="53">
        <v>9832</v>
      </c>
      <c r="BD53" s="26">
        <f t="shared" si="25"/>
        <v>-123</v>
      </c>
      <c r="BE53" s="26">
        <f t="shared" si="14"/>
        <v>123</v>
      </c>
      <c r="BF53" s="27">
        <f t="shared" si="26"/>
        <v>1.2668657946235451E-2</v>
      </c>
      <c r="BG53" s="26">
        <f t="shared" si="16"/>
        <v>15129</v>
      </c>
      <c r="BH53" s="25"/>
    </row>
    <row r="54" spans="1:60" x14ac:dyDescent="0.3">
      <c r="A54" s="40">
        <v>41000</v>
      </c>
      <c r="B54" s="53">
        <v>9423</v>
      </c>
      <c r="C54" s="55"/>
      <c r="D54" s="36"/>
      <c r="E54" s="26">
        <f t="shared" si="5"/>
        <v>9547.1176274461668</v>
      </c>
      <c r="F54" s="26">
        <f t="shared" si="0"/>
        <v>-124.11762744616681</v>
      </c>
      <c r="G54" s="26">
        <f t="shared" si="1"/>
        <v>124.11762744616681</v>
      </c>
      <c r="H54" s="27">
        <f t="shared" si="2"/>
        <v>1.3171774110810443E-2</v>
      </c>
      <c r="I54" s="26">
        <f t="shared" si="3"/>
        <v>15405.185442865461</v>
      </c>
      <c r="J54" s="25"/>
      <c r="O54" s="103">
        <v>1</v>
      </c>
      <c r="P54" s="40">
        <v>41000</v>
      </c>
      <c r="Q54" s="53">
        <v>9423</v>
      </c>
      <c r="R54" s="54"/>
      <c r="S54" s="36"/>
      <c r="T54" s="36"/>
      <c r="U54" s="33">
        <f t="shared" si="6"/>
        <v>9621.2750216690238</v>
      </c>
      <c r="V54" s="33">
        <f t="shared" si="7"/>
        <v>-17.233232783760585</v>
      </c>
      <c r="W54" s="35">
        <f t="shared" si="8"/>
        <v>9669.6172609432433</v>
      </c>
      <c r="X54" s="33">
        <f t="shared" si="9"/>
        <v>-246.61726094324331</v>
      </c>
      <c r="Y54" s="33">
        <f t="shared" si="10"/>
        <v>246.61726094324331</v>
      </c>
      <c r="Z54" s="44">
        <f t="shared" si="11"/>
        <v>2.617184133962043E-2</v>
      </c>
      <c r="AA54" s="33">
        <f t="shared" si="12"/>
        <v>60820.07339514776</v>
      </c>
      <c r="AG54" s="16">
        <v>1</v>
      </c>
      <c r="AH54" s="18">
        <v>41000</v>
      </c>
      <c r="AI54" s="42">
        <v>9423</v>
      </c>
      <c r="AJ54" s="37"/>
      <c r="AK54" s="36"/>
      <c r="AL54" s="36"/>
      <c r="AM54" s="25">
        <f t="shared" si="22"/>
        <v>10022.664054452889</v>
      </c>
      <c r="AN54" s="25">
        <f t="shared" si="23"/>
        <v>8.4049494086744936</v>
      </c>
      <c r="AO54" s="49">
        <f t="shared" si="17"/>
        <v>0.95997691999189017</v>
      </c>
      <c r="AP54" s="25">
        <f t="shared" si="29"/>
        <v>9824.7471056104878</v>
      </c>
      <c r="AQ54" s="33">
        <f t="shared" si="27"/>
        <v>-401.74710561048778</v>
      </c>
      <c r="AR54" s="33">
        <f t="shared" si="19"/>
        <v>401.74710561048778</v>
      </c>
      <c r="AS54" s="44">
        <f t="shared" si="28"/>
        <v>4.2634734756498753E-2</v>
      </c>
      <c r="AT54" s="33">
        <f t="shared" si="21"/>
        <v>161400.73686640442</v>
      </c>
      <c r="AZ54" s="40">
        <v>41000</v>
      </c>
      <c r="BA54" s="53">
        <v>9423</v>
      </c>
      <c r="BB54" s="54"/>
      <c r="BC54" s="53">
        <v>9281</v>
      </c>
      <c r="BD54" s="26">
        <f t="shared" si="25"/>
        <v>142</v>
      </c>
      <c r="BE54" s="26">
        <f t="shared" si="14"/>
        <v>142</v>
      </c>
      <c r="BF54" s="27">
        <f t="shared" si="26"/>
        <v>1.5069510771516503E-2</v>
      </c>
      <c r="BG54" s="26">
        <f t="shared" si="16"/>
        <v>20164</v>
      </c>
      <c r="BH54" s="25"/>
    </row>
    <row r="55" spans="1:60" x14ac:dyDescent="0.3">
      <c r="A55" s="40">
        <v>41030</v>
      </c>
      <c r="B55" s="53">
        <v>11342</v>
      </c>
      <c r="C55" s="55"/>
      <c r="D55" s="36"/>
      <c r="E55" s="26">
        <f t="shared" si="5"/>
        <v>9533.3981232982806</v>
      </c>
      <c r="F55" s="26">
        <f t="shared" si="0"/>
        <v>1808.6018767017194</v>
      </c>
      <c r="G55" s="26">
        <f t="shared" si="1"/>
        <v>1808.6018767017194</v>
      </c>
      <c r="H55" s="27">
        <f t="shared" si="2"/>
        <v>0.15946057809043551</v>
      </c>
      <c r="I55" s="26">
        <f t="shared" si="3"/>
        <v>3271040.7484089816</v>
      </c>
      <c r="J55" s="25"/>
      <c r="O55" s="103">
        <v>1</v>
      </c>
      <c r="P55" s="40">
        <v>41030</v>
      </c>
      <c r="Q55" s="53">
        <v>11342</v>
      </c>
      <c r="R55" s="54"/>
      <c r="S55" s="36"/>
      <c r="T55" s="36"/>
      <c r="U55" s="33">
        <f t="shared" si="6"/>
        <v>9944.7186391955838</v>
      </c>
      <c r="V55" s="33">
        <f t="shared" si="7"/>
        <v>29.554143905036376</v>
      </c>
      <c r="W55" s="35">
        <f t="shared" si="8"/>
        <v>9604.0417888852626</v>
      </c>
      <c r="X55" s="33">
        <f t="shared" si="9"/>
        <v>1737.9582111147374</v>
      </c>
      <c r="Y55" s="33">
        <f t="shared" si="10"/>
        <v>1737.9582111147374</v>
      </c>
      <c r="Z55" s="44">
        <f t="shared" si="11"/>
        <v>0.15323207645166084</v>
      </c>
      <c r="AA55" s="33">
        <f t="shared" si="12"/>
        <v>3020498.7435811381</v>
      </c>
      <c r="AG55" s="16">
        <v>1</v>
      </c>
      <c r="AH55" s="18">
        <v>41030</v>
      </c>
      <c r="AI55" s="42">
        <v>11342</v>
      </c>
      <c r="AJ55" s="37"/>
      <c r="AK55" s="36"/>
      <c r="AL55" s="36"/>
      <c r="AM55" s="25">
        <f t="shared" si="22"/>
        <v>10261.934594033557</v>
      </c>
      <c r="AN55" s="25">
        <f t="shared" si="23"/>
        <v>61.611655600853545</v>
      </c>
      <c r="AO55" s="49">
        <f t="shared" si="17"/>
        <v>1.0539007281187258</v>
      </c>
      <c r="AP55" s="25">
        <f t="shared" si="29"/>
        <v>10275.659557508034</v>
      </c>
      <c r="AQ55" s="33">
        <f t="shared" si="27"/>
        <v>1066.3404424919663</v>
      </c>
      <c r="AR55" s="33">
        <f t="shared" si="19"/>
        <v>1066.3404424919663</v>
      </c>
      <c r="AS55" s="44">
        <f t="shared" si="28"/>
        <v>9.4016967244927377E-2</v>
      </c>
      <c r="AT55" s="33">
        <f t="shared" si="21"/>
        <v>1137081.9392939624</v>
      </c>
      <c r="AZ55" s="40">
        <v>41030</v>
      </c>
      <c r="BA55" s="53">
        <v>11342</v>
      </c>
      <c r="BB55" s="54"/>
      <c r="BC55" s="53">
        <v>9967</v>
      </c>
      <c r="BD55" s="26">
        <f t="shared" si="25"/>
        <v>1375</v>
      </c>
      <c r="BE55" s="26">
        <f t="shared" si="14"/>
        <v>1375</v>
      </c>
      <c r="BF55" s="27">
        <f t="shared" si="26"/>
        <v>0.121230823487921</v>
      </c>
      <c r="BG55" s="26">
        <f t="shared" si="16"/>
        <v>1890625</v>
      </c>
      <c r="BH55" s="25"/>
    </row>
    <row r="56" spans="1:60" x14ac:dyDescent="0.3">
      <c r="A56" s="40">
        <v>41061</v>
      </c>
      <c r="B56" s="53">
        <v>11274</v>
      </c>
      <c r="C56" s="55"/>
      <c r="D56" s="36"/>
      <c r="E56" s="26">
        <f t="shared" si="5"/>
        <v>9733.3142952380422</v>
      </c>
      <c r="F56" s="26">
        <f t="shared" si="0"/>
        <v>1540.6857047619578</v>
      </c>
      <c r="G56" s="26">
        <f t="shared" si="1"/>
        <v>1540.6857047619578</v>
      </c>
      <c r="H56" s="27">
        <f t="shared" si="2"/>
        <v>0.13665830271083534</v>
      </c>
      <c r="I56" s="26">
        <f t="shared" si="3"/>
        <v>2373712.4408578505</v>
      </c>
      <c r="J56" s="25"/>
      <c r="O56" s="103">
        <v>1</v>
      </c>
      <c r="P56" s="40">
        <v>41061</v>
      </c>
      <c r="Q56" s="53">
        <v>11274</v>
      </c>
      <c r="R56" s="54"/>
      <c r="S56" s="36"/>
      <c r="T56" s="36"/>
      <c r="U56" s="33">
        <f t="shared" si="6"/>
        <v>10229.0470185708</v>
      </c>
      <c r="V56" s="33">
        <f t="shared" si="7"/>
        <v>64.543953499335188</v>
      </c>
      <c r="W56" s="35">
        <f t="shared" si="8"/>
        <v>9974.2727831006196</v>
      </c>
      <c r="X56" s="33">
        <f t="shared" si="9"/>
        <v>1299.7272168993804</v>
      </c>
      <c r="Y56" s="33">
        <f t="shared" si="10"/>
        <v>1299.7272168993804</v>
      </c>
      <c r="Z56" s="44">
        <f t="shared" si="11"/>
        <v>0.11528536605458403</v>
      </c>
      <c r="AA56" s="33">
        <f t="shared" si="12"/>
        <v>1689290.8383490092</v>
      </c>
      <c r="AG56" s="16">
        <v>1</v>
      </c>
      <c r="AH56" s="18">
        <v>41061</v>
      </c>
      <c r="AI56" s="42">
        <v>11274</v>
      </c>
      <c r="AJ56" s="37"/>
      <c r="AK56" s="36"/>
      <c r="AL56" s="36"/>
      <c r="AM56" s="25">
        <f t="shared" si="22"/>
        <v>10282.234769143048</v>
      </c>
      <c r="AN56" s="25">
        <f t="shared" si="23"/>
        <v>52.090757301412971</v>
      </c>
      <c r="AO56" s="49">
        <f t="shared" si="17"/>
        <v>1.1064101188730695</v>
      </c>
      <c r="AP56" s="25">
        <f t="shared" si="29"/>
        <v>11481.158009504978</v>
      </c>
      <c r="AQ56" s="33">
        <f t="shared" si="27"/>
        <v>-207.1580095049776</v>
      </c>
      <c r="AR56" s="33">
        <f t="shared" si="19"/>
        <v>207.1580095049776</v>
      </c>
      <c r="AS56" s="44">
        <f t="shared" si="28"/>
        <v>1.8374845618678162E-2</v>
      </c>
      <c r="AT56" s="33">
        <f t="shared" si="21"/>
        <v>42914.440902064387</v>
      </c>
      <c r="AZ56" s="40">
        <v>41061</v>
      </c>
      <c r="BA56" s="53">
        <v>11274</v>
      </c>
      <c r="BB56" s="54"/>
      <c r="BC56" s="53">
        <v>11344</v>
      </c>
      <c r="BD56" s="26">
        <f t="shared" si="25"/>
        <v>-70</v>
      </c>
      <c r="BE56" s="26">
        <f t="shared" si="14"/>
        <v>70</v>
      </c>
      <c r="BF56" s="27">
        <f t="shared" si="26"/>
        <v>6.2089764058896576E-3</v>
      </c>
      <c r="BG56" s="26">
        <f t="shared" si="16"/>
        <v>4900</v>
      </c>
      <c r="BH56" s="25"/>
    </row>
    <row r="57" spans="1:60" x14ac:dyDescent="0.3">
      <c r="A57" s="40">
        <v>41091</v>
      </c>
      <c r="B57" s="53">
        <v>9845</v>
      </c>
      <c r="C57" s="55"/>
      <c r="D57" s="36"/>
      <c r="E57" s="26">
        <f t="shared" si="5"/>
        <v>9903.6160029969815</v>
      </c>
      <c r="F57" s="26">
        <f t="shared" si="0"/>
        <v>-58.616002996981479</v>
      </c>
      <c r="G57" s="26">
        <f t="shared" si="1"/>
        <v>58.616002996981479</v>
      </c>
      <c r="H57" s="27">
        <f t="shared" si="2"/>
        <v>5.9538855253409321E-3</v>
      </c>
      <c r="I57" s="26">
        <f t="shared" si="3"/>
        <v>3435.8358073421418</v>
      </c>
      <c r="J57" s="25"/>
      <c r="O57" s="103">
        <v>1</v>
      </c>
      <c r="P57" s="40">
        <v>41091</v>
      </c>
      <c r="Q57" s="53">
        <v>9845</v>
      </c>
      <c r="R57" s="54"/>
      <c r="S57" s="36"/>
      <c r="T57" s="36"/>
      <c r="U57" s="33">
        <f t="shared" si="6"/>
        <v>10205.657580769272</v>
      </c>
      <c r="V57" s="33">
        <f t="shared" si="7"/>
        <v>52.46748661122902</v>
      </c>
      <c r="W57" s="35">
        <f t="shared" si="8"/>
        <v>10293.590972070135</v>
      </c>
      <c r="X57" s="33">
        <f t="shared" si="9"/>
        <v>-448.59097207013474</v>
      </c>
      <c r="Y57" s="33">
        <f t="shared" si="10"/>
        <v>448.59097207013474</v>
      </c>
      <c r="Z57" s="44">
        <f t="shared" si="11"/>
        <v>4.5565360291532221E-2</v>
      </c>
      <c r="AA57" s="33">
        <f t="shared" si="12"/>
        <v>201233.8602228284</v>
      </c>
      <c r="AG57" s="16">
        <v>1</v>
      </c>
      <c r="AH57" s="18">
        <v>41091</v>
      </c>
      <c r="AI57" s="42">
        <v>9845</v>
      </c>
      <c r="AJ57" s="37"/>
      <c r="AK57" s="36"/>
      <c r="AL57" s="36"/>
      <c r="AM57" s="25">
        <f t="shared" si="22"/>
        <v>10271.668572245862</v>
      </c>
      <c r="AN57" s="25">
        <f t="shared" si="23"/>
        <v>37.650449629498752</v>
      </c>
      <c r="AO57" s="49">
        <f t="shared" si="17"/>
        <v>0.97177347676381176</v>
      </c>
      <c r="AP57" s="25">
        <f t="shared" si="29"/>
        <v>10121.703686573601</v>
      </c>
      <c r="AQ57" s="33">
        <f t="shared" si="27"/>
        <v>-276.70368657360086</v>
      </c>
      <c r="AR57" s="33">
        <f t="shared" si="19"/>
        <v>276.70368657360086</v>
      </c>
      <c r="AS57" s="44">
        <f t="shared" si="28"/>
        <v>2.8106011840893941E-2</v>
      </c>
      <c r="AT57" s="33">
        <f t="shared" si="21"/>
        <v>76564.930163421537</v>
      </c>
      <c r="AZ57" s="40">
        <v>41091</v>
      </c>
      <c r="BA57" s="53">
        <v>9845</v>
      </c>
      <c r="BB57" s="54"/>
      <c r="BC57" s="53">
        <v>9106</v>
      </c>
      <c r="BD57" s="26">
        <f t="shared" si="25"/>
        <v>739</v>
      </c>
      <c r="BE57" s="26">
        <f t="shared" si="14"/>
        <v>739</v>
      </c>
      <c r="BF57" s="27">
        <f t="shared" si="26"/>
        <v>7.5063484002031486E-2</v>
      </c>
      <c r="BG57" s="26">
        <f t="shared" si="16"/>
        <v>546121</v>
      </c>
      <c r="BH57" s="25"/>
    </row>
    <row r="58" spans="1:60" x14ac:dyDescent="0.3">
      <c r="A58" s="40">
        <v>41122</v>
      </c>
      <c r="B58" s="53">
        <v>11163</v>
      </c>
      <c r="C58" s="55"/>
      <c r="D58" s="36"/>
      <c r="E58" s="26">
        <f t="shared" si="5"/>
        <v>9897.1368065057468</v>
      </c>
      <c r="F58" s="26">
        <f t="shared" si="0"/>
        <v>1265.8631934942532</v>
      </c>
      <c r="G58" s="26">
        <f t="shared" si="1"/>
        <v>1265.8631934942532</v>
      </c>
      <c r="H58" s="27">
        <f t="shared" si="2"/>
        <v>0.11339811820247722</v>
      </c>
      <c r="I58" s="26">
        <f t="shared" si="3"/>
        <v>1602409.6246434692</v>
      </c>
      <c r="J58" s="25"/>
      <c r="O58" s="103">
        <v>1</v>
      </c>
      <c r="P58" s="40">
        <v>41122</v>
      </c>
      <c r="Q58" s="53">
        <v>11163</v>
      </c>
      <c r="R58" s="54"/>
      <c r="S58" s="36"/>
      <c r="T58" s="36"/>
      <c r="U58" s="33">
        <f t="shared" si="6"/>
        <v>10435.499839684058</v>
      </c>
      <c r="V58" s="33">
        <f t="shared" si="7"/>
        <v>76.827522461321919</v>
      </c>
      <c r="W58" s="35">
        <f t="shared" si="8"/>
        <v>10258.125067380501</v>
      </c>
      <c r="X58" s="33">
        <f t="shared" si="9"/>
        <v>904.8749326194993</v>
      </c>
      <c r="Y58" s="33">
        <f t="shared" si="10"/>
        <v>904.8749326194993</v>
      </c>
      <c r="Z58" s="44">
        <f t="shared" si="11"/>
        <v>8.1060192835214484E-2</v>
      </c>
      <c r="AA58" s="33">
        <f t="shared" si="12"/>
        <v>818798.64368314343</v>
      </c>
      <c r="AG58" s="16">
        <v>1</v>
      </c>
      <c r="AH58" s="18">
        <v>41122</v>
      </c>
      <c r="AI58" s="42">
        <v>11163</v>
      </c>
      <c r="AJ58" s="37"/>
      <c r="AK58" s="36"/>
      <c r="AL58" s="36"/>
      <c r="AM58" s="25">
        <f t="shared" si="22"/>
        <v>10458.667173231392</v>
      </c>
      <c r="AN58" s="25">
        <f t="shared" si="23"/>
        <v>72.070144672079337</v>
      </c>
      <c r="AO58" s="49">
        <f t="shared" si="17"/>
        <v>1.0350048861840704</v>
      </c>
      <c r="AP58" s="25">
        <f t="shared" si="29"/>
        <v>10478.544794966851</v>
      </c>
      <c r="AQ58" s="33">
        <f t="shared" si="27"/>
        <v>684.45520503314947</v>
      </c>
      <c r="AR58" s="33">
        <f t="shared" si="19"/>
        <v>684.45520503314947</v>
      </c>
      <c r="AS58" s="44">
        <f t="shared" si="28"/>
        <v>6.131462913492336E-2</v>
      </c>
      <c r="AT58" s="33">
        <f t="shared" si="21"/>
        <v>468478.9276969707</v>
      </c>
      <c r="AZ58" s="40">
        <v>41122</v>
      </c>
      <c r="BA58" s="53">
        <v>11163</v>
      </c>
      <c r="BB58" s="54"/>
      <c r="BC58" s="53">
        <v>10469</v>
      </c>
      <c r="BD58" s="26">
        <f t="shared" si="25"/>
        <v>694</v>
      </c>
      <c r="BE58" s="26">
        <f t="shared" si="14"/>
        <v>694</v>
      </c>
      <c r="BF58" s="27">
        <f t="shared" si="26"/>
        <v>6.2169667652064858E-2</v>
      </c>
      <c r="BG58" s="26">
        <f t="shared" si="16"/>
        <v>481636</v>
      </c>
      <c r="BH58" s="25"/>
    </row>
    <row r="59" spans="1:60" x14ac:dyDescent="0.3">
      <c r="A59" s="40">
        <v>41153</v>
      </c>
      <c r="B59" s="53">
        <v>9532</v>
      </c>
      <c r="C59" s="55"/>
      <c r="D59" s="36"/>
      <c r="E59" s="26">
        <f t="shared" si="5"/>
        <v>10037.060648840978</v>
      </c>
      <c r="F59" s="26">
        <f t="shared" si="0"/>
        <v>-505.06064884097759</v>
      </c>
      <c r="G59" s="26">
        <f t="shared" si="1"/>
        <v>505.06064884097759</v>
      </c>
      <c r="H59" s="27">
        <f t="shared" si="2"/>
        <v>5.2985800340010242E-2</v>
      </c>
      <c r="I59" s="26">
        <f t="shared" si="3"/>
        <v>255086.25900766929</v>
      </c>
      <c r="J59" s="25"/>
      <c r="O59" s="103">
        <v>1</v>
      </c>
      <c r="P59" s="40">
        <v>41153</v>
      </c>
      <c r="Q59" s="53">
        <v>9532</v>
      </c>
      <c r="R59" s="54"/>
      <c r="S59" s="36"/>
      <c r="T59" s="36"/>
      <c r="U59" s="33">
        <f t="shared" si="6"/>
        <v>10320.162305544565</v>
      </c>
      <c r="V59" s="33">
        <f t="shared" si="7"/>
        <v>50.436240278759293</v>
      </c>
      <c r="W59" s="35">
        <f t="shared" si="8"/>
        <v>10512.327362145381</v>
      </c>
      <c r="X59" s="33">
        <f t="shared" si="9"/>
        <v>-980.3273621453809</v>
      </c>
      <c r="Y59" s="33">
        <f t="shared" si="10"/>
        <v>980.3273621453809</v>
      </c>
      <c r="Z59" s="44">
        <f t="shared" si="11"/>
        <v>0.1028459255293098</v>
      </c>
      <c r="AA59" s="33">
        <f t="shared" si="12"/>
        <v>961041.73697092081</v>
      </c>
      <c r="AG59" s="16">
        <v>1</v>
      </c>
      <c r="AH59" s="18">
        <v>41153</v>
      </c>
      <c r="AI59" s="42">
        <v>9532</v>
      </c>
      <c r="AJ59" s="37"/>
      <c r="AK59" s="36"/>
      <c r="AL59" s="36"/>
      <c r="AM59" s="25">
        <f t="shared" si="22"/>
        <v>10298.121668408687</v>
      </c>
      <c r="AN59" s="25">
        <f t="shared" si="23"/>
        <v>18.460109026874179</v>
      </c>
      <c r="AO59" s="49">
        <f t="shared" si="17"/>
        <v>0.9762008884485307</v>
      </c>
      <c r="AP59" s="25">
        <f t="shared" si="29"/>
        <v>10586.392546060513</v>
      </c>
      <c r="AQ59" s="33">
        <f t="shared" si="27"/>
        <v>-1054.3925460605133</v>
      </c>
      <c r="AR59" s="33">
        <f t="shared" si="19"/>
        <v>1054.3925460605133</v>
      </c>
      <c r="AS59" s="44">
        <f t="shared" si="28"/>
        <v>0.11061608750110294</v>
      </c>
      <c r="AT59" s="33">
        <f t="shared" si="21"/>
        <v>1111743.6411879717</v>
      </c>
      <c r="AZ59" s="40">
        <v>41153</v>
      </c>
      <c r="BA59" s="53">
        <v>9532</v>
      </c>
      <c r="BB59" s="54"/>
      <c r="BC59" s="53">
        <v>10085</v>
      </c>
      <c r="BD59" s="26">
        <f t="shared" si="25"/>
        <v>-553</v>
      </c>
      <c r="BE59" s="26">
        <f t="shared" si="14"/>
        <v>553</v>
      </c>
      <c r="BF59" s="27">
        <f t="shared" si="26"/>
        <v>5.8015107007973146E-2</v>
      </c>
      <c r="BG59" s="26">
        <f t="shared" si="16"/>
        <v>305809</v>
      </c>
      <c r="BH59" s="25"/>
    </row>
    <row r="60" spans="1:60" x14ac:dyDescent="0.3">
      <c r="A60" s="40">
        <v>41183</v>
      </c>
      <c r="B60" s="53">
        <v>10754</v>
      </c>
      <c r="C60" s="55"/>
      <c r="D60" s="36"/>
      <c r="E60" s="26">
        <f t="shared" si="5"/>
        <v>9981.2331100031697</v>
      </c>
      <c r="F60" s="26">
        <f t="shared" si="0"/>
        <v>772.76688999683029</v>
      </c>
      <c r="G60" s="26">
        <f t="shared" si="1"/>
        <v>772.76688999683029</v>
      </c>
      <c r="H60" s="27">
        <f t="shared" si="2"/>
        <v>7.1858554026114033E-2</v>
      </c>
      <c r="I60" s="26">
        <f t="shared" si="3"/>
        <v>597168.66627537319</v>
      </c>
      <c r="J60" s="25"/>
      <c r="O60" s="103">
        <v>1</v>
      </c>
      <c r="P60" s="40">
        <v>41183</v>
      </c>
      <c r="Q60" s="53">
        <v>10754</v>
      </c>
      <c r="R60" s="54"/>
      <c r="S60" s="36"/>
      <c r="T60" s="36"/>
      <c r="U60" s="33">
        <f t="shared" si="6"/>
        <v>10445.753402239308</v>
      </c>
      <c r="V60" s="33">
        <f t="shared" si="7"/>
        <v>60.75774751919581</v>
      </c>
      <c r="W60" s="35">
        <f t="shared" si="8"/>
        <v>10370.598545823324</v>
      </c>
      <c r="X60" s="33">
        <f t="shared" si="9"/>
        <v>383.40145417667554</v>
      </c>
      <c r="Y60" s="33">
        <f t="shared" si="10"/>
        <v>383.40145417667554</v>
      </c>
      <c r="Z60" s="44">
        <f t="shared" si="11"/>
        <v>3.5651985696175892E-2</v>
      </c>
      <c r="AA60" s="33">
        <f t="shared" si="12"/>
        <v>146996.67506478942</v>
      </c>
      <c r="AG60" s="16">
        <v>1</v>
      </c>
      <c r="AH60" s="18">
        <v>41183</v>
      </c>
      <c r="AI60" s="42">
        <v>10754</v>
      </c>
      <c r="AJ60" s="37"/>
      <c r="AK60" s="36"/>
      <c r="AL60" s="36"/>
      <c r="AM60" s="25">
        <f t="shared" si="22"/>
        <v>10376.807188317855</v>
      </c>
      <c r="AN60" s="25">
        <f t="shared" si="23"/>
        <v>32.340028246235576</v>
      </c>
      <c r="AO60" s="49">
        <f t="shared" si="17"/>
        <v>1.0232153361993335</v>
      </c>
      <c r="AP60" s="25">
        <f t="shared" si="29"/>
        <v>10478.193470468048</v>
      </c>
      <c r="AQ60" s="33">
        <f t="shared" si="27"/>
        <v>275.80652953195204</v>
      </c>
      <c r="AR60" s="33">
        <f t="shared" si="19"/>
        <v>275.80652953195204</v>
      </c>
      <c r="AS60" s="44">
        <f t="shared" si="28"/>
        <v>2.5646878327315607E-2</v>
      </c>
      <c r="AT60" s="33">
        <f t="shared" si="21"/>
        <v>76069.24173245953</v>
      </c>
      <c r="AZ60" s="40">
        <v>41183</v>
      </c>
      <c r="BA60" s="53">
        <v>10754</v>
      </c>
      <c r="BB60" s="54"/>
      <c r="BC60" s="53">
        <v>9612</v>
      </c>
      <c r="BD60" s="26">
        <f t="shared" si="25"/>
        <v>1142</v>
      </c>
      <c r="BE60" s="26">
        <f t="shared" si="14"/>
        <v>1142</v>
      </c>
      <c r="BF60" s="27">
        <f t="shared" si="26"/>
        <v>0.10619304444857727</v>
      </c>
      <c r="BG60" s="26">
        <f t="shared" si="16"/>
        <v>1304164</v>
      </c>
      <c r="BH60" s="25"/>
    </row>
    <row r="61" spans="1:60" x14ac:dyDescent="0.3">
      <c r="A61" s="40">
        <v>41214</v>
      </c>
      <c r="B61" s="53">
        <v>10953</v>
      </c>
      <c r="C61" s="55"/>
      <c r="D61" s="36"/>
      <c r="E61" s="26">
        <f t="shared" si="5"/>
        <v>10066.651908048263</v>
      </c>
      <c r="F61" s="26">
        <f t="shared" si="0"/>
        <v>886.34809195173693</v>
      </c>
      <c r="G61" s="26">
        <f t="shared" si="1"/>
        <v>886.34809195173693</v>
      </c>
      <c r="H61" s="27">
        <f t="shared" si="2"/>
        <v>8.092286058173441E-2</v>
      </c>
      <c r="I61" s="26">
        <f t="shared" si="3"/>
        <v>785612.94010648469</v>
      </c>
      <c r="J61" s="25"/>
      <c r="O61" s="103">
        <v>1</v>
      </c>
      <c r="P61" s="40">
        <v>41214</v>
      </c>
      <c r="Q61" s="53">
        <v>10953</v>
      </c>
      <c r="R61" s="54"/>
      <c r="S61" s="36"/>
      <c r="T61" s="36"/>
      <c r="U61" s="33">
        <f t="shared" si="6"/>
        <v>10594.032480378639</v>
      </c>
      <c r="V61" s="33">
        <f t="shared" si="7"/>
        <v>72.777623423000151</v>
      </c>
      <c r="W61" s="35">
        <f t="shared" si="8"/>
        <v>10506.511149758504</v>
      </c>
      <c r="X61" s="33">
        <f t="shared" si="9"/>
        <v>446.48885024149604</v>
      </c>
      <c r="Y61" s="33">
        <f t="shared" si="10"/>
        <v>446.48885024149604</v>
      </c>
      <c r="Z61" s="44">
        <f t="shared" si="11"/>
        <v>4.0764069226832469E-2</v>
      </c>
      <c r="AA61" s="33">
        <f t="shared" si="12"/>
        <v>199352.29338997309</v>
      </c>
      <c r="AG61" s="16">
        <v>1</v>
      </c>
      <c r="AH61" s="18">
        <v>41214</v>
      </c>
      <c r="AI61" s="42">
        <v>10953</v>
      </c>
      <c r="AJ61" s="37"/>
      <c r="AK61" s="36"/>
      <c r="AL61" s="36"/>
      <c r="AM61" s="25">
        <f t="shared" si="22"/>
        <v>10509.494530365653</v>
      </c>
      <c r="AN61" s="25">
        <f t="shared" si="23"/>
        <v>55.466688389206766</v>
      </c>
      <c r="AO61" s="49">
        <f t="shared" si="17"/>
        <v>1.0207467610220931</v>
      </c>
      <c r="AP61" s="25">
        <f t="shared" si="29"/>
        <v>10496.733124966157</v>
      </c>
      <c r="AQ61" s="33">
        <f t="shared" si="27"/>
        <v>456.26687503384346</v>
      </c>
      <c r="AR61" s="33">
        <f t="shared" si="19"/>
        <v>456.26687503384346</v>
      </c>
      <c r="AS61" s="44">
        <f t="shared" si="28"/>
        <v>4.16567949451149E-2</v>
      </c>
      <c r="AT61" s="33">
        <f t="shared" si="21"/>
        <v>208179.46125314894</v>
      </c>
      <c r="AZ61" s="40">
        <v>41214</v>
      </c>
      <c r="BA61" s="53">
        <v>10953</v>
      </c>
      <c r="BB61" s="54"/>
      <c r="BC61" s="53">
        <v>10328</v>
      </c>
      <c r="BD61" s="26">
        <f t="shared" si="25"/>
        <v>625</v>
      </c>
      <c r="BE61" s="26">
        <f t="shared" si="14"/>
        <v>625</v>
      </c>
      <c r="BF61" s="27">
        <f t="shared" si="26"/>
        <v>5.7061992148269881E-2</v>
      </c>
      <c r="BG61" s="26">
        <f t="shared" si="16"/>
        <v>390625</v>
      </c>
      <c r="BH61" s="25"/>
    </row>
    <row r="62" spans="1:60" x14ac:dyDescent="0.3">
      <c r="A62" s="40">
        <v>41244</v>
      </c>
      <c r="B62" s="53">
        <v>11922</v>
      </c>
      <c r="C62" s="55"/>
      <c r="D62" s="36"/>
      <c r="E62" s="26">
        <f t="shared" si="5"/>
        <v>10164.625552680463</v>
      </c>
      <c r="F62" s="26">
        <f t="shared" si="0"/>
        <v>1757.3744473195366</v>
      </c>
      <c r="G62" s="26">
        <f t="shared" si="1"/>
        <v>1757.3744473195366</v>
      </c>
      <c r="H62" s="27">
        <f t="shared" si="2"/>
        <v>0.14740600967283479</v>
      </c>
      <c r="I62" s="26">
        <f t="shared" si="3"/>
        <v>3088364.9480916467</v>
      </c>
      <c r="J62" s="25"/>
      <c r="O62" s="103">
        <v>1</v>
      </c>
      <c r="P62" s="40">
        <v>41244</v>
      </c>
      <c r="Q62" s="53">
        <v>11922</v>
      </c>
      <c r="R62" s="54"/>
      <c r="S62" s="36"/>
      <c r="T62" s="36"/>
      <c r="U62" s="33">
        <f t="shared" si="6"/>
        <v>10912.8540751949</v>
      </c>
      <c r="V62" s="33">
        <f t="shared" si="7"/>
        <v>106.56844883745995</v>
      </c>
      <c r="W62" s="35">
        <f t="shared" si="8"/>
        <v>10666.810103801639</v>
      </c>
      <c r="X62" s="33">
        <f t="shared" si="9"/>
        <v>1255.1898961983607</v>
      </c>
      <c r="Y62" s="33">
        <f t="shared" si="10"/>
        <v>1255.1898961983607</v>
      </c>
      <c r="Z62" s="44">
        <f t="shared" si="11"/>
        <v>0.10528350077154509</v>
      </c>
      <c r="AA62" s="33">
        <f t="shared" si="12"/>
        <v>1575501.6755184515</v>
      </c>
      <c r="AG62" s="16">
        <v>1</v>
      </c>
      <c r="AH62" s="18">
        <v>41244</v>
      </c>
      <c r="AI62" s="42">
        <v>11922</v>
      </c>
      <c r="AJ62" s="37"/>
      <c r="AK62" s="36"/>
      <c r="AL62" s="36"/>
      <c r="AM62" s="25">
        <f t="shared" si="22"/>
        <v>10462.764621001274</v>
      </c>
      <c r="AN62" s="25">
        <f t="shared" si="23"/>
        <v>31.913830873868772</v>
      </c>
      <c r="AO62" s="49">
        <f t="shared" si="17"/>
        <v>1.1651483780685712</v>
      </c>
      <c r="AP62" s="25">
        <f t="shared" si="29"/>
        <v>12465.700068857977</v>
      </c>
      <c r="AQ62" s="33">
        <f t="shared" si="27"/>
        <v>-543.70006885797739</v>
      </c>
      <c r="AR62" s="33">
        <f t="shared" si="19"/>
        <v>543.70006885797739</v>
      </c>
      <c r="AS62" s="44">
        <f t="shared" si="28"/>
        <v>4.5604770076998605E-2</v>
      </c>
      <c r="AT62" s="33">
        <f t="shared" si="21"/>
        <v>295609.76487616933</v>
      </c>
      <c r="AZ62" s="40">
        <v>41244</v>
      </c>
      <c r="BA62" s="53">
        <v>11922</v>
      </c>
      <c r="BB62" s="54"/>
      <c r="BC62" s="53">
        <v>11483</v>
      </c>
      <c r="BD62" s="26">
        <f t="shared" si="25"/>
        <v>439</v>
      </c>
      <c r="BE62" s="26">
        <f t="shared" si="14"/>
        <v>439</v>
      </c>
      <c r="BF62" s="27">
        <f t="shared" si="26"/>
        <v>3.682268075826204E-2</v>
      </c>
      <c r="BG62" s="26">
        <f t="shared" si="16"/>
        <v>192721</v>
      </c>
      <c r="BH62" s="25"/>
    </row>
    <row r="63" spans="1:60" x14ac:dyDescent="0.3">
      <c r="A63" s="40">
        <v>41275</v>
      </c>
      <c r="B63" s="53">
        <v>8395</v>
      </c>
      <c r="C63" s="55"/>
      <c r="D63" s="36"/>
      <c r="E63" s="26">
        <f t="shared" si="5"/>
        <v>10358.879233768961</v>
      </c>
      <c r="F63" s="26">
        <f t="shared" si="0"/>
        <v>-1963.8792337689611</v>
      </c>
      <c r="G63" s="26">
        <f t="shared" si="1"/>
        <v>1963.8792337689611</v>
      </c>
      <c r="H63" s="27">
        <f t="shared" si="2"/>
        <v>0.23393439354007875</v>
      </c>
      <c r="I63" s="26">
        <f t="shared" si="3"/>
        <v>3856821.6448289617</v>
      </c>
      <c r="J63" s="25"/>
      <c r="O63" s="103">
        <v>1</v>
      </c>
      <c r="P63" s="40">
        <v>41275</v>
      </c>
      <c r="Q63" s="53">
        <v>8395</v>
      </c>
      <c r="R63" s="54"/>
      <c r="S63" s="36"/>
      <c r="T63" s="36"/>
      <c r="U63" s="33">
        <f t="shared" si="6"/>
        <v>10504.97977526377</v>
      </c>
      <c r="V63" s="33">
        <f t="shared" si="7"/>
        <v>35.916666511976175</v>
      </c>
      <c r="W63" s="35">
        <f t="shared" si="8"/>
        <v>11019.422524032359</v>
      </c>
      <c r="X63" s="33">
        <f t="shared" si="9"/>
        <v>-2624.4225240323594</v>
      </c>
      <c r="Y63" s="33">
        <f t="shared" si="10"/>
        <v>2624.4225240323594</v>
      </c>
      <c r="Z63" s="44">
        <f t="shared" si="11"/>
        <v>0.31261733460778551</v>
      </c>
      <c r="AA63" s="33">
        <f t="shared" si="12"/>
        <v>6887593.5846483801</v>
      </c>
      <c r="AG63" s="16">
        <v>1</v>
      </c>
      <c r="AH63" s="18">
        <v>41275</v>
      </c>
      <c r="AI63" s="42">
        <v>8395</v>
      </c>
      <c r="AJ63" s="37"/>
      <c r="AK63" s="36"/>
      <c r="AL63" s="36"/>
      <c r="AM63" s="25">
        <f t="shared" si="22"/>
        <v>10646.333067772226</v>
      </c>
      <c r="AN63" s="25">
        <f t="shared" si="23"/>
        <v>66.865087943891709</v>
      </c>
      <c r="AO63" s="46">
        <f t="shared" si="17"/>
        <v>0.76469844848854551</v>
      </c>
      <c r="AP63" s="25">
        <f t="shared" si="29"/>
        <v>7881.46768236346</v>
      </c>
      <c r="AQ63" s="33">
        <f t="shared" si="27"/>
        <v>513.53231763654003</v>
      </c>
      <c r="AR63" s="33">
        <f t="shared" si="19"/>
        <v>513.53231763654003</v>
      </c>
      <c r="AS63" s="44">
        <f t="shared" si="28"/>
        <v>6.1171211153846342E-2</v>
      </c>
      <c r="AT63" s="33">
        <f t="shared" si="21"/>
        <v>263715.44125715626</v>
      </c>
      <c r="AZ63" s="40">
        <v>41275</v>
      </c>
      <c r="BA63" s="53">
        <v>8395</v>
      </c>
      <c r="BB63" s="54"/>
      <c r="BC63" s="53">
        <v>7486</v>
      </c>
      <c r="BD63" s="26">
        <f t="shared" si="25"/>
        <v>909</v>
      </c>
      <c r="BE63" s="26">
        <f t="shared" si="14"/>
        <v>909</v>
      </c>
      <c r="BF63" s="27">
        <f t="shared" si="26"/>
        <v>0.10827873734365694</v>
      </c>
      <c r="BG63" s="26">
        <f t="shared" si="16"/>
        <v>826281</v>
      </c>
      <c r="BH63" s="25"/>
    </row>
    <row r="64" spans="1:60" x14ac:dyDescent="0.3">
      <c r="A64" s="40">
        <v>41306</v>
      </c>
      <c r="B64" s="53">
        <v>8888</v>
      </c>
      <c r="C64" s="55"/>
      <c r="D64" s="36"/>
      <c r="E64" s="26">
        <f t="shared" si="5"/>
        <v>10141.79927624781</v>
      </c>
      <c r="F64" s="26">
        <f t="shared" si="0"/>
        <v>-1253.7992762478098</v>
      </c>
      <c r="G64" s="26">
        <f t="shared" si="1"/>
        <v>1253.7992762478098</v>
      </c>
      <c r="H64" s="27">
        <f t="shared" si="2"/>
        <v>0.14106652523040164</v>
      </c>
      <c r="I64" s="26">
        <f t="shared" si="3"/>
        <v>1572012.6251195315</v>
      </c>
      <c r="J64" s="25"/>
      <c r="O64" s="103">
        <v>1</v>
      </c>
      <c r="P64" s="40">
        <v>41306</v>
      </c>
      <c r="Q64" s="53">
        <v>8888</v>
      </c>
      <c r="R64" s="54"/>
      <c r="S64" s="36"/>
      <c r="T64" s="36"/>
      <c r="U64" s="33">
        <f t="shared" si="6"/>
        <v>10216.893511168961</v>
      </c>
      <c r="V64" s="33">
        <f t="shared" si="7"/>
        <v>-8.5807718926742318</v>
      </c>
      <c r="W64" s="35">
        <f t="shared" si="8"/>
        <v>10540.896441775745</v>
      </c>
      <c r="X64" s="33">
        <f t="shared" si="9"/>
        <v>-1652.8964417757452</v>
      </c>
      <c r="Y64" s="33">
        <f t="shared" si="10"/>
        <v>1652.8964417757452</v>
      </c>
      <c r="Z64" s="44">
        <f t="shared" si="11"/>
        <v>0.18596944664443577</v>
      </c>
      <c r="AA64" s="33">
        <f t="shared" si="12"/>
        <v>2732066.6472349195</v>
      </c>
      <c r="AG64" s="16">
        <v>1</v>
      </c>
      <c r="AH64" s="18">
        <v>41306</v>
      </c>
      <c r="AI64" s="42">
        <v>8888</v>
      </c>
      <c r="AJ64" s="37"/>
      <c r="AK64" s="36"/>
      <c r="AL64" s="36"/>
      <c r="AM64" s="25">
        <f t="shared" si="22"/>
        <v>10684.942328991387</v>
      </c>
      <c r="AN64" s="25">
        <f t="shared" si="23"/>
        <v>60.353076042768343</v>
      </c>
      <c r="AO64" s="49">
        <f t="shared" si="17"/>
        <v>0.83677195464907461</v>
      </c>
      <c r="AP64" s="25">
        <f t="shared" si="29"/>
        <v>8994.9701964801916</v>
      </c>
      <c r="AQ64" s="33">
        <f t="shared" si="27"/>
        <v>-106.97019648019159</v>
      </c>
      <c r="AR64" s="33">
        <f t="shared" si="19"/>
        <v>106.97019648019159</v>
      </c>
      <c r="AS64" s="44">
        <f t="shared" si="28"/>
        <v>1.2035350639085462E-2</v>
      </c>
      <c r="AT64" s="33">
        <f t="shared" si="21"/>
        <v>11442.622935010793</v>
      </c>
      <c r="AZ64" s="40">
        <v>41306</v>
      </c>
      <c r="BA64" s="53">
        <v>8888</v>
      </c>
      <c r="BB64" s="54"/>
      <c r="BC64" s="53">
        <v>8641</v>
      </c>
      <c r="BD64" s="26">
        <f t="shared" si="25"/>
        <v>247</v>
      </c>
      <c r="BE64" s="26">
        <f t="shared" si="14"/>
        <v>247</v>
      </c>
      <c r="BF64" s="27">
        <f t="shared" si="26"/>
        <v>2.7790279027902789E-2</v>
      </c>
      <c r="BG64" s="26">
        <f t="shared" si="16"/>
        <v>61009</v>
      </c>
      <c r="BH64" s="25"/>
    </row>
    <row r="65" spans="1:60" x14ac:dyDescent="0.3">
      <c r="A65" s="40">
        <v>41334</v>
      </c>
      <c r="B65" s="53">
        <v>10110</v>
      </c>
      <c r="C65" s="55"/>
      <c r="D65" s="36"/>
      <c r="E65" s="26">
        <f t="shared" si="5"/>
        <v>10003.208934770659</v>
      </c>
      <c r="F65" s="26">
        <f t="shared" si="0"/>
        <v>106.79106522934126</v>
      </c>
      <c r="G65" s="26">
        <f t="shared" si="1"/>
        <v>106.79106522934126</v>
      </c>
      <c r="H65" s="27">
        <f t="shared" si="2"/>
        <v>1.0562914463831974E-2</v>
      </c>
      <c r="I65" s="26">
        <f t="shared" si="3"/>
        <v>11404.331612817419</v>
      </c>
      <c r="J65" s="25"/>
      <c r="O65" s="103">
        <v>1</v>
      </c>
      <c r="P65" s="40">
        <v>41334</v>
      </c>
      <c r="Q65" s="53">
        <v>10110</v>
      </c>
      <c r="R65" s="54"/>
      <c r="S65" s="36"/>
      <c r="T65" s="36"/>
      <c r="U65" s="33">
        <f t="shared" si="6"/>
        <v>10189.041347048424</v>
      </c>
      <c r="V65" s="33">
        <f t="shared" si="7"/>
        <v>-11.227438041727966</v>
      </c>
      <c r="W65" s="35">
        <f t="shared" si="8"/>
        <v>10208.312739276287</v>
      </c>
      <c r="X65" s="33">
        <f t="shared" si="9"/>
        <v>-98.312739276287175</v>
      </c>
      <c r="Y65" s="33">
        <f t="shared" si="10"/>
        <v>98.312739276287175</v>
      </c>
      <c r="Z65" s="44">
        <f t="shared" si="11"/>
        <v>9.724306555518019E-3</v>
      </c>
      <c r="AA65" s="33">
        <f t="shared" si="12"/>
        <v>9665.394704007218</v>
      </c>
      <c r="AG65" s="16">
        <v>1</v>
      </c>
      <c r="AH65" s="18">
        <v>41334</v>
      </c>
      <c r="AI65" s="42">
        <v>10110</v>
      </c>
      <c r="AJ65" s="37"/>
      <c r="AK65" s="36"/>
      <c r="AL65" s="36"/>
      <c r="AM65" s="25">
        <f t="shared" si="22"/>
        <v>10670.764492014119</v>
      </c>
      <c r="AN65" s="25">
        <f t="shared" si="23"/>
        <v>43.176222669610461</v>
      </c>
      <c r="AO65" s="49">
        <f t="shared" si="17"/>
        <v>0.96256365928544285</v>
      </c>
      <c r="AP65" s="25">
        <f t="shared" si="29"/>
        <v>10436.39443898975</v>
      </c>
      <c r="AQ65" s="33">
        <f t="shared" si="27"/>
        <v>-326.39443898974969</v>
      </c>
      <c r="AR65" s="33">
        <f t="shared" si="19"/>
        <v>326.39443898974969</v>
      </c>
      <c r="AS65" s="44">
        <f t="shared" si="28"/>
        <v>3.2284316418372865E-2</v>
      </c>
      <c r="AT65" s="33">
        <f t="shared" si="21"/>
        <v>106533.32980343343</v>
      </c>
      <c r="AZ65" s="40">
        <v>41334</v>
      </c>
      <c r="BA65" s="53">
        <v>10110</v>
      </c>
      <c r="BB65" s="54"/>
      <c r="BC65" s="53">
        <v>9709</v>
      </c>
      <c r="BD65" s="26">
        <f t="shared" si="25"/>
        <v>401</v>
      </c>
      <c r="BE65" s="26">
        <f t="shared" si="14"/>
        <v>401</v>
      </c>
      <c r="BF65" s="27">
        <f t="shared" si="26"/>
        <v>3.9663699307616221E-2</v>
      </c>
      <c r="BG65" s="26">
        <f t="shared" si="16"/>
        <v>160801</v>
      </c>
      <c r="BH65" s="25"/>
    </row>
    <row r="66" spans="1:60" x14ac:dyDescent="0.3">
      <c r="A66" s="40">
        <v>41365</v>
      </c>
      <c r="B66" s="53">
        <v>10493</v>
      </c>
      <c r="C66" s="55"/>
      <c r="D66" s="36"/>
      <c r="E66" s="26">
        <f t="shared" si="5"/>
        <v>10015.013224721388</v>
      </c>
      <c r="F66" s="26">
        <f t="shared" si="0"/>
        <v>477.98677527861219</v>
      </c>
      <c r="G66" s="26">
        <f t="shared" si="1"/>
        <v>477.98677527861219</v>
      </c>
      <c r="H66" s="27">
        <f t="shared" si="2"/>
        <v>4.5552918638960466E-2</v>
      </c>
      <c r="I66" s="26">
        <f t="shared" si="3"/>
        <v>228471.3573412465</v>
      </c>
      <c r="J66" s="25"/>
      <c r="O66" s="103">
        <v>1</v>
      </c>
      <c r="P66" s="40">
        <v>41365</v>
      </c>
      <c r="Q66" s="53">
        <v>10493</v>
      </c>
      <c r="R66" s="54"/>
      <c r="S66" s="36"/>
      <c r="T66" s="36"/>
      <c r="U66" s="33">
        <f t="shared" si="6"/>
        <v>10239.597100371435</v>
      </c>
      <c r="V66" s="33">
        <f t="shared" si="7"/>
        <v>-2.7423488882237521</v>
      </c>
      <c r="W66" s="35">
        <f t="shared" si="8"/>
        <v>10177.813909006696</v>
      </c>
      <c r="X66" s="33">
        <f t="shared" si="9"/>
        <v>315.18609099330388</v>
      </c>
      <c r="Y66" s="33">
        <f t="shared" si="10"/>
        <v>315.18609099330388</v>
      </c>
      <c r="Z66" s="44">
        <f t="shared" si="11"/>
        <v>3.0037748117154664E-2</v>
      </c>
      <c r="AA66" s="33">
        <f t="shared" si="12"/>
        <v>99342.271955639226</v>
      </c>
      <c r="AG66" s="16">
        <v>1</v>
      </c>
      <c r="AH66" s="18">
        <v>41365</v>
      </c>
      <c r="AI66" s="42">
        <v>10493</v>
      </c>
      <c r="AJ66" s="37"/>
      <c r="AK66" s="36"/>
      <c r="AL66" s="36"/>
      <c r="AM66" s="25">
        <f t="shared" si="22"/>
        <v>10761.963208042542</v>
      </c>
      <c r="AN66" s="25">
        <f t="shared" si="23"/>
        <v>54.243782338657006</v>
      </c>
      <c r="AO66" s="49">
        <f t="shared" si="17"/>
        <v>0.96546347919938458</v>
      </c>
      <c r="AP66" s="25">
        <f t="shared" si="29"/>
        <v>10285.135808257797</v>
      </c>
      <c r="AQ66" s="33">
        <f t="shared" si="27"/>
        <v>207.86419174220282</v>
      </c>
      <c r="AR66" s="33">
        <f t="shared" si="19"/>
        <v>207.86419174220282</v>
      </c>
      <c r="AS66" s="44">
        <f t="shared" si="28"/>
        <v>1.98097962205473E-2</v>
      </c>
      <c r="AT66" s="33">
        <f t="shared" si="21"/>
        <v>43207.52220863926</v>
      </c>
      <c r="AZ66" s="40">
        <v>41365</v>
      </c>
      <c r="BA66" s="53">
        <v>10493</v>
      </c>
      <c r="BB66" s="54"/>
      <c r="BC66" s="53">
        <v>9423</v>
      </c>
      <c r="BD66" s="26">
        <f t="shared" si="25"/>
        <v>1070</v>
      </c>
      <c r="BE66" s="26">
        <f t="shared" si="14"/>
        <v>1070</v>
      </c>
      <c r="BF66" s="27">
        <f t="shared" si="26"/>
        <v>0.10197274373391785</v>
      </c>
      <c r="BG66" s="26">
        <f t="shared" si="16"/>
        <v>1144900</v>
      </c>
      <c r="BH66" s="25"/>
    </row>
    <row r="67" spans="1:60" x14ac:dyDescent="0.3">
      <c r="A67" s="40">
        <v>41395</v>
      </c>
      <c r="B67" s="53">
        <v>12218</v>
      </c>
      <c r="C67" s="55"/>
      <c r="D67" s="36"/>
      <c r="E67" s="26">
        <f t="shared" si="5"/>
        <v>10067.848117564579</v>
      </c>
      <c r="F67" s="26">
        <f t="shared" si="0"/>
        <v>2150.1518824354207</v>
      </c>
      <c r="G67" s="26">
        <f t="shared" si="1"/>
        <v>2150.1518824354207</v>
      </c>
      <c r="H67" s="27">
        <f t="shared" si="2"/>
        <v>0.17598231154324936</v>
      </c>
      <c r="I67" s="26">
        <f t="shared" si="3"/>
        <v>4623153.117540583</v>
      </c>
      <c r="J67" s="25"/>
      <c r="O67" s="103">
        <v>1</v>
      </c>
      <c r="P67" s="40">
        <v>41395</v>
      </c>
      <c r="Q67" s="53">
        <v>12218</v>
      </c>
      <c r="R67" s="54"/>
      <c r="S67" s="36"/>
      <c r="T67" s="36"/>
      <c r="U67" s="33">
        <f t="shared" si="6"/>
        <v>10625.201444145663</v>
      </c>
      <c r="V67" s="33">
        <f t="shared" si="7"/>
        <v>50.591838565064918</v>
      </c>
      <c r="W67" s="35">
        <f t="shared" si="8"/>
        <v>10236.854751483212</v>
      </c>
      <c r="X67" s="33">
        <f t="shared" si="9"/>
        <v>1981.1452485167883</v>
      </c>
      <c r="Y67" s="33">
        <f t="shared" si="10"/>
        <v>1981.1452485167883</v>
      </c>
      <c r="Z67" s="44">
        <f t="shared" si="11"/>
        <v>0.16214971750833101</v>
      </c>
      <c r="AA67" s="33">
        <f t="shared" si="12"/>
        <v>3924936.4957206468</v>
      </c>
      <c r="AG67" s="16">
        <v>1</v>
      </c>
      <c r="AH67" s="18">
        <v>41395</v>
      </c>
      <c r="AI67" s="42">
        <v>12218</v>
      </c>
      <c r="AJ67" s="37"/>
      <c r="AK67" s="36"/>
      <c r="AL67" s="36"/>
      <c r="AM67" s="25">
        <f t="shared" si="22"/>
        <v>10988.512624330817</v>
      </c>
      <c r="AN67" s="25">
        <f t="shared" si="23"/>
        <v>93.954400252675811</v>
      </c>
      <c r="AO67" s="49">
        <f t="shared" si="17"/>
        <v>1.0750670963542326</v>
      </c>
      <c r="AP67" s="25">
        <f t="shared" si="29"/>
        <v>11399.208422645597</v>
      </c>
      <c r="AQ67" s="33">
        <f t="shared" si="27"/>
        <v>818.79157735440276</v>
      </c>
      <c r="AR67" s="33">
        <f t="shared" si="19"/>
        <v>818.79157735440276</v>
      </c>
      <c r="AS67" s="44">
        <f t="shared" si="28"/>
        <v>6.7015188848780716E-2</v>
      </c>
      <c r="AT67" s="33">
        <f t="shared" si="21"/>
        <v>670419.64714651089</v>
      </c>
      <c r="AZ67" s="40">
        <v>41395</v>
      </c>
      <c r="BA67" s="53">
        <v>12218</v>
      </c>
      <c r="BB67" s="54"/>
      <c r="BC67" s="53">
        <v>11342</v>
      </c>
      <c r="BD67" s="26">
        <f t="shared" ref="BD67:BD98" si="30">BA67-BC67</f>
        <v>876</v>
      </c>
      <c r="BE67" s="26">
        <f t="shared" si="14"/>
        <v>876</v>
      </c>
      <c r="BF67" s="27">
        <f t="shared" ref="BF67:BF98" si="31">BE67/BA67</f>
        <v>7.1697495498444924E-2</v>
      </c>
      <c r="BG67" s="26">
        <f t="shared" si="16"/>
        <v>767376</v>
      </c>
      <c r="BH67" s="25"/>
    </row>
    <row r="68" spans="1:60" x14ac:dyDescent="0.3">
      <c r="A68" s="40">
        <v>41426</v>
      </c>
      <c r="B68" s="53">
        <v>11385</v>
      </c>
      <c r="C68" s="55"/>
      <c r="D68" s="36"/>
      <c r="E68" s="26">
        <f t="shared" si="5"/>
        <v>10305.517965728988</v>
      </c>
      <c r="F68" s="26">
        <f t="shared" ref="F68:F122" si="32">B68-E68</f>
        <v>1079.4820342710118</v>
      </c>
      <c r="G68" s="26">
        <f t="shared" ref="G68:G122" si="33">ABS(F68)</f>
        <v>1079.4820342710118</v>
      </c>
      <c r="H68" s="27">
        <f t="shared" ref="H68:H94" si="34">G68/B68</f>
        <v>9.4816164626351493E-2</v>
      </c>
      <c r="I68" s="26">
        <f t="shared" ref="I68:I122" si="35">G68^2</f>
        <v>1165281.4623138818</v>
      </c>
      <c r="J68" s="25"/>
      <c r="O68" s="103">
        <v>1</v>
      </c>
      <c r="P68" s="40">
        <v>41426</v>
      </c>
      <c r="Q68" s="53">
        <v>11385</v>
      </c>
      <c r="R68" s="54"/>
      <c r="S68" s="36"/>
      <c r="T68" s="36"/>
      <c r="U68" s="33">
        <f t="shared" si="6"/>
        <v>10814.8129145522</v>
      </c>
      <c r="V68" s="33">
        <f t="shared" si="7"/>
        <v>69.684312492131056</v>
      </c>
      <c r="W68" s="35">
        <f t="shared" si="8"/>
        <v>10675.793282710729</v>
      </c>
      <c r="X68" s="33">
        <f t="shared" si="9"/>
        <v>709.20671728927118</v>
      </c>
      <c r="Y68" s="33">
        <f t="shared" si="10"/>
        <v>709.20671728927118</v>
      </c>
      <c r="Z68" s="44">
        <f t="shared" si="11"/>
        <v>6.229308013080994E-2</v>
      </c>
      <c r="AA68" s="33">
        <f t="shared" si="12"/>
        <v>502974.16784822423</v>
      </c>
      <c r="AG68" s="16">
        <v>1</v>
      </c>
      <c r="AH68" s="18">
        <v>41426</v>
      </c>
      <c r="AI68" s="42">
        <v>11385</v>
      </c>
      <c r="AJ68" s="37"/>
      <c r="AK68" s="36"/>
      <c r="AL68" s="36"/>
      <c r="AM68" s="25">
        <f t="shared" si="22"/>
        <v>10906.720290390864</v>
      </c>
      <c r="AN68" s="25">
        <f t="shared" si="23"/>
        <v>53.450725177252792</v>
      </c>
      <c r="AO68" s="49">
        <f t="shared" si="17"/>
        <v>1.0835754192393918</v>
      </c>
      <c r="AP68" s="25">
        <f t="shared" si="29"/>
        <v>12261.753658076295</v>
      </c>
      <c r="AQ68" s="33">
        <f t="shared" si="27"/>
        <v>-876.75365807629532</v>
      </c>
      <c r="AR68" s="33">
        <f t="shared" si="19"/>
        <v>876.75365807629532</v>
      </c>
      <c r="AS68" s="44">
        <f t="shared" si="28"/>
        <v>7.7009543968054053E-2</v>
      </c>
      <c r="AT68" s="33">
        <f t="shared" si="21"/>
        <v>768696.97695016535</v>
      </c>
      <c r="AZ68" s="40">
        <v>41426</v>
      </c>
      <c r="BA68" s="53">
        <v>11385</v>
      </c>
      <c r="BB68" s="54"/>
      <c r="BC68" s="53">
        <v>11274</v>
      </c>
      <c r="BD68" s="26">
        <f t="shared" si="30"/>
        <v>111</v>
      </c>
      <c r="BE68" s="26">
        <f t="shared" ref="BE68:BE122" si="36">ABS(BD68)</f>
        <v>111</v>
      </c>
      <c r="BF68" s="27">
        <f t="shared" si="31"/>
        <v>9.7496706192358364E-3</v>
      </c>
      <c r="BG68" s="26">
        <f t="shared" ref="BG68:BG122" si="37">BE68^2</f>
        <v>12321</v>
      </c>
      <c r="BH68" s="25"/>
    </row>
    <row r="69" spans="1:60" x14ac:dyDescent="0.3">
      <c r="A69" s="40">
        <v>41456</v>
      </c>
      <c r="B69" s="53">
        <v>11186</v>
      </c>
      <c r="C69" s="55"/>
      <c r="D69" s="36"/>
      <c r="E69" s="26">
        <f t="shared" ref="E69:E122" si="38">$D$3*B68+(1-$D$3)*E68</f>
        <v>10424.839923064765</v>
      </c>
      <c r="F69" s="26">
        <f t="shared" si="32"/>
        <v>761.16007693523534</v>
      </c>
      <c r="G69" s="26">
        <f t="shared" si="33"/>
        <v>761.16007693523534</v>
      </c>
      <c r="H69" s="27">
        <f t="shared" si="34"/>
        <v>6.8045778377904112E-2</v>
      </c>
      <c r="I69" s="26">
        <f t="shared" si="35"/>
        <v>579364.66272005334</v>
      </c>
      <c r="J69" s="25"/>
      <c r="O69" s="103">
        <v>1</v>
      </c>
      <c r="P69" s="40">
        <v>41456</v>
      </c>
      <c r="Q69" s="53">
        <v>11186</v>
      </c>
      <c r="R69" s="54"/>
      <c r="S69" s="36"/>
      <c r="T69" s="36"/>
      <c r="U69" s="33">
        <f t="shared" si="6"/>
        <v>10943.598196442486</v>
      </c>
      <c r="V69" s="33">
        <f t="shared" si="7"/>
        <v>77.80103458635547</v>
      </c>
      <c r="W69" s="35">
        <f t="shared" si="8"/>
        <v>10884.49722704433</v>
      </c>
      <c r="X69" s="33">
        <f t="shared" si="9"/>
        <v>301.50277295566957</v>
      </c>
      <c r="Y69" s="33">
        <f t="shared" si="10"/>
        <v>301.50277295566957</v>
      </c>
      <c r="Z69" s="44">
        <f t="shared" si="11"/>
        <v>2.6953582420496117E-2</v>
      </c>
      <c r="AA69" s="33">
        <f t="shared" si="12"/>
        <v>90903.922099958028</v>
      </c>
      <c r="AG69" s="16">
        <v>1</v>
      </c>
      <c r="AH69" s="18">
        <v>41456</v>
      </c>
      <c r="AI69" s="42">
        <v>11186</v>
      </c>
      <c r="AJ69" s="37"/>
      <c r="AK69" s="36"/>
      <c r="AL69" s="36"/>
      <c r="AM69" s="25">
        <f t="shared" si="22"/>
        <v>11082.315551633257</v>
      </c>
      <c r="AN69" s="25">
        <f t="shared" si="23"/>
        <v>81.600907448055096</v>
      </c>
      <c r="AO69" s="49">
        <f t="shared" si="17"/>
        <v>0.98549159842450318</v>
      </c>
      <c r="AP69" s="25">
        <f t="shared" si="29"/>
        <v>10650.803493724585</v>
      </c>
      <c r="AQ69" s="33">
        <f t="shared" si="27"/>
        <v>535.19650627541523</v>
      </c>
      <c r="AR69" s="33">
        <f t="shared" si="19"/>
        <v>535.19650627541523</v>
      </c>
      <c r="AS69" s="44">
        <f t="shared" si="28"/>
        <v>4.7845208857090579E-2</v>
      </c>
      <c r="AT69" s="33">
        <f t="shared" si="21"/>
        <v>286435.30032941059</v>
      </c>
      <c r="AZ69" s="40">
        <v>41456</v>
      </c>
      <c r="BA69" s="53">
        <v>11186</v>
      </c>
      <c r="BB69" s="54"/>
      <c r="BC69" s="53">
        <v>9845</v>
      </c>
      <c r="BD69" s="26">
        <f t="shared" si="30"/>
        <v>1341</v>
      </c>
      <c r="BE69" s="26">
        <f t="shared" si="36"/>
        <v>1341</v>
      </c>
      <c r="BF69" s="27">
        <f t="shared" si="31"/>
        <v>0.11988199535133202</v>
      </c>
      <c r="BG69" s="26">
        <f t="shared" si="37"/>
        <v>1798281</v>
      </c>
      <c r="BH69" s="25"/>
    </row>
    <row r="70" spans="1:60" x14ac:dyDescent="0.3">
      <c r="A70" s="40">
        <v>41487</v>
      </c>
      <c r="B70" s="53">
        <v>11462</v>
      </c>
      <c r="C70" s="55"/>
      <c r="D70" s="36"/>
      <c r="E70" s="26">
        <f t="shared" si="38"/>
        <v>10508.975746860198</v>
      </c>
      <c r="F70" s="26">
        <f t="shared" si="32"/>
        <v>953.02425313980166</v>
      </c>
      <c r="G70" s="26">
        <f t="shared" si="33"/>
        <v>953.02425313980166</v>
      </c>
      <c r="H70" s="27">
        <f t="shared" si="34"/>
        <v>8.3146418874524661E-2</v>
      </c>
      <c r="I70" s="26">
        <f t="shared" si="35"/>
        <v>908255.22707267676</v>
      </c>
      <c r="J70" s="25"/>
      <c r="O70" s="103">
        <v>1</v>
      </c>
      <c r="P70" s="40">
        <v>41487</v>
      </c>
      <c r="Q70" s="53">
        <v>11462</v>
      </c>
      <c r="R70" s="54"/>
      <c r="S70" s="36"/>
      <c r="T70" s="36"/>
      <c r="U70" s="33">
        <f t="shared" ref="U70:U122" si="39">$T$3*Q70+(1-$T$3)*(U69+V69)</f>
        <v>11107.766372227896</v>
      </c>
      <c r="V70" s="33">
        <f t="shared" ref="V70:V122" si="40">$T$4*(U70-U69)+(1-$T$4)*V69</f>
        <v>89.662398119374586</v>
      </c>
      <c r="W70" s="35">
        <f t="shared" ref="W70:W123" si="41">V69+U69</f>
        <v>11021.399231028841</v>
      </c>
      <c r="X70" s="33">
        <f t="shared" ref="X70:X122" si="42">Q70-W70</f>
        <v>440.60076897115869</v>
      </c>
      <c r="Y70" s="33">
        <f t="shared" ref="Y70:Y133" si="43">ABS(X70)</f>
        <v>440.60076897115869</v>
      </c>
      <c r="Z70" s="44">
        <f t="shared" ref="Z70:Z121" si="44">Y70/Q70</f>
        <v>3.8440129905004249E-2</v>
      </c>
      <c r="AA70" s="33">
        <f t="shared" ref="AA70:AA133" si="45">X70^2</f>
        <v>194129.03761797634</v>
      </c>
      <c r="AG70" s="16">
        <v>1</v>
      </c>
      <c r="AH70" s="18">
        <v>41487</v>
      </c>
      <c r="AI70" s="42">
        <v>11462</v>
      </c>
      <c r="AJ70" s="38"/>
      <c r="AK70" s="36"/>
      <c r="AL70" s="36"/>
      <c r="AM70" s="25">
        <f t="shared" si="22"/>
        <v>11144.050889481437</v>
      </c>
      <c r="AN70" s="25">
        <f t="shared" si="23"/>
        <v>77.022565893328903</v>
      </c>
      <c r="AO70" s="49">
        <f t="shared" si="17"/>
        <v>1.0326417627240418</v>
      </c>
      <c r="AP70" s="25">
        <f t="shared" si="29"/>
        <v>11554.708084099924</v>
      </c>
      <c r="AQ70" s="33">
        <f t="shared" si="27"/>
        <v>-92.708084099924235</v>
      </c>
      <c r="AR70" s="33">
        <f t="shared" ref="AR70:AR133" si="46">ABS(AQ70)</f>
        <v>92.708084099924235</v>
      </c>
      <c r="AS70" s="44">
        <f t="shared" si="28"/>
        <v>8.0882990839228966E-3</v>
      </c>
      <c r="AT70" s="33">
        <f t="shared" ref="AT70:AT133" si="47">AR70^2</f>
        <v>8594.7888574786248</v>
      </c>
      <c r="AZ70" s="40">
        <v>41487</v>
      </c>
      <c r="BA70" s="53">
        <v>11462</v>
      </c>
      <c r="BB70" s="54"/>
      <c r="BC70" s="53">
        <v>11163</v>
      </c>
      <c r="BD70" s="26">
        <f t="shared" si="30"/>
        <v>299</v>
      </c>
      <c r="BE70" s="26">
        <f t="shared" si="36"/>
        <v>299</v>
      </c>
      <c r="BF70" s="27">
        <f t="shared" si="31"/>
        <v>2.6086197871226662E-2</v>
      </c>
      <c r="BG70" s="26">
        <f t="shared" si="37"/>
        <v>89401</v>
      </c>
      <c r="BH70" s="25"/>
    </row>
    <row r="71" spans="1:60" x14ac:dyDescent="0.3">
      <c r="A71" s="40">
        <v>41518</v>
      </c>
      <c r="B71" s="53">
        <v>10494</v>
      </c>
      <c r="C71" s="55"/>
      <c r="D71" s="36"/>
      <c r="E71" s="26">
        <f t="shared" si="38"/>
        <v>10614.319528102376</v>
      </c>
      <c r="F71" s="26">
        <f t="shared" si="32"/>
        <v>-120.31952810237635</v>
      </c>
      <c r="G71" s="26">
        <f t="shared" si="33"/>
        <v>120.31952810237635</v>
      </c>
      <c r="H71" s="27">
        <f t="shared" si="34"/>
        <v>1.1465554421800682E-2</v>
      </c>
      <c r="I71" s="26">
        <f t="shared" si="35"/>
        <v>14476.788842778533</v>
      </c>
      <c r="J71" s="25"/>
      <c r="O71" s="103">
        <v>1</v>
      </c>
      <c r="P71" s="40">
        <v>41518</v>
      </c>
      <c r="Q71" s="53">
        <v>10494</v>
      </c>
      <c r="R71" s="54"/>
      <c r="S71" s="36"/>
      <c r="T71" s="36"/>
      <c r="U71" s="33">
        <f t="shared" si="39"/>
        <v>11059.541739251246</v>
      </c>
      <c r="V71" s="33">
        <f t="shared" si="40"/>
        <v>70.725471649281246</v>
      </c>
      <c r="W71" s="35">
        <f t="shared" si="41"/>
        <v>11197.428770347271</v>
      </c>
      <c r="X71" s="33">
        <f t="shared" si="42"/>
        <v>-703.42877034727098</v>
      </c>
      <c r="Y71" s="33">
        <f t="shared" si="43"/>
        <v>703.42877034727098</v>
      </c>
      <c r="Z71" s="44">
        <f t="shared" si="44"/>
        <v>6.7031519949234897E-2</v>
      </c>
      <c r="AA71" s="33">
        <f t="shared" si="45"/>
        <v>494812.03495227371</v>
      </c>
      <c r="AG71" s="16">
        <v>1</v>
      </c>
      <c r="AH71" s="18">
        <v>41518</v>
      </c>
      <c r="AI71" s="42">
        <v>10494</v>
      </c>
      <c r="AJ71" s="38"/>
      <c r="AK71" s="36"/>
      <c r="AL71" s="36"/>
      <c r="AM71" s="25">
        <f t="shared" si="22"/>
        <v>11116.561709530841</v>
      </c>
      <c r="AN71" s="25">
        <f t="shared" si="23"/>
        <v>52.936145086283837</v>
      </c>
      <c r="AO71" s="49">
        <f t="shared" si="17"/>
        <v>0.9644459625892533</v>
      </c>
      <c r="AP71" s="25">
        <f t="shared" si="29"/>
        <v>10954.021876483072</v>
      </c>
      <c r="AQ71" s="33">
        <f t="shared" si="27"/>
        <v>-460.02187648307154</v>
      </c>
      <c r="AR71" s="33">
        <f t="shared" si="46"/>
        <v>460.02187648307154</v>
      </c>
      <c r="AS71" s="44">
        <f t="shared" si="28"/>
        <v>4.3836656802274783E-2</v>
      </c>
      <c r="AT71" s="33">
        <f t="shared" si="47"/>
        <v>211620.12684300632</v>
      </c>
      <c r="AZ71" s="40">
        <v>41518</v>
      </c>
      <c r="BA71" s="53">
        <v>10494</v>
      </c>
      <c r="BB71" s="54"/>
      <c r="BC71" s="53">
        <v>9532</v>
      </c>
      <c r="BD71" s="26">
        <f t="shared" si="30"/>
        <v>962</v>
      </c>
      <c r="BE71" s="26">
        <f t="shared" si="36"/>
        <v>962</v>
      </c>
      <c r="BF71" s="27">
        <f t="shared" si="31"/>
        <v>9.1671431294072805E-2</v>
      </c>
      <c r="BG71" s="26">
        <f t="shared" si="37"/>
        <v>925444</v>
      </c>
      <c r="BH71" s="25"/>
    </row>
    <row r="72" spans="1:60" x14ac:dyDescent="0.3">
      <c r="A72" s="40">
        <v>41548</v>
      </c>
      <c r="B72" s="53">
        <v>11540</v>
      </c>
      <c r="C72" s="55"/>
      <c r="D72" s="36"/>
      <c r="E72" s="26">
        <f t="shared" si="38"/>
        <v>10601.019851828851</v>
      </c>
      <c r="F72" s="26">
        <f t="shared" si="32"/>
        <v>938.98014817114927</v>
      </c>
      <c r="G72" s="26">
        <f t="shared" si="33"/>
        <v>938.98014817114927</v>
      </c>
      <c r="H72" s="27">
        <f t="shared" si="34"/>
        <v>8.1367430517430617E-2</v>
      </c>
      <c r="I72" s="26">
        <f t="shared" si="35"/>
        <v>881683.7186595134</v>
      </c>
      <c r="J72" s="25"/>
      <c r="O72" s="103">
        <v>1</v>
      </c>
      <c r="P72" s="40">
        <v>41548</v>
      </c>
      <c r="Q72" s="53">
        <v>11540</v>
      </c>
      <c r="R72" s="54"/>
      <c r="S72" s="36"/>
      <c r="T72" s="36"/>
      <c r="U72" s="33">
        <f t="shared" si="39"/>
        <v>11210.58357015852</v>
      </c>
      <c r="V72" s="33">
        <f t="shared" si="40"/>
        <v>81.755841782894649</v>
      </c>
      <c r="W72" s="35">
        <f t="shared" si="41"/>
        <v>11130.267210900527</v>
      </c>
      <c r="X72" s="33">
        <f t="shared" si="42"/>
        <v>409.73278909947294</v>
      </c>
      <c r="Y72" s="33">
        <f t="shared" si="43"/>
        <v>409.73278909947294</v>
      </c>
      <c r="Z72" s="44">
        <f t="shared" si="44"/>
        <v>3.550544099648812E-2</v>
      </c>
      <c r="AA72" s="33">
        <f t="shared" si="45"/>
        <v>167880.95846323317</v>
      </c>
      <c r="AG72" s="16">
        <v>1</v>
      </c>
      <c r="AH72" s="18">
        <v>41548</v>
      </c>
      <c r="AI72" s="42">
        <v>11540</v>
      </c>
      <c r="AJ72" s="38"/>
      <c r="AK72" s="36"/>
      <c r="AL72" s="36"/>
      <c r="AM72" s="25">
        <f t="shared" si="22"/>
        <v>11193.600110582887</v>
      </c>
      <c r="AN72" s="25">
        <f t="shared" si="23"/>
        <v>58.49089948161685</v>
      </c>
      <c r="AO72" s="49">
        <f t="shared" si="17"/>
        <v>1.0260372323277287</v>
      </c>
      <c r="AP72" s="25">
        <f t="shared" si="29"/>
        <v>11428.801502489794</v>
      </c>
      <c r="AQ72" s="33">
        <f t="shared" si="27"/>
        <v>111.19849751020593</v>
      </c>
      <c r="AR72" s="33">
        <f t="shared" si="46"/>
        <v>111.19849751020593</v>
      </c>
      <c r="AS72" s="44">
        <f t="shared" si="28"/>
        <v>9.6359183284407211E-3</v>
      </c>
      <c r="AT72" s="33">
        <f t="shared" si="47"/>
        <v>12365.105848527273</v>
      </c>
      <c r="AZ72" s="40">
        <v>41548</v>
      </c>
      <c r="BA72" s="53">
        <v>11540</v>
      </c>
      <c r="BB72" s="54"/>
      <c r="BC72" s="53">
        <v>10754</v>
      </c>
      <c r="BD72" s="26">
        <f t="shared" si="30"/>
        <v>786</v>
      </c>
      <c r="BE72" s="26">
        <f t="shared" si="36"/>
        <v>786</v>
      </c>
      <c r="BF72" s="27">
        <f t="shared" si="31"/>
        <v>6.8110918544194113E-2</v>
      </c>
      <c r="BG72" s="26">
        <f t="shared" si="37"/>
        <v>617796</v>
      </c>
      <c r="BH72" s="25"/>
    </row>
    <row r="73" spans="1:60" x14ac:dyDescent="0.3">
      <c r="A73" s="40">
        <v>41579</v>
      </c>
      <c r="B73" s="53">
        <v>11138</v>
      </c>
      <c r="C73" s="55"/>
      <c r="D73" s="36"/>
      <c r="E73" s="26">
        <f t="shared" si="38"/>
        <v>10704.811249575347</v>
      </c>
      <c r="F73" s="26">
        <f t="shared" si="32"/>
        <v>433.18875042465334</v>
      </c>
      <c r="G73" s="26">
        <f t="shared" si="33"/>
        <v>433.18875042465334</v>
      </c>
      <c r="H73" s="27">
        <f t="shared" si="34"/>
        <v>3.8892866800561442E-2</v>
      </c>
      <c r="I73" s="26">
        <f t="shared" si="35"/>
        <v>187652.49349447258</v>
      </c>
      <c r="J73" s="25"/>
      <c r="O73" s="103">
        <v>1</v>
      </c>
      <c r="P73" s="40">
        <v>41579</v>
      </c>
      <c r="Q73" s="53">
        <v>11138</v>
      </c>
      <c r="R73" s="54"/>
      <c r="S73" s="36"/>
      <c r="T73" s="36"/>
      <c r="U73" s="33">
        <f t="shared" si="39"/>
        <v>11262.085597780244</v>
      </c>
      <c r="V73" s="33">
        <f t="shared" si="40"/>
        <v>77.600887907566175</v>
      </c>
      <c r="W73" s="35">
        <f t="shared" si="41"/>
        <v>11292.339411941415</v>
      </c>
      <c r="X73" s="33">
        <f t="shared" si="42"/>
        <v>-154.33941194141516</v>
      </c>
      <c r="Y73" s="33">
        <f t="shared" si="43"/>
        <v>154.33941194141516</v>
      </c>
      <c r="Z73" s="44">
        <f t="shared" si="44"/>
        <v>1.3857013103018061E-2</v>
      </c>
      <c r="AA73" s="33">
        <f t="shared" si="45"/>
        <v>23820.654078421845</v>
      </c>
      <c r="AG73" s="16">
        <v>1</v>
      </c>
      <c r="AH73" s="18">
        <v>41579</v>
      </c>
      <c r="AI73" s="42">
        <v>11138</v>
      </c>
      <c r="AJ73" s="38"/>
      <c r="AK73" s="36"/>
      <c r="AL73" s="36"/>
      <c r="AM73" s="25">
        <f t="shared" si="22"/>
        <v>11176.580584050153</v>
      </c>
      <c r="AN73" s="25">
        <f t="shared" si="23"/>
        <v>41.088301509356249</v>
      </c>
      <c r="AO73" s="49">
        <f t="shared" si="17"/>
        <v>1.0119138866520729</v>
      </c>
      <c r="AP73" s="25">
        <f t="shared" si="29"/>
        <v>11485.535453249153</v>
      </c>
      <c r="AQ73" s="33">
        <f t="shared" si="27"/>
        <v>-347.53545324915285</v>
      </c>
      <c r="AR73" s="33">
        <f t="shared" si="46"/>
        <v>347.53545324915285</v>
      </c>
      <c r="AS73" s="44">
        <f t="shared" si="28"/>
        <v>3.1202680306083037E-2</v>
      </c>
      <c r="AT73" s="33">
        <f t="shared" si="47"/>
        <v>120780.89126509411</v>
      </c>
      <c r="AZ73" s="40">
        <v>41579</v>
      </c>
      <c r="BA73" s="53">
        <v>11138</v>
      </c>
      <c r="BB73" s="54"/>
      <c r="BC73" s="53">
        <v>10953</v>
      </c>
      <c r="BD73" s="26">
        <f t="shared" si="30"/>
        <v>185</v>
      </c>
      <c r="BE73" s="26">
        <f t="shared" si="36"/>
        <v>185</v>
      </c>
      <c r="BF73" s="27">
        <f t="shared" si="31"/>
        <v>1.6609804273657748E-2</v>
      </c>
      <c r="BG73" s="26">
        <f t="shared" si="37"/>
        <v>34225</v>
      </c>
      <c r="BH73" s="25"/>
    </row>
    <row r="74" spans="1:60" x14ac:dyDescent="0.3">
      <c r="A74" s="40">
        <v>41609</v>
      </c>
      <c r="B74" s="53">
        <v>12709</v>
      </c>
      <c r="C74" s="55"/>
      <c r="D74" s="36"/>
      <c r="E74" s="26">
        <f t="shared" si="38"/>
        <v>10752.694334198812</v>
      </c>
      <c r="F74" s="26">
        <f t="shared" si="32"/>
        <v>1956.3056658011883</v>
      </c>
      <c r="G74" s="26">
        <f t="shared" si="33"/>
        <v>1956.3056658011883</v>
      </c>
      <c r="H74" s="27">
        <f t="shared" si="34"/>
        <v>0.15393073143451005</v>
      </c>
      <c r="I74" s="26">
        <f t="shared" si="35"/>
        <v>3827131.8580458309</v>
      </c>
      <c r="J74" s="25"/>
      <c r="O74" s="103">
        <v>1</v>
      </c>
      <c r="P74" s="40">
        <v>41609</v>
      </c>
      <c r="Q74" s="53">
        <v>12709</v>
      </c>
      <c r="R74" s="54"/>
      <c r="S74" s="36"/>
      <c r="T74" s="36"/>
      <c r="U74" s="33">
        <f t="shared" si="39"/>
        <v>11608.10111853679</v>
      </c>
      <c r="V74" s="33">
        <f t="shared" si="40"/>
        <v>114.46402235433283</v>
      </c>
      <c r="W74" s="35">
        <f t="shared" si="41"/>
        <v>11339.686485687809</v>
      </c>
      <c r="X74" s="33">
        <f t="shared" si="42"/>
        <v>1369.3135143121908</v>
      </c>
      <c r="Y74" s="33">
        <f t="shared" si="43"/>
        <v>1369.3135143121908</v>
      </c>
      <c r="Z74" s="44">
        <f t="shared" si="44"/>
        <v>0.10774360801889928</v>
      </c>
      <c r="AA74" s="33">
        <f t="shared" si="45"/>
        <v>1875019.5004780025</v>
      </c>
      <c r="AG74" s="16">
        <v>1</v>
      </c>
      <c r="AH74" s="18">
        <v>41609</v>
      </c>
      <c r="AI74" s="42">
        <v>12709</v>
      </c>
      <c r="AJ74" s="38"/>
      <c r="AK74" s="36"/>
      <c r="AL74" s="36"/>
      <c r="AM74" s="25">
        <f t="shared" si="22"/>
        <v>11148.906508226177</v>
      </c>
      <c r="AN74" s="25">
        <f t="shared" si="23"/>
        <v>25.240900408461577</v>
      </c>
      <c r="AO74" s="49">
        <f t="shared" si="17"/>
        <v>1.1559441807416599</v>
      </c>
      <c r="AP74" s="25">
        <f t="shared" si="29"/>
        <v>13070.248707719938</v>
      </c>
      <c r="AQ74" s="33">
        <f t="shared" si="27"/>
        <v>-361.24870771993847</v>
      </c>
      <c r="AR74" s="33">
        <f t="shared" si="46"/>
        <v>361.24870771993847</v>
      </c>
      <c r="AS74" s="44">
        <f t="shared" si="28"/>
        <v>2.8424636692103114E-2</v>
      </c>
      <c r="AT74" s="33">
        <f t="shared" si="47"/>
        <v>130500.62882932553</v>
      </c>
      <c r="AZ74" s="40">
        <v>41609</v>
      </c>
      <c r="BA74" s="53">
        <v>12709</v>
      </c>
      <c r="BB74" s="54"/>
      <c r="BC74" s="53">
        <v>11922</v>
      </c>
      <c r="BD74" s="26">
        <f t="shared" si="30"/>
        <v>787</v>
      </c>
      <c r="BE74" s="26">
        <f t="shared" si="36"/>
        <v>787</v>
      </c>
      <c r="BF74" s="27">
        <f t="shared" si="31"/>
        <v>6.1924620347785037E-2</v>
      </c>
      <c r="BG74" s="26">
        <f t="shared" si="37"/>
        <v>619369</v>
      </c>
      <c r="BH74" s="25"/>
    </row>
    <row r="75" spans="1:60" x14ac:dyDescent="0.3">
      <c r="A75" s="40">
        <v>41640</v>
      </c>
      <c r="B75" s="53">
        <v>8557</v>
      </c>
      <c r="C75" s="55"/>
      <c r="D75" s="36"/>
      <c r="E75" s="26">
        <f t="shared" si="38"/>
        <v>10968.937137487434</v>
      </c>
      <c r="F75" s="26">
        <f t="shared" si="32"/>
        <v>-2411.9371374874336</v>
      </c>
      <c r="G75" s="26">
        <f t="shared" si="33"/>
        <v>2411.9371374874336</v>
      </c>
      <c r="H75" s="27">
        <f t="shared" si="34"/>
        <v>0.28186714239656813</v>
      </c>
      <c r="I75" s="26">
        <f t="shared" si="35"/>
        <v>5817440.7551910747</v>
      </c>
      <c r="J75" s="25"/>
      <c r="O75" s="103">
        <v>1</v>
      </c>
      <c r="P75" s="40">
        <v>41640</v>
      </c>
      <c r="Q75" s="53">
        <v>8557</v>
      </c>
      <c r="R75" s="54"/>
      <c r="S75" s="36"/>
      <c r="T75" s="36"/>
      <c r="U75" s="33">
        <f t="shared" si="39"/>
        <v>11102.046905899026</v>
      </c>
      <c r="V75" s="33">
        <f t="shared" si="40"/>
        <v>29.244200765641949</v>
      </c>
      <c r="W75" s="35">
        <f t="shared" si="41"/>
        <v>11722.565140891122</v>
      </c>
      <c r="X75" s="33">
        <f t="shared" si="42"/>
        <v>-3165.5651408911217</v>
      </c>
      <c r="Y75" s="33">
        <f t="shared" si="43"/>
        <v>3165.5651408911217</v>
      </c>
      <c r="Z75" s="44">
        <f t="shared" si="44"/>
        <v>0.36993866318699564</v>
      </c>
      <c r="AA75" s="33">
        <f t="shared" si="45"/>
        <v>10020802.661225026</v>
      </c>
      <c r="AG75" s="16">
        <v>1</v>
      </c>
      <c r="AH75" s="18">
        <v>41640</v>
      </c>
      <c r="AI75" s="42">
        <v>8557</v>
      </c>
      <c r="AJ75" s="38"/>
      <c r="AK75" s="36"/>
      <c r="AL75" s="36"/>
      <c r="AM75" s="25">
        <f t="shared" si="22"/>
        <v>11177.670289592017</v>
      </c>
      <c r="AN75" s="25">
        <f t="shared" si="23"/>
        <v>26.05280525712104</v>
      </c>
      <c r="AO75" s="46">
        <f t="shared" si="17"/>
        <v>0.76500713877118898</v>
      </c>
      <c r="AP75" s="25">
        <f t="shared" si="29"/>
        <v>8544.8531865652094</v>
      </c>
      <c r="AQ75" s="33">
        <f t="shared" si="27"/>
        <v>12.146813434790602</v>
      </c>
      <c r="AR75" s="33">
        <f t="shared" si="46"/>
        <v>12.146813434790602</v>
      </c>
      <c r="AS75" s="44">
        <f t="shared" si="28"/>
        <v>1.4195177556141875E-3</v>
      </c>
      <c r="AT75" s="33">
        <f t="shared" si="47"/>
        <v>147.54507661960946</v>
      </c>
      <c r="AZ75" s="40">
        <v>41640</v>
      </c>
      <c r="BA75" s="53">
        <v>8557</v>
      </c>
      <c r="BB75" s="54"/>
      <c r="BC75" s="53">
        <v>8395</v>
      </c>
      <c r="BD75" s="26">
        <f t="shared" si="30"/>
        <v>162</v>
      </c>
      <c r="BE75" s="26">
        <f t="shared" si="36"/>
        <v>162</v>
      </c>
      <c r="BF75" s="27">
        <f t="shared" si="31"/>
        <v>1.8931868645553348E-2</v>
      </c>
      <c r="BG75" s="26">
        <f t="shared" si="37"/>
        <v>26244</v>
      </c>
      <c r="BH75" s="25"/>
    </row>
    <row r="76" spans="1:60" x14ac:dyDescent="0.3">
      <c r="A76" s="40">
        <v>41671</v>
      </c>
      <c r="B76" s="53">
        <v>9059</v>
      </c>
      <c r="C76" s="55"/>
      <c r="D76" s="36"/>
      <c r="E76" s="26">
        <f t="shared" si="38"/>
        <v>10702.33051405233</v>
      </c>
      <c r="F76" s="26">
        <f t="shared" si="32"/>
        <v>-1643.3305140523298</v>
      </c>
      <c r="G76" s="26">
        <f t="shared" si="33"/>
        <v>1643.3305140523298</v>
      </c>
      <c r="H76" s="27">
        <f t="shared" si="34"/>
        <v>0.18140308136133457</v>
      </c>
      <c r="I76" s="26">
        <f t="shared" si="35"/>
        <v>2700535.1784154945</v>
      </c>
      <c r="J76" s="25"/>
      <c r="O76" s="103">
        <v>1</v>
      </c>
      <c r="P76" s="40">
        <v>41671</v>
      </c>
      <c r="Q76" s="53">
        <v>9059</v>
      </c>
      <c r="R76" s="54"/>
      <c r="S76" s="36"/>
      <c r="T76" s="36"/>
      <c r="U76" s="33">
        <f t="shared" si="39"/>
        <v>10725.077883222553</v>
      </c>
      <c r="V76" s="33">
        <f t="shared" si="40"/>
        <v>-26.543714039383723</v>
      </c>
      <c r="W76" s="35">
        <f t="shared" si="41"/>
        <v>11131.291106664668</v>
      </c>
      <c r="X76" s="33">
        <f t="shared" si="42"/>
        <v>-2072.2911066646684</v>
      </c>
      <c r="Y76" s="33">
        <f t="shared" si="43"/>
        <v>2072.2911066646684</v>
      </c>
      <c r="Z76" s="44">
        <f t="shared" si="44"/>
        <v>0.22875495161327614</v>
      </c>
      <c r="AA76" s="33">
        <f t="shared" si="45"/>
        <v>4294390.430761476</v>
      </c>
      <c r="AG76" s="16">
        <v>1</v>
      </c>
      <c r="AH76" s="18">
        <v>41671</v>
      </c>
      <c r="AI76" s="42">
        <v>9059</v>
      </c>
      <c r="AJ76" s="38"/>
      <c r="AK76" s="36"/>
      <c r="AL76" s="36"/>
      <c r="AM76" s="25">
        <f t="shared" si="22"/>
        <v>11119.979315709495</v>
      </c>
      <c r="AN76" s="25">
        <f t="shared" si="23"/>
        <v>6.7526980008330568</v>
      </c>
      <c r="AO76" s="49">
        <f t="shared" si="17"/>
        <v>0.82870068664169161</v>
      </c>
      <c r="AP76" s="25">
        <f t="shared" si="29"/>
        <v>9374.9612734238926</v>
      </c>
      <c r="AQ76" s="33">
        <f t="shared" si="27"/>
        <v>-315.96127342389264</v>
      </c>
      <c r="AR76" s="33">
        <f t="shared" si="46"/>
        <v>315.96127342389264</v>
      </c>
      <c r="AS76" s="44">
        <f t="shared" si="28"/>
        <v>3.4878162426746066E-2</v>
      </c>
      <c r="AT76" s="33">
        <f t="shared" si="47"/>
        <v>99831.526303647843</v>
      </c>
      <c r="AZ76" s="40">
        <v>41671</v>
      </c>
      <c r="BA76" s="53">
        <v>9059</v>
      </c>
      <c r="BB76" s="54"/>
      <c r="BC76" s="53">
        <v>8888</v>
      </c>
      <c r="BD76" s="26">
        <f t="shared" si="30"/>
        <v>171</v>
      </c>
      <c r="BE76" s="26">
        <f t="shared" si="36"/>
        <v>171</v>
      </c>
      <c r="BF76" s="27">
        <f t="shared" si="31"/>
        <v>1.8876255657357323E-2</v>
      </c>
      <c r="BG76" s="26">
        <f t="shared" si="37"/>
        <v>29241</v>
      </c>
      <c r="BH76" s="25"/>
    </row>
    <row r="77" spans="1:60" x14ac:dyDescent="0.3">
      <c r="A77" s="40">
        <v>41699</v>
      </c>
      <c r="B77" s="53">
        <v>10055</v>
      </c>
      <c r="C77" s="55"/>
      <c r="D77" s="36"/>
      <c r="E77" s="26">
        <f t="shared" si="38"/>
        <v>10520.682828161243</v>
      </c>
      <c r="F77" s="26">
        <f t="shared" si="32"/>
        <v>-465.68282816124338</v>
      </c>
      <c r="G77" s="26">
        <f t="shared" si="33"/>
        <v>465.68282816124338</v>
      </c>
      <c r="H77" s="27">
        <f t="shared" si="34"/>
        <v>4.6313558245772588E-2</v>
      </c>
      <c r="I77" s="26">
        <f t="shared" si="35"/>
        <v>216860.49644425412</v>
      </c>
      <c r="J77" s="25"/>
      <c r="O77" s="103">
        <v>1</v>
      </c>
      <c r="P77" s="40">
        <v>41699</v>
      </c>
      <c r="Q77" s="53">
        <v>10055</v>
      </c>
      <c r="R77" s="54"/>
      <c r="S77" s="36"/>
      <c r="T77" s="36"/>
      <c r="U77" s="33">
        <f t="shared" si="39"/>
        <v>10572.38775644303</v>
      </c>
      <c r="V77" s="33">
        <f t="shared" si="40"/>
        <v>-43.868224716986958</v>
      </c>
      <c r="W77" s="35">
        <f t="shared" si="41"/>
        <v>10698.534169183169</v>
      </c>
      <c r="X77" s="33">
        <f t="shared" si="42"/>
        <v>-643.53416918316907</v>
      </c>
      <c r="Y77" s="33">
        <f t="shared" si="43"/>
        <v>643.53416918316907</v>
      </c>
      <c r="Z77" s="44">
        <f t="shared" si="44"/>
        <v>6.4001409167893486E-2</v>
      </c>
      <c r="AA77" s="33">
        <f t="shared" si="45"/>
        <v>414136.22690627165</v>
      </c>
      <c r="AG77" s="16">
        <v>1</v>
      </c>
      <c r="AH77" s="18">
        <v>41699</v>
      </c>
      <c r="AI77" s="42">
        <v>10055</v>
      </c>
      <c r="AJ77" s="38"/>
      <c r="AK77" s="36"/>
      <c r="AL77" s="36"/>
      <c r="AM77" s="25">
        <f t="shared" si="22"/>
        <v>10975.771900885746</v>
      </c>
      <c r="AN77" s="25">
        <f t="shared" si="23"/>
        <v>-28.038499612513846</v>
      </c>
      <c r="AO77" s="49">
        <f t="shared" si="17"/>
        <v>0.94560690697742744</v>
      </c>
      <c r="AP77" s="25">
        <f t="shared" si="29"/>
        <v>10710.187883005497</v>
      </c>
      <c r="AQ77" s="33">
        <f t="shared" si="27"/>
        <v>-655.1878830054975</v>
      </c>
      <c r="AR77" s="33">
        <f t="shared" si="46"/>
        <v>655.1878830054975</v>
      </c>
      <c r="AS77" s="44">
        <f t="shared" si="28"/>
        <v>6.5160406067180252E-2</v>
      </c>
      <c r="AT77" s="33">
        <f t="shared" si="47"/>
        <v>429271.1620372255</v>
      </c>
      <c r="AZ77" s="40">
        <v>41699</v>
      </c>
      <c r="BA77" s="53">
        <v>10055</v>
      </c>
      <c r="BB77" s="54"/>
      <c r="BC77" s="53">
        <v>10110</v>
      </c>
      <c r="BD77" s="26">
        <f t="shared" si="30"/>
        <v>-55</v>
      </c>
      <c r="BE77" s="26">
        <f t="shared" si="36"/>
        <v>55</v>
      </c>
      <c r="BF77" s="27">
        <f t="shared" si="31"/>
        <v>5.4699154649428148E-3</v>
      </c>
      <c r="BG77" s="26">
        <f t="shared" si="37"/>
        <v>3025</v>
      </c>
      <c r="BH77" s="25"/>
    </row>
    <row r="78" spans="1:60" x14ac:dyDescent="0.3">
      <c r="A78" s="40">
        <v>41730</v>
      </c>
      <c r="B78" s="53">
        <v>10977</v>
      </c>
      <c r="C78" s="55"/>
      <c r="D78" s="36"/>
      <c r="E78" s="26">
        <f t="shared" si="38"/>
        <v>10469.207968191587</v>
      </c>
      <c r="F78" s="26">
        <f t="shared" si="32"/>
        <v>507.7920318084125</v>
      </c>
      <c r="G78" s="26">
        <f t="shared" si="33"/>
        <v>507.7920318084125</v>
      </c>
      <c r="H78" s="27">
        <f t="shared" si="34"/>
        <v>4.6259636677453995E-2</v>
      </c>
      <c r="I78" s="26">
        <f t="shared" si="35"/>
        <v>257852.74756811582</v>
      </c>
      <c r="J78" s="25"/>
      <c r="O78" s="103">
        <v>1</v>
      </c>
      <c r="P78" s="40">
        <v>41730</v>
      </c>
      <c r="Q78" s="53">
        <v>10977</v>
      </c>
      <c r="R78" s="54"/>
      <c r="S78" s="36"/>
      <c r="T78" s="36"/>
      <c r="U78" s="33">
        <f t="shared" si="39"/>
        <v>10616.431261927699</v>
      </c>
      <c r="V78" s="33">
        <f t="shared" si="40"/>
        <v>-31.794732689095632</v>
      </c>
      <c r="W78" s="35">
        <f t="shared" si="41"/>
        <v>10528.519531726042</v>
      </c>
      <c r="X78" s="33">
        <f t="shared" si="42"/>
        <v>448.48046827395774</v>
      </c>
      <c r="Y78" s="33">
        <f t="shared" si="43"/>
        <v>448.48046827395774</v>
      </c>
      <c r="Z78" s="44">
        <f t="shared" si="44"/>
        <v>4.0856378634777965E-2</v>
      </c>
      <c r="AA78" s="33">
        <f t="shared" si="45"/>
        <v>201134.73042322841</v>
      </c>
      <c r="AG78" s="16">
        <v>1</v>
      </c>
      <c r="AH78" s="18">
        <v>41730</v>
      </c>
      <c r="AI78" s="42">
        <v>10977</v>
      </c>
      <c r="AJ78" s="38"/>
      <c r="AK78" s="36"/>
      <c r="AL78" s="36"/>
      <c r="AM78" s="25">
        <f t="shared" si="22"/>
        <v>11041.310975228222</v>
      </c>
      <c r="AN78" s="25">
        <f t="shared" si="23"/>
        <v>-6.4720354205536736</v>
      </c>
      <c r="AO78" s="49">
        <f t="shared" si="17"/>
        <v>0.97594376355872925</v>
      </c>
      <c r="AP78" s="25">
        <f t="shared" si="29"/>
        <v>10569.636778940567</v>
      </c>
      <c r="AQ78" s="33">
        <f t="shared" si="27"/>
        <v>407.36322105943327</v>
      </c>
      <c r="AR78" s="33">
        <f t="shared" si="46"/>
        <v>407.36322105943327</v>
      </c>
      <c r="AS78" s="44">
        <f t="shared" si="28"/>
        <v>3.7110615018623783E-2</v>
      </c>
      <c r="AT78" s="33">
        <f t="shared" si="47"/>
        <v>165944.79387191669</v>
      </c>
      <c r="AZ78" s="40">
        <v>41730</v>
      </c>
      <c r="BA78" s="53">
        <v>10977</v>
      </c>
      <c r="BB78" s="54"/>
      <c r="BC78" s="53">
        <v>10493</v>
      </c>
      <c r="BD78" s="26">
        <f t="shared" si="30"/>
        <v>484</v>
      </c>
      <c r="BE78" s="26">
        <f t="shared" si="36"/>
        <v>484</v>
      </c>
      <c r="BF78" s="27">
        <f t="shared" si="31"/>
        <v>4.4092192766693995E-2</v>
      </c>
      <c r="BG78" s="26">
        <f t="shared" si="37"/>
        <v>234256</v>
      </c>
      <c r="BH78" s="25"/>
    </row>
    <row r="79" spans="1:60" x14ac:dyDescent="0.3">
      <c r="A79" s="40">
        <v>41760</v>
      </c>
      <c r="B79" s="53">
        <v>11792</v>
      </c>
      <c r="C79" s="55"/>
      <c r="D79" s="36"/>
      <c r="E79" s="26">
        <f t="shared" si="38"/>
        <v>10525.337424015101</v>
      </c>
      <c r="F79" s="26">
        <f t="shared" si="32"/>
        <v>1266.6625759848994</v>
      </c>
      <c r="G79" s="26">
        <f t="shared" si="33"/>
        <v>1266.6625759848994</v>
      </c>
      <c r="H79" s="27">
        <f t="shared" si="34"/>
        <v>0.10741711126059188</v>
      </c>
      <c r="I79" s="26">
        <f t="shared" si="35"/>
        <v>1604434.0814007011</v>
      </c>
      <c r="J79" s="25"/>
      <c r="O79" s="103">
        <v>1</v>
      </c>
      <c r="P79" s="40">
        <v>41760</v>
      </c>
      <c r="Q79" s="53">
        <v>11792</v>
      </c>
      <c r="R79" s="54"/>
      <c r="S79" s="36"/>
      <c r="T79" s="36"/>
      <c r="U79" s="33">
        <f t="shared" si="39"/>
        <v>10821.305501926334</v>
      </c>
      <c r="V79" s="33">
        <f t="shared" si="40"/>
        <v>0.70856292845222058</v>
      </c>
      <c r="W79" s="35">
        <f t="shared" si="41"/>
        <v>10584.636529238604</v>
      </c>
      <c r="X79" s="33">
        <f t="shared" si="42"/>
        <v>1207.3634707613965</v>
      </c>
      <c r="Y79" s="33">
        <f t="shared" si="43"/>
        <v>1207.3634707613965</v>
      </c>
      <c r="Z79" s="44">
        <f t="shared" si="44"/>
        <v>0.1023883540333613</v>
      </c>
      <c r="AA79" s="33">
        <f t="shared" si="45"/>
        <v>1457726.5505290055</v>
      </c>
      <c r="AG79" s="16">
        <v>1</v>
      </c>
      <c r="AH79" s="18">
        <v>41760</v>
      </c>
      <c r="AI79" s="42">
        <v>11792</v>
      </c>
      <c r="AJ79" s="38"/>
      <c r="AK79" s="36"/>
      <c r="AL79" s="36"/>
      <c r="AM79" s="25">
        <f t="shared" si="22"/>
        <v>11020.152280782013</v>
      </c>
      <c r="AN79" s="25">
        <f t="shared" si="23"/>
        <v>-9.8568133389112127</v>
      </c>
      <c r="AO79" s="49">
        <f t="shared" si="17"/>
        <v>1.0732320076472519</v>
      </c>
      <c r="AP79" s="25">
        <f t="shared" si="29"/>
        <v>11863.192257755649</v>
      </c>
      <c r="AQ79" s="33">
        <f t="shared" si="27"/>
        <v>-71.192257755648825</v>
      </c>
      <c r="AR79" s="33">
        <f t="shared" si="46"/>
        <v>71.192257755648825</v>
      </c>
      <c r="AS79" s="44">
        <f t="shared" si="28"/>
        <v>6.0373352913542086E-3</v>
      </c>
      <c r="AT79" s="33">
        <f t="shared" si="47"/>
        <v>5068.3375643467407</v>
      </c>
      <c r="AZ79" s="40">
        <v>41760</v>
      </c>
      <c r="BA79" s="53">
        <v>11792</v>
      </c>
      <c r="BB79" s="54"/>
      <c r="BC79" s="53">
        <v>12218</v>
      </c>
      <c r="BD79" s="26">
        <f t="shared" si="30"/>
        <v>-426</v>
      </c>
      <c r="BE79" s="26">
        <f t="shared" si="36"/>
        <v>426</v>
      </c>
      <c r="BF79" s="27">
        <f t="shared" si="31"/>
        <v>3.6126187245590233E-2</v>
      </c>
      <c r="BG79" s="26">
        <f t="shared" si="37"/>
        <v>181476</v>
      </c>
      <c r="BH79" s="25"/>
    </row>
    <row r="80" spans="1:60" x14ac:dyDescent="0.3">
      <c r="A80" s="40">
        <v>41791</v>
      </c>
      <c r="B80" s="53">
        <v>11904</v>
      </c>
      <c r="C80" s="55"/>
      <c r="D80" s="36"/>
      <c r="E80" s="26">
        <f t="shared" si="38"/>
        <v>10665.349627138576</v>
      </c>
      <c r="F80" s="26">
        <f t="shared" si="32"/>
        <v>1238.6503728614243</v>
      </c>
      <c r="G80" s="26">
        <f t="shared" si="33"/>
        <v>1238.6503728614243</v>
      </c>
      <c r="H80" s="27">
        <f t="shared" si="34"/>
        <v>0.10405329073096642</v>
      </c>
      <c r="I80" s="26">
        <f t="shared" si="35"/>
        <v>1534254.7461897456</v>
      </c>
      <c r="J80" s="25"/>
      <c r="O80" s="103">
        <v>1</v>
      </c>
      <c r="P80" s="40">
        <v>41791</v>
      </c>
      <c r="Q80" s="53">
        <v>11904</v>
      </c>
      <c r="R80" s="54"/>
      <c r="S80" s="36"/>
      <c r="T80" s="36"/>
      <c r="U80" s="33">
        <f t="shared" si="39"/>
        <v>11034.106368402701</v>
      </c>
      <c r="V80" s="33">
        <f t="shared" si="40"/>
        <v>29.836584071808314</v>
      </c>
      <c r="W80" s="35">
        <f t="shared" si="41"/>
        <v>10822.014064854786</v>
      </c>
      <c r="X80" s="33">
        <f t="shared" si="42"/>
        <v>1081.9859351452142</v>
      </c>
      <c r="Y80" s="33">
        <f t="shared" si="43"/>
        <v>1081.9859351452142</v>
      </c>
      <c r="Z80" s="44">
        <f t="shared" si="44"/>
        <v>9.0892635680881573E-2</v>
      </c>
      <c r="AA80" s="33">
        <f t="shared" si="45"/>
        <v>1170693.5638520636</v>
      </c>
      <c r="AG80" s="16">
        <v>1</v>
      </c>
      <c r="AH80" s="18">
        <v>41791</v>
      </c>
      <c r="AI80" s="42">
        <v>11904</v>
      </c>
      <c r="AJ80" s="38"/>
      <c r="AK80" s="36"/>
      <c r="AL80" s="36"/>
      <c r="AM80" s="25">
        <f t="shared" si="22"/>
        <v>11004.874518816061</v>
      </c>
      <c r="AN80" s="25">
        <f t="shared" si="23"/>
        <v>-11.106158556043699</v>
      </c>
      <c r="AO80" s="49">
        <f t="shared" ref="AO80:AO122" si="48">$AL$5*(AI80/AM80)+(1-$AL$5)*AO68</f>
        <v>1.0828917667217393</v>
      </c>
      <c r="AP80" s="25">
        <f t="shared" si="29"/>
        <v>11930.485527084234</v>
      </c>
      <c r="AQ80" s="33">
        <f t="shared" ref="AQ80:AQ111" si="49">AI80-AP80</f>
        <v>-26.485527084234491</v>
      </c>
      <c r="AR80" s="33">
        <f t="shared" si="46"/>
        <v>26.485527084234491</v>
      </c>
      <c r="AS80" s="44">
        <f t="shared" ref="AS80:AS111" si="50">AR80/AI80</f>
        <v>2.2249266703826018E-3</v>
      </c>
      <c r="AT80" s="33">
        <f t="shared" si="47"/>
        <v>701.48314492971872</v>
      </c>
      <c r="AZ80" s="40">
        <v>41791</v>
      </c>
      <c r="BA80" s="53">
        <v>11904</v>
      </c>
      <c r="BB80" s="54"/>
      <c r="BC80" s="53">
        <v>11385</v>
      </c>
      <c r="BD80" s="26">
        <f t="shared" si="30"/>
        <v>519</v>
      </c>
      <c r="BE80" s="26">
        <f t="shared" si="36"/>
        <v>519</v>
      </c>
      <c r="BF80" s="27">
        <f t="shared" si="31"/>
        <v>4.3598790322580648E-2</v>
      </c>
      <c r="BG80" s="26">
        <f t="shared" si="37"/>
        <v>269361</v>
      </c>
      <c r="BH80" s="25"/>
    </row>
    <row r="81" spans="1:60" x14ac:dyDescent="0.3">
      <c r="A81" s="40">
        <v>41821</v>
      </c>
      <c r="B81" s="53">
        <v>10965</v>
      </c>
      <c r="C81" s="55"/>
      <c r="D81" s="36"/>
      <c r="E81" s="26">
        <f t="shared" si="38"/>
        <v>10802.265464783177</v>
      </c>
      <c r="F81" s="26">
        <f t="shared" si="32"/>
        <v>162.73453521682313</v>
      </c>
      <c r="G81" s="26">
        <f t="shared" si="33"/>
        <v>162.73453521682313</v>
      </c>
      <c r="H81" s="27">
        <f t="shared" si="34"/>
        <v>1.4841270881607216E-2</v>
      </c>
      <c r="I81" s="26">
        <f t="shared" si="35"/>
        <v>26482.528952235447</v>
      </c>
      <c r="J81" s="25"/>
      <c r="O81" s="103">
        <v>1</v>
      </c>
      <c r="P81" s="40">
        <v>41821</v>
      </c>
      <c r="Q81" s="53">
        <v>10965</v>
      </c>
      <c r="R81" s="54"/>
      <c r="S81" s="36"/>
      <c r="T81" s="36"/>
      <c r="U81" s="33">
        <f t="shared" si="39"/>
        <v>11044.548025028125</v>
      </c>
      <c r="V81" s="33">
        <f t="shared" si="40"/>
        <v>27.172952024431776</v>
      </c>
      <c r="W81" s="35">
        <f t="shared" si="41"/>
        <v>11063.94295247451</v>
      </c>
      <c r="X81" s="33">
        <f t="shared" si="42"/>
        <v>-98.942952474510093</v>
      </c>
      <c r="Y81" s="33">
        <f t="shared" si="43"/>
        <v>98.942952474510093</v>
      </c>
      <c r="Z81" s="44">
        <f t="shared" si="44"/>
        <v>9.0235250774747013E-3</v>
      </c>
      <c r="AA81" s="33">
        <f t="shared" si="45"/>
        <v>9789.7078443731625</v>
      </c>
      <c r="AG81" s="16">
        <v>1</v>
      </c>
      <c r="AH81" s="18">
        <v>41821</v>
      </c>
      <c r="AI81" s="42">
        <v>10965</v>
      </c>
      <c r="AJ81" s="38"/>
      <c r="AK81" s="36"/>
      <c r="AL81" s="36"/>
      <c r="AM81" s="25">
        <f t="shared" ref="AM81:AM122" si="51">$AL$3*(AI81/AO69)+(1-$AL$3)*(AM80+AN80)</f>
        <v>11023.189552172682</v>
      </c>
      <c r="AN81" s="25">
        <f t="shared" ref="AN81:AN122" si="52">$AL$4*(AM81-AM80)+(1-$AL$4)*AN80</f>
        <v>-4.325569414306969</v>
      </c>
      <c r="AO81" s="49">
        <f t="shared" si="48"/>
        <v>0.98886052844453465</v>
      </c>
      <c r="AP81" s="25">
        <f t="shared" si="29"/>
        <v>10834.266354061374</v>
      </c>
      <c r="AQ81" s="33">
        <f t="shared" si="49"/>
        <v>130.73364593862607</v>
      </c>
      <c r="AR81" s="33">
        <f t="shared" si="46"/>
        <v>130.73364593862607</v>
      </c>
      <c r="AS81" s="44">
        <f t="shared" si="50"/>
        <v>1.192281312709768E-2</v>
      </c>
      <c r="AT81" s="33">
        <f t="shared" si="47"/>
        <v>17091.286180406041</v>
      </c>
      <c r="AZ81" s="40">
        <v>41821</v>
      </c>
      <c r="BA81" s="53">
        <v>10965</v>
      </c>
      <c r="BB81" s="54"/>
      <c r="BC81" s="53">
        <v>11186</v>
      </c>
      <c r="BD81" s="26">
        <f t="shared" si="30"/>
        <v>-221</v>
      </c>
      <c r="BE81" s="26">
        <f t="shared" si="36"/>
        <v>221</v>
      </c>
      <c r="BF81" s="27">
        <f t="shared" si="31"/>
        <v>2.0155038759689922E-2</v>
      </c>
      <c r="BG81" s="26">
        <f t="shared" si="37"/>
        <v>48841</v>
      </c>
      <c r="BH81" s="25"/>
    </row>
    <row r="82" spans="1:60" x14ac:dyDescent="0.3">
      <c r="A82" s="40">
        <v>41852</v>
      </c>
      <c r="B82" s="53">
        <v>10981</v>
      </c>
      <c r="C82" s="55"/>
      <c r="D82" s="36"/>
      <c r="E82" s="26">
        <f t="shared" si="38"/>
        <v>10820.253539296444</v>
      </c>
      <c r="F82" s="26">
        <f t="shared" si="32"/>
        <v>160.74646070355629</v>
      </c>
      <c r="G82" s="26">
        <f t="shared" si="33"/>
        <v>160.74646070355629</v>
      </c>
      <c r="H82" s="27">
        <f t="shared" si="34"/>
        <v>1.4638599463032174E-2</v>
      </c>
      <c r="I82" s="26">
        <f t="shared" si="35"/>
        <v>25839.424628719968</v>
      </c>
      <c r="J82" s="25"/>
      <c r="O82" s="103">
        <v>1</v>
      </c>
      <c r="P82" s="40">
        <v>41852</v>
      </c>
      <c r="Q82" s="53">
        <v>10981</v>
      </c>
      <c r="R82" s="54"/>
      <c r="S82" s="36"/>
      <c r="T82" s="36"/>
      <c r="U82" s="33">
        <f t="shared" si="39"/>
        <v>11053.937732023027</v>
      </c>
      <c r="V82" s="33">
        <f t="shared" si="40"/>
        <v>24.730662848669141</v>
      </c>
      <c r="W82" s="35">
        <f t="shared" si="41"/>
        <v>11071.720977052557</v>
      </c>
      <c r="X82" s="33">
        <f t="shared" si="42"/>
        <v>-90.720977052556918</v>
      </c>
      <c r="Y82" s="33">
        <f t="shared" si="43"/>
        <v>90.720977052556918</v>
      </c>
      <c r="Z82" s="44">
        <f t="shared" si="44"/>
        <v>8.2616316412491494E-3</v>
      </c>
      <c r="AA82" s="33">
        <f t="shared" si="45"/>
        <v>8230.2956773705591</v>
      </c>
      <c r="AG82" s="16">
        <v>1</v>
      </c>
      <c r="AH82" s="18">
        <v>41852</v>
      </c>
      <c r="AI82" s="42">
        <v>10981</v>
      </c>
      <c r="AJ82" s="38"/>
      <c r="AK82" s="36"/>
      <c r="AL82" s="36"/>
      <c r="AM82" s="25">
        <f t="shared" si="51"/>
        <v>10933.48401039399</v>
      </c>
      <c r="AN82" s="25">
        <f t="shared" si="52"/>
        <v>-24.002763841176179</v>
      </c>
      <c r="AO82" s="49">
        <f t="shared" si="48"/>
        <v>1.0223133592024825</v>
      </c>
      <c r="AP82" s="25">
        <f t="shared" ref="AP82:AP113" si="53">(AM81+AN81*AG82)*AO70</f>
        <v>11378.539126372065</v>
      </c>
      <c r="AQ82" s="33">
        <f t="shared" si="49"/>
        <v>-397.53912637206486</v>
      </c>
      <c r="AR82" s="33">
        <f t="shared" si="46"/>
        <v>397.53912637206486</v>
      </c>
      <c r="AS82" s="44">
        <f t="shared" si="50"/>
        <v>3.6202452087429636E-2</v>
      </c>
      <c r="AT82" s="33">
        <f t="shared" si="47"/>
        <v>158037.35699666454</v>
      </c>
      <c r="AZ82" s="40">
        <v>41852</v>
      </c>
      <c r="BA82" s="53">
        <v>10981</v>
      </c>
      <c r="BB82" s="54"/>
      <c r="BC82" s="53">
        <v>11462</v>
      </c>
      <c r="BD82" s="26">
        <f t="shared" si="30"/>
        <v>-481</v>
      </c>
      <c r="BE82" s="26">
        <f t="shared" si="36"/>
        <v>481</v>
      </c>
      <c r="BF82" s="27">
        <f t="shared" si="31"/>
        <v>4.3802932337674162E-2</v>
      </c>
      <c r="BG82" s="26">
        <f t="shared" si="37"/>
        <v>231361</v>
      </c>
      <c r="BH82" s="25"/>
    </row>
    <row r="83" spans="1:60" x14ac:dyDescent="0.3">
      <c r="A83" s="40">
        <v>41883</v>
      </c>
      <c r="B83" s="53">
        <v>10828</v>
      </c>
      <c r="C83" s="55"/>
      <c r="D83" s="36"/>
      <c r="E83" s="26">
        <f t="shared" si="38"/>
        <v>10838.021859395352</v>
      </c>
      <c r="F83" s="26">
        <f t="shared" si="32"/>
        <v>-10.021859395352294</v>
      </c>
      <c r="G83" s="26">
        <f t="shared" si="33"/>
        <v>10.021859395352294</v>
      </c>
      <c r="H83" s="27">
        <f t="shared" si="34"/>
        <v>9.2555036898340354E-4</v>
      </c>
      <c r="I83" s="26">
        <f t="shared" si="35"/>
        <v>100.43766574021105</v>
      </c>
      <c r="J83" s="25"/>
      <c r="O83" s="103">
        <v>1</v>
      </c>
      <c r="P83" s="40">
        <v>41883</v>
      </c>
      <c r="Q83" s="53">
        <v>10828</v>
      </c>
      <c r="R83" s="54"/>
      <c r="S83" s="36"/>
      <c r="T83" s="36"/>
      <c r="U83" s="33">
        <f t="shared" si="39"/>
        <v>11029.532047006083</v>
      </c>
      <c r="V83" s="33">
        <f t="shared" si="40"/>
        <v>17.982447304800875</v>
      </c>
      <c r="W83" s="35">
        <f t="shared" si="41"/>
        <v>11078.668394871696</v>
      </c>
      <c r="X83" s="33">
        <f t="shared" si="42"/>
        <v>-250.66839487169636</v>
      </c>
      <c r="Y83" s="33">
        <f t="shared" si="43"/>
        <v>250.66839487169636</v>
      </c>
      <c r="Z83" s="44">
        <f t="shared" si="44"/>
        <v>2.3150017997016659E-2</v>
      </c>
      <c r="AA83" s="33">
        <f t="shared" si="45"/>
        <v>62834.644187552694</v>
      </c>
      <c r="AG83" s="16">
        <v>1</v>
      </c>
      <c r="AH83" s="18">
        <v>41883</v>
      </c>
      <c r="AI83" s="42">
        <v>10828</v>
      </c>
      <c r="AJ83" s="38"/>
      <c r="AK83" s="36"/>
      <c r="AL83" s="36"/>
      <c r="AM83" s="25">
        <f t="shared" si="51"/>
        <v>10979.939096918186</v>
      </c>
      <c r="AN83" s="25">
        <f t="shared" si="52"/>
        <v>-7.7646135801085396</v>
      </c>
      <c r="AO83" s="49">
        <f t="shared" si="48"/>
        <v>0.97237268105153851</v>
      </c>
      <c r="AP83" s="25">
        <f t="shared" si="53"/>
        <v>10521.605142181035</v>
      </c>
      <c r="AQ83" s="33">
        <f t="shared" si="49"/>
        <v>306.39485781896474</v>
      </c>
      <c r="AR83" s="33">
        <f t="shared" si="46"/>
        <v>306.39485781896474</v>
      </c>
      <c r="AS83" s="44">
        <f t="shared" si="50"/>
        <v>2.8296532861005239E-2</v>
      </c>
      <c r="AT83" s="33">
        <f t="shared" si="47"/>
        <v>93877.808897903611</v>
      </c>
      <c r="AZ83" s="40">
        <v>41883</v>
      </c>
      <c r="BA83" s="53">
        <v>10828</v>
      </c>
      <c r="BB83" s="54"/>
      <c r="BC83" s="53">
        <v>10494</v>
      </c>
      <c r="BD83" s="26">
        <f t="shared" si="30"/>
        <v>334</v>
      </c>
      <c r="BE83" s="26">
        <f t="shared" si="36"/>
        <v>334</v>
      </c>
      <c r="BF83" s="27">
        <f t="shared" si="31"/>
        <v>3.0845954931658662E-2</v>
      </c>
      <c r="BG83" s="26">
        <f t="shared" si="37"/>
        <v>111556</v>
      </c>
      <c r="BH83" s="25"/>
    </row>
    <row r="84" spans="1:60" x14ac:dyDescent="0.3">
      <c r="A84" s="40">
        <v>41913</v>
      </c>
      <c r="B84" s="53">
        <v>11817</v>
      </c>
      <c r="C84" s="55"/>
      <c r="D84" s="36"/>
      <c r="E84" s="26">
        <f t="shared" si="38"/>
        <v>10836.914080070424</v>
      </c>
      <c r="F84" s="26">
        <f t="shared" si="32"/>
        <v>980.08591992957554</v>
      </c>
      <c r="G84" s="26">
        <f t="shared" si="33"/>
        <v>980.08591992957554</v>
      </c>
      <c r="H84" s="27">
        <f t="shared" si="34"/>
        <v>8.2938640935057595E-2</v>
      </c>
      <c r="I84" s="26">
        <f t="shared" si="35"/>
        <v>960568.41044420237</v>
      </c>
      <c r="J84" s="25"/>
      <c r="O84" s="103">
        <v>1</v>
      </c>
      <c r="P84" s="40">
        <v>41913</v>
      </c>
      <c r="Q84" s="53">
        <v>11817</v>
      </c>
      <c r="R84" s="54"/>
      <c r="S84" s="36"/>
      <c r="T84" s="36"/>
      <c r="U84" s="33">
        <f t="shared" si="39"/>
        <v>11198.350053394593</v>
      </c>
      <c r="V84" s="33">
        <f t="shared" si="40"/>
        <v>38.697679685534794</v>
      </c>
      <c r="W84" s="35">
        <f t="shared" si="41"/>
        <v>11047.514494310884</v>
      </c>
      <c r="X84" s="33">
        <f t="shared" si="42"/>
        <v>769.4855056891156</v>
      </c>
      <c r="Y84" s="33">
        <f t="shared" si="43"/>
        <v>769.4855056891156</v>
      </c>
      <c r="Z84" s="44">
        <f t="shared" si="44"/>
        <v>6.5116823702218468E-2</v>
      </c>
      <c r="AA84" s="33">
        <f t="shared" si="45"/>
        <v>592107.9434656339</v>
      </c>
      <c r="AG84" s="16">
        <v>1</v>
      </c>
      <c r="AH84" s="18">
        <v>41913</v>
      </c>
      <c r="AI84" s="42">
        <v>11817</v>
      </c>
      <c r="AJ84" s="38"/>
      <c r="AK84" s="36"/>
      <c r="AL84" s="36"/>
      <c r="AM84" s="25">
        <f t="shared" si="51"/>
        <v>11093.034768680616</v>
      </c>
      <c r="AN84" s="25">
        <f t="shared" si="52"/>
        <v>20.089592357349058</v>
      </c>
      <c r="AO84" s="49">
        <f t="shared" si="48"/>
        <v>1.0403552349580067</v>
      </c>
      <c r="AP84" s="25">
        <f t="shared" si="53"/>
        <v>11257.859539501129</v>
      </c>
      <c r="AQ84" s="33">
        <f t="shared" si="49"/>
        <v>559.14046049887111</v>
      </c>
      <c r="AR84" s="33">
        <f t="shared" si="46"/>
        <v>559.14046049887111</v>
      </c>
      <c r="AS84" s="44">
        <f t="shared" si="50"/>
        <v>4.731661678081333E-2</v>
      </c>
      <c r="AT84" s="33">
        <f t="shared" si="47"/>
        <v>312638.05456688965</v>
      </c>
      <c r="AZ84" s="40">
        <v>41913</v>
      </c>
      <c r="BA84" s="53">
        <v>11817</v>
      </c>
      <c r="BB84" s="54"/>
      <c r="BC84" s="53">
        <v>11540</v>
      </c>
      <c r="BD84" s="26">
        <f t="shared" si="30"/>
        <v>277</v>
      </c>
      <c r="BE84" s="26">
        <f t="shared" si="36"/>
        <v>277</v>
      </c>
      <c r="BF84" s="27">
        <f t="shared" si="31"/>
        <v>2.3440805619023442E-2</v>
      </c>
      <c r="BG84" s="26">
        <f t="shared" si="37"/>
        <v>76729</v>
      </c>
      <c r="BH84" s="25"/>
    </row>
    <row r="85" spans="1:60" x14ac:dyDescent="0.3">
      <c r="A85" s="40">
        <v>41944</v>
      </c>
      <c r="B85" s="53">
        <v>10470</v>
      </c>
      <c r="C85" s="55"/>
      <c r="D85" s="36"/>
      <c r="E85" s="26">
        <f t="shared" si="38"/>
        <v>10945.24915801566</v>
      </c>
      <c r="F85" s="26">
        <f t="shared" si="32"/>
        <v>-475.24915801566021</v>
      </c>
      <c r="G85" s="26">
        <f t="shared" si="33"/>
        <v>475.24915801566021</v>
      </c>
      <c r="H85" s="27">
        <f t="shared" si="34"/>
        <v>4.5391514614676241E-2</v>
      </c>
      <c r="I85" s="26">
        <f t="shared" si="35"/>
        <v>225861.76219459396</v>
      </c>
      <c r="J85" s="25"/>
      <c r="O85" s="103">
        <v>1</v>
      </c>
      <c r="P85" s="40">
        <v>41944</v>
      </c>
      <c r="Q85" s="53">
        <v>10470</v>
      </c>
      <c r="R85" s="54"/>
      <c r="S85" s="36"/>
      <c r="T85" s="36"/>
      <c r="U85" s="33">
        <f t="shared" si="39"/>
        <v>11086.690029383788</v>
      </c>
      <c r="V85" s="33">
        <f t="shared" si="40"/>
        <v>18.048074305846704</v>
      </c>
      <c r="W85" s="35">
        <f t="shared" si="41"/>
        <v>11237.047733080128</v>
      </c>
      <c r="X85" s="33">
        <f t="shared" si="42"/>
        <v>-767.04773308012773</v>
      </c>
      <c r="Y85" s="33">
        <f t="shared" si="43"/>
        <v>767.04773308012773</v>
      </c>
      <c r="Z85" s="44">
        <f t="shared" si="44"/>
        <v>7.3261483579763864E-2</v>
      </c>
      <c r="AA85" s="33">
        <f t="shared" si="45"/>
        <v>588362.22482336289</v>
      </c>
      <c r="AG85" s="16">
        <v>1</v>
      </c>
      <c r="AH85" s="18">
        <v>41944</v>
      </c>
      <c r="AI85" s="42">
        <v>10470</v>
      </c>
      <c r="AJ85" s="38"/>
      <c r="AK85" s="36"/>
      <c r="AL85" s="36"/>
      <c r="AM85" s="25">
        <f t="shared" si="51"/>
        <v>10943.152125307217</v>
      </c>
      <c r="AN85" s="25">
        <f t="shared" si="52"/>
        <v>-19.083256227908954</v>
      </c>
      <c r="AO85" s="49">
        <f t="shared" si="48"/>
        <v>0.99178289436292866</v>
      </c>
      <c r="AP85" s="25">
        <f t="shared" si="53"/>
        <v>11245.524865025764</v>
      </c>
      <c r="AQ85" s="33">
        <f t="shared" si="49"/>
        <v>-775.52486502576357</v>
      </c>
      <c r="AR85" s="33">
        <f t="shared" si="46"/>
        <v>775.52486502576357</v>
      </c>
      <c r="AS85" s="44">
        <f t="shared" si="50"/>
        <v>7.4071142791381425E-2</v>
      </c>
      <c r="AT85" s="33">
        <f t="shared" si="47"/>
        <v>601438.81627322885</v>
      </c>
      <c r="AZ85" s="40">
        <v>41944</v>
      </c>
      <c r="BA85" s="53">
        <v>10470</v>
      </c>
      <c r="BB85" s="54"/>
      <c r="BC85" s="53">
        <v>11138</v>
      </c>
      <c r="BD85" s="26">
        <f t="shared" si="30"/>
        <v>-668</v>
      </c>
      <c r="BE85" s="26">
        <f t="shared" si="36"/>
        <v>668</v>
      </c>
      <c r="BF85" s="27">
        <f t="shared" si="31"/>
        <v>6.3801337153772689E-2</v>
      </c>
      <c r="BG85" s="26">
        <f t="shared" si="37"/>
        <v>446224</v>
      </c>
      <c r="BH85" s="25"/>
    </row>
    <row r="86" spans="1:60" x14ac:dyDescent="0.3">
      <c r="A86" s="40">
        <v>41974</v>
      </c>
      <c r="B86" s="53">
        <v>13310</v>
      </c>
      <c r="C86" s="55"/>
      <c r="D86" s="36"/>
      <c r="E86" s="26">
        <f t="shared" si="38"/>
        <v>10892.716871274173</v>
      </c>
      <c r="F86" s="26">
        <f t="shared" si="32"/>
        <v>2417.2831287258268</v>
      </c>
      <c r="G86" s="26">
        <f t="shared" si="33"/>
        <v>2417.2831287258268</v>
      </c>
      <c r="H86" s="27">
        <f t="shared" si="34"/>
        <v>0.18161405925813875</v>
      </c>
      <c r="I86" s="26">
        <f t="shared" si="35"/>
        <v>5843257.7244225219</v>
      </c>
      <c r="J86" s="25"/>
      <c r="O86" s="103">
        <v>1</v>
      </c>
      <c r="P86" s="40">
        <v>41974</v>
      </c>
      <c r="Q86" s="53">
        <v>13310</v>
      </c>
      <c r="R86" s="54"/>
      <c r="S86" s="36"/>
      <c r="T86" s="36"/>
      <c r="U86" s="33">
        <f t="shared" si="39"/>
        <v>11537.016435895624</v>
      </c>
      <c r="V86" s="33">
        <f t="shared" si="40"/>
        <v>77.415680719090105</v>
      </c>
      <c r="W86" s="35">
        <f t="shared" si="41"/>
        <v>11104.738103689635</v>
      </c>
      <c r="X86" s="33">
        <f t="shared" si="42"/>
        <v>2205.261896310365</v>
      </c>
      <c r="Y86" s="33">
        <f t="shared" si="43"/>
        <v>2205.261896310365</v>
      </c>
      <c r="Z86" s="44">
        <f t="shared" si="44"/>
        <v>0.16568459025622578</v>
      </c>
      <c r="AA86" s="33">
        <f t="shared" si="45"/>
        <v>4863180.031318387</v>
      </c>
      <c r="AG86" s="16">
        <v>1</v>
      </c>
      <c r="AH86" s="18">
        <v>41974</v>
      </c>
      <c r="AI86" s="42">
        <v>13310</v>
      </c>
      <c r="AJ86" s="38"/>
      <c r="AK86" s="36"/>
      <c r="AL86" s="36"/>
      <c r="AM86" s="25">
        <f t="shared" si="51"/>
        <v>11054.992838337721</v>
      </c>
      <c r="AN86" s="25">
        <f t="shared" si="52"/>
        <v>11.090288303593605</v>
      </c>
      <c r="AO86" s="49">
        <f t="shared" si="48"/>
        <v>1.1734782871241169</v>
      </c>
      <c r="AP86" s="25">
        <f t="shared" si="53"/>
        <v>12627.613839233352</v>
      </c>
      <c r="AQ86" s="33">
        <f t="shared" si="49"/>
        <v>682.38616076664766</v>
      </c>
      <c r="AR86" s="33">
        <f t="shared" si="46"/>
        <v>682.38616076664766</v>
      </c>
      <c r="AS86" s="44">
        <f t="shared" si="50"/>
        <v>5.1268682251438595E-2</v>
      </c>
      <c r="AT86" s="33">
        <f t="shared" si="47"/>
        <v>465650.87240584509</v>
      </c>
      <c r="AZ86" s="40">
        <v>41974</v>
      </c>
      <c r="BA86" s="53">
        <v>13310</v>
      </c>
      <c r="BB86" s="54"/>
      <c r="BC86" s="53">
        <v>12709</v>
      </c>
      <c r="BD86" s="26">
        <f t="shared" si="30"/>
        <v>601</v>
      </c>
      <c r="BE86" s="26">
        <f t="shared" si="36"/>
        <v>601</v>
      </c>
      <c r="BF86" s="27">
        <f t="shared" si="31"/>
        <v>4.5154019534184825E-2</v>
      </c>
      <c r="BG86" s="26">
        <f t="shared" si="37"/>
        <v>361201</v>
      </c>
      <c r="BH86" s="25"/>
    </row>
    <row r="87" spans="1:60" x14ac:dyDescent="0.3">
      <c r="A87" s="40">
        <v>42005</v>
      </c>
      <c r="B87" s="53">
        <v>8400</v>
      </c>
      <c r="C87" s="55"/>
      <c r="D87" s="36"/>
      <c r="E87" s="26">
        <f t="shared" si="38"/>
        <v>11159.914420837005</v>
      </c>
      <c r="F87" s="26">
        <f t="shared" si="32"/>
        <v>-2759.9144208370053</v>
      </c>
      <c r="G87" s="26">
        <f t="shared" si="33"/>
        <v>2759.9144208370053</v>
      </c>
      <c r="H87" s="27">
        <f t="shared" si="34"/>
        <v>0.32856124057583397</v>
      </c>
      <c r="I87" s="26">
        <f t="shared" si="35"/>
        <v>7617127.6103440626</v>
      </c>
      <c r="J87" s="25"/>
      <c r="O87" s="103">
        <v>1</v>
      </c>
      <c r="P87" s="40">
        <v>42005</v>
      </c>
      <c r="Q87" s="53">
        <v>8400</v>
      </c>
      <c r="R87" s="54"/>
      <c r="S87" s="36"/>
      <c r="T87" s="36"/>
      <c r="U87" s="33">
        <f t="shared" si="39"/>
        <v>10984.334912883764</v>
      </c>
      <c r="V87" s="33">
        <f t="shared" si="40"/>
        <v>-9.119683203242559</v>
      </c>
      <c r="W87" s="35">
        <f t="shared" si="41"/>
        <v>11614.432116614715</v>
      </c>
      <c r="X87" s="33">
        <f t="shared" si="42"/>
        <v>-3214.4321166147147</v>
      </c>
      <c r="Y87" s="33">
        <f t="shared" si="43"/>
        <v>3214.4321166147147</v>
      </c>
      <c r="Z87" s="44">
        <f t="shared" si="44"/>
        <v>0.38267049007318032</v>
      </c>
      <c r="AA87" s="33">
        <f t="shared" si="45"/>
        <v>10332573.832324155</v>
      </c>
      <c r="AG87" s="16">
        <v>1</v>
      </c>
      <c r="AH87" s="18">
        <v>42005</v>
      </c>
      <c r="AI87" s="42">
        <v>8400</v>
      </c>
      <c r="AJ87" s="38"/>
      <c r="AK87" s="36"/>
      <c r="AL87" s="36"/>
      <c r="AM87" s="25">
        <f t="shared" si="51"/>
        <v>11047.055708086238</v>
      </c>
      <c r="AN87" s="25">
        <f t="shared" si="52"/>
        <v>6.7051122022034164</v>
      </c>
      <c r="AO87" s="46">
        <f t="shared" si="48"/>
        <v>0.76331947902525288</v>
      </c>
      <c r="AP87" s="25">
        <f t="shared" si="53"/>
        <v>8465.6325901160053</v>
      </c>
      <c r="AQ87" s="33">
        <f t="shared" si="49"/>
        <v>-65.632590116005304</v>
      </c>
      <c r="AR87" s="33">
        <f t="shared" si="46"/>
        <v>65.632590116005304</v>
      </c>
      <c r="AS87" s="44">
        <f t="shared" si="50"/>
        <v>7.8134035852387273E-3</v>
      </c>
      <c r="AT87" s="33">
        <f t="shared" si="47"/>
        <v>4307.6368853355571</v>
      </c>
      <c r="AZ87" s="40">
        <v>42005</v>
      </c>
      <c r="BA87" s="53">
        <v>8400</v>
      </c>
      <c r="BB87" s="54"/>
      <c r="BC87" s="53">
        <v>8557</v>
      </c>
      <c r="BD87" s="26">
        <f t="shared" si="30"/>
        <v>-157</v>
      </c>
      <c r="BE87" s="26">
        <f t="shared" si="36"/>
        <v>157</v>
      </c>
      <c r="BF87" s="27">
        <f t="shared" si="31"/>
        <v>1.8690476190476191E-2</v>
      </c>
      <c r="BG87" s="26">
        <f t="shared" si="37"/>
        <v>24649</v>
      </c>
      <c r="BH87" s="25"/>
    </row>
    <row r="88" spans="1:60" x14ac:dyDescent="0.3">
      <c r="A88" s="40">
        <v>42036</v>
      </c>
      <c r="B88" s="53">
        <v>9062</v>
      </c>
      <c r="C88" s="55"/>
      <c r="D88" s="36"/>
      <c r="E88" s="26">
        <f t="shared" si="38"/>
        <v>10854.843673646757</v>
      </c>
      <c r="F88" s="26">
        <f t="shared" si="32"/>
        <v>-1792.8436736467575</v>
      </c>
      <c r="G88" s="26">
        <f t="shared" si="33"/>
        <v>1792.8436736467575</v>
      </c>
      <c r="H88" s="27">
        <f t="shared" si="34"/>
        <v>0.19784194147503392</v>
      </c>
      <c r="I88" s="26">
        <f t="shared" si="35"/>
        <v>3214288.4381352011</v>
      </c>
      <c r="J88" s="25"/>
      <c r="O88" s="103">
        <v>1</v>
      </c>
      <c r="P88" s="40">
        <v>42036</v>
      </c>
      <c r="Q88" s="53">
        <v>9062</v>
      </c>
      <c r="R88" s="54"/>
      <c r="S88" s="36"/>
      <c r="T88" s="36"/>
      <c r="U88" s="33">
        <f t="shared" si="39"/>
        <v>10600.184268495766</v>
      </c>
      <c r="V88" s="33">
        <f t="shared" si="40"/>
        <v>-60.625134292535826</v>
      </c>
      <c r="W88" s="35">
        <f t="shared" si="41"/>
        <v>10975.215229680522</v>
      </c>
      <c r="X88" s="33">
        <f t="shared" si="42"/>
        <v>-1913.2152296805216</v>
      </c>
      <c r="Y88" s="33">
        <f t="shared" si="43"/>
        <v>1913.2152296805216</v>
      </c>
      <c r="Z88" s="44">
        <f t="shared" si="44"/>
        <v>0.2111250529331849</v>
      </c>
      <c r="AA88" s="33">
        <f t="shared" si="45"/>
        <v>3660392.5150814909</v>
      </c>
      <c r="AG88" s="16">
        <v>1</v>
      </c>
      <c r="AH88" s="18">
        <v>42036</v>
      </c>
      <c r="AI88" s="42">
        <v>9062</v>
      </c>
      <c r="AJ88" s="38"/>
      <c r="AK88" s="36"/>
      <c r="AL88" s="36"/>
      <c r="AM88" s="25">
        <f t="shared" si="51"/>
        <v>11027.464119763616</v>
      </c>
      <c r="AN88" s="25">
        <f t="shared" si="52"/>
        <v>0.64461259459290066</v>
      </c>
      <c r="AO88" s="49">
        <f t="shared" si="48"/>
        <v>0.82616958618549685</v>
      </c>
      <c r="AP88" s="25">
        <f t="shared" si="53"/>
        <v>9160.2591817460598</v>
      </c>
      <c r="AQ88" s="33">
        <f t="shared" si="49"/>
        <v>-98.259181746059767</v>
      </c>
      <c r="AR88" s="33">
        <f t="shared" si="46"/>
        <v>98.259181746059767</v>
      </c>
      <c r="AS88" s="44">
        <f t="shared" si="50"/>
        <v>1.0842990702500527E-2</v>
      </c>
      <c r="AT88" s="33">
        <f t="shared" si="47"/>
        <v>9654.8667974052041</v>
      </c>
      <c r="AZ88" s="40">
        <v>42036</v>
      </c>
      <c r="BA88" s="53">
        <v>9062</v>
      </c>
      <c r="BB88" s="54"/>
      <c r="BC88" s="53">
        <v>9059</v>
      </c>
      <c r="BD88" s="26">
        <f t="shared" si="30"/>
        <v>3</v>
      </c>
      <c r="BE88" s="26">
        <f t="shared" si="36"/>
        <v>3</v>
      </c>
      <c r="BF88" s="27">
        <f t="shared" si="31"/>
        <v>3.3105274773780622E-4</v>
      </c>
      <c r="BG88" s="26">
        <f t="shared" si="37"/>
        <v>9</v>
      </c>
      <c r="BH88" s="25"/>
    </row>
    <row r="89" spans="1:60" x14ac:dyDescent="0.3">
      <c r="A89" s="40">
        <v>42064</v>
      </c>
      <c r="B89" s="53">
        <v>10722</v>
      </c>
      <c r="C89" s="55"/>
      <c r="D89" s="36"/>
      <c r="E89" s="26">
        <f t="shared" si="38"/>
        <v>10656.669355274649</v>
      </c>
      <c r="F89" s="26">
        <f t="shared" si="32"/>
        <v>65.330644725350794</v>
      </c>
      <c r="G89" s="26">
        <f t="shared" si="33"/>
        <v>65.330644725350794</v>
      </c>
      <c r="H89" s="27">
        <f t="shared" si="34"/>
        <v>6.0931397803908596E-3</v>
      </c>
      <c r="I89" s="26">
        <f t="shared" si="35"/>
        <v>4268.0931402300057</v>
      </c>
      <c r="J89" s="25"/>
      <c r="O89" s="103">
        <v>1</v>
      </c>
      <c r="P89" s="40">
        <v>42064</v>
      </c>
      <c r="Q89" s="53">
        <v>10722</v>
      </c>
      <c r="R89" s="54"/>
      <c r="S89" s="36"/>
      <c r="T89" s="36"/>
      <c r="U89" s="33">
        <f t="shared" si="39"/>
        <v>10575.321432243565</v>
      </c>
      <c r="V89" s="33">
        <f t="shared" si="40"/>
        <v>-55.713664352191984</v>
      </c>
      <c r="W89" s="35">
        <f t="shared" si="41"/>
        <v>10539.559134203231</v>
      </c>
      <c r="X89" s="33">
        <f t="shared" si="42"/>
        <v>182.44086579676878</v>
      </c>
      <c r="Y89" s="33">
        <f t="shared" si="43"/>
        <v>182.44086579676878</v>
      </c>
      <c r="Z89" s="44">
        <f t="shared" si="44"/>
        <v>1.7015562935718036E-2</v>
      </c>
      <c r="AA89" s="33">
        <f t="shared" si="45"/>
        <v>33284.669512674598</v>
      </c>
      <c r="AG89" s="16">
        <v>1</v>
      </c>
      <c r="AH89" s="18">
        <v>42064</v>
      </c>
      <c r="AI89" s="42">
        <v>10722</v>
      </c>
      <c r="AJ89" s="38"/>
      <c r="AK89" s="36"/>
      <c r="AL89" s="36"/>
      <c r="AM89" s="25">
        <f t="shared" si="51"/>
        <v>11097.003223669808</v>
      </c>
      <c r="AN89" s="25">
        <f t="shared" si="52"/>
        <v>16.522461496826541</v>
      </c>
      <c r="AO89" s="49">
        <f t="shared" si="48"/>
        <v>0.95312617382693232</v>
      </c>
      <c r="AP89" s="25">
        <f t="shared" si="53"/>
        <v>10428.255788216004</v>
      </c>
      <c r="AQ89" s="33">
        <f t="shared" si="49"/>
        <v>293.74421178399643</v>
      </c>
      <c r="AR89" s="33">
        <f t="shared" si="46"/>
        <v>293.74421178399643</v>
      </c>
      <c r="AS89" s="44">
        <f t="shared" si="50"/>
        <v>2.7396401024435406E-2</v>
      </c>
      <c r="AT89" s="33">
        <f t="shared" si="47"/>
        <v>86285.661956601354</v>
      </c>
      <c r="AZ89" s="40">
        <v>42064</v>
      </c>
      <c r="BA89" s="53">
        <v>10722</v>
      </c>
      <c r="BB89" s="54"/>
      <c r="BC89" s="53">
        <v>10055</v>
      </c>
      <c r="BD89" s="26">
        <f t="shared" si="30"/>
        <v>667</v>
      </c>
      <c r="BE89" s="26">
        <f t="shared" si="36"/>
        <v>667</v>
      </c>
      <c r="BF89" s="27">
        <f t="shared" si="31"/>
        <v>6.2208543182242122E-2</v>
      </c>
      <c r="BG89" s="26">
        <f t="shared" si="37"/>
        <v>444889</v>
      </c>
      <c r="BH89" s="25"/>
    </row>
    <row r="90" spans="1:60" x14ac:dyDescent="0.3">
      <c r="A90" s="40">
        <v>42095</v>
      </c>
      <c r="B90" s="53">
        <v>11107</v>
      </c>
      <c r="C90" s="55"/>
      <c r="D90" s="36"/>
      <c r="E90" s="26">
        <f t="shared" si="38"/>
        <v>10663.890763464089</v>
      </c>
      <c r="F90" s="26">
        <f t="shared" si="32"/>
        <v>443.1092365359109</v>
      </c>
      <c r="G90" s="26">
        <f t="shared" si="33"/>
        <v>443.1092365359109</v>
      </c>
      <c r="H90" s="27">
        <f t="shared" si="34"/>
        <v>3.9894592287378308E-2</v>
      </c>
      <c r="I90" s="26">
        <f t="shared" si="35"/>
        <v>196345.79550343784</v>
      </c>
      <c r="J90" s="25"/>
      <c r="O90" s="103">
        <v>1</v>
      </c>
      <c r="P90" s="40">
        <v>42095</v>
      </c>
      <c r="Q90" s="53">
        <v>11107</v>
      </c>
      <c r="R90" s="54"/>
      <c r="S90" s="36"/>
      <c r="T90" s="36"/>
      <c r="U90" s="33">
        <f t="shared" si="39"/>
        <v>10634.749164417335</v>
      </c>
      <c r="V90" s="33">
        <f t="shared" si="40"/>
        <v>-39.900544421010324</v>
      </c>
      <c r="W90" s="35">
        <f t="shared" si="41"/>
        <v>10519.607767891373</v>
      </c>
      <c r="X90" s="33">
        <f t="shared" si="42"/>
        <v>587.39223210862656</v>
      </c>
      <c r="Y90" s="33">
        <f t="shared" si="43"/>
        <v>587.39223210862656</v>
      </c>
      <c r="Z90" s="44">
        <f t="shared" si="44"/>
        <v>5.2884868291044079E-2</v>
      </c>
      <c r="AA90" s="33">
        <f t="shared" si="45"/>
        <v>345029.6343415546</v>
      </c>
      <c r="AG90" s="16">
        <v>1</v>
      </c>
      <c r="AH90" s="18">
        <v>42095</v>
      </c>
      <c r="AI90" s="42">
        <v>11107</v>
      </c>
      <c r="AJ90" s="38"/>
      <c r="AK90" s="36"/>
      <c r="AL90" s="36"/>
      <c r="AM90" s="25">
        <f t="shared" si="51"/>
        <v>11172.797528597761</v>
      </c>
      <c r="AN90" s="25">
        <f t="shared" si="52"/>
        <v>30.182615686800553</v>
      </c>
      <c r="AO90" s="49">
        <f t="shared" si="48"/>
        <v>0.98257504370247128</v>
      </c>
      <c r="AP90" s="25">
        <f t="shared" si="53"/>
        <v>10846.17608358813</v>
      </c>
      <c r="AQ90" s="33">
        <f t="shared" si="49"/>
        <v>260.8239164118695</v>
      </c>
      <c r="AR90" s="33">
        <f t="shared" si="46"/>
        <v>260.8239164118695</v>
      </c>
      <c r="AS90" s="44">
        <f t="shared" si="50"/>
        <v>2.348284112828572E-2</v>
      </c>
      <c r="AT90" s="33">
        <f t="shared" si="47"/>
        <v>68029.115372425891</v>
      </c>
      <c r="AZ90" s="40">
        <v>42095</v>
      </c>
      <c r="BA90" s="53">
        <v>11107</v>
      </c>
      <c r="BB90" s="54"/>
      <c r="BC90" s="53">
        <v>10977</v>
      </c>
      <c r="BD90" s="26">
        <f t="shared" si="30"/>
        <v>130</v>
      </c>
      <c r="BE90" s="26">
        <f t="shared" si="36"/>
        <v>130</v>
      </c>
      <c r="BF90" s="27">
        <f t="shared" si="31"/>
        <v>1.1704330602322859E-2</v>
      </c>
      <c r="BG90" s="26">
        <f t="shared" si="37"/>
        <v>16900</v>
      </c>
      <c r="BH90" s="25"/>
    </row>
    <row r="91" spans="1:60" x14ac:dyDescent="0.3">
      <c r="A91" s="40">
        <v>42125</v>
      </c>
      <c r="B91" s="53">
        <v>11508</v>
      </c>
      <c r="C91" s="55"/>
      <c r="D91" s="36"/>
      <c r="E91" s="26">
        <f t="shared" si="38"/>
        <v>10712.870421984049</v>
      </c>
      <c r="F91" s="26">
        <f t="shared" si="32"/>
        <v>795.12957801595076</v>
      </c>
      <c r="G91" s="26">
        <f t="shared" si="33"/>
        <v>795.12957801595076</v>
      </c>
      <c r="H91" s="27">
        <f t="shared" si="34"/>
        <v>6.9093637297180294E-2</v>
      </c>
      <c r="I91" s="26">
        <f t="shared" si="35"/>
        <v>632231.04583582387</v>
      </c>
      <c r="J91" s="25"/>
      <c r="O91" s="103">
        <v>1</v>
      </c>
      <c r="P91" s="40">
        <v>42125</v>
      </c>
      <c r="Q91" s="53">
        <v>11508</v>
      </c>
      <c r="R91" s="54"/>
      <c r="S91" s="36"/>
      <c r="T91" s="36"/>
      <c r="U91" s="33">
        <f t="shared" si="39"/>
        <v>10773.845752382287</v>
      </c>
      <c r="V91" s="33">
        <f t="shared" si="40"/>
        <v>-15.31769926576154</v>
      </c>
      <c r="W91" s="35">
        <f t="shared" si="41"/>
        <v>10594.848619996324</v>
      </c>
      <c r="X91" s="33">
        <f t="shared" si="42"/>
        <v>913.15138000367551</v>
      </c>
      <c r="Y91" s="33">
        <f t="shared" si="43"/>
        <v>913.15138000367551</v>
      </c>
      <c r="Z91" s="44">
        <f t="shared" si="44"/>
        <v>7.9349268335390646E-2</v>
      </c>
      <c r="AA91" s="33">
        <f t="shared" si="45"/>
        <v>833845.44280261698</v>
      </c>
      <c r="AG91" s="16">
        <v>1</v>
      </c>
      <c r="AH91" s="18">
        <v>42125</v>
      </c>
      <c r="AI91" s="42">
        <v>11508</v>
      </c>
      <c r="AJ91" s="38"/>
      <c r="AK91" s="36"/>
      <c r="AL91" s="36"/>
      <c r="AM91" s="25">
        <f t="shared" si="51"/>
        <v>11096.474167944387</v>
      </c>
      <c r="AN91" s="25">
        <f t="shared" si="52"/>
        <v>5.6365922338421086</v>
      </c>
      <c r="AO91" s="49">
        <f t="shared" si="48"/>
        <v>1.0600382450859476</v>
      </c>
      <c r="AP91" s="25">
        <f t="shared" si="53"/>
        <v>12023.39687188282</v>
      </c>
      <c r="AQ91" s="33">
        <f t="shared" si="49"/>
        <v>-515.39687188282005</v>
      </c>
      <c r="AR91" s="33">
        <f t="shared" si="46"/>
        <v>515.39687188282005</v>
      </c>
      <c r="AS91" s="44">
        <f t="shared" si="50"/>
        <v>4.4785963841051449E-2</v>
      </c>
      <c r="AT91" s="33">
        <f t="shared" si="47"/>
        <v>265633.93554659601</v>
      </c>
      <c r="AZ91" s="40">
        <v>42125</v>
      </c>
      <c r="BA91" s="53">
        <v>11508</v>
      </c>
      <c r="BB91" s="54"/>
      <c r="BC91" s="53">
        <v>11792</v>
      </c>
      <c r="BD91" s="26">
        <f t="shared" si="30"/>
        <v>-284</v>
      </c>
      <c r="BE91" s="26">
        <f t="shared" si="36"/>
        <v>284</v>
      </c>
      <c r="BF91" s="27">
        <f t="shared" si="31"/>
        <v>2.4678484532499132E-2</v>
      </c>
      <c r="BG91" s="26">
        <f t="shared" si="37"/>
        <v>80656</v>
      </c>
      <c r="BH91" s="25"/>
    </row>
    <row r="92" spans="1:60" x14ac:dyDescent="0.3">
      <c r="A92" s="40">
        <v>42156</v>
      </c>
      <c r="B92" s="53">
        <v>12904</v>
      </c>
      <c r="C92" s="55"/>
      <c r="D92" s="36"/>
      <c r="E92" s="26">
        <f t="shared" si="38"/>
        <v>10800.761108973114</v>
      </c>
      <c r="F92" s="26">
        <f t="shared" si="32"/>
        <v>2103.2388910268855</v>
      </c>
      <c r="G92" s="26">
        <f t="shared" si="33"/>
        <v>2103.2388910268855</v>
      </c>
      <c r="H92" s="27">
        <f t="shared" si="34"/>
        <v>0.16299123458050879</v>
      </c>
      <c r="I92" s="26">
        <f t="shared" si="35"/>
        <v>4423613.8327280032</v>
      </c>
      <c r="J92" s="25"/>
      <c r="O92" s="103">
        <v>1</v>
      </c>
      <c r="P92" s="40">
        <v>42156</v>
      </c>
      <c r="Q92" s="53">
        <v>12904</v>
      </c>
      <c r="R92" s="54"/>
      <c r="S92" s="36"/>
      <c r="T92" s="36"/>
      <c r="U92" s="33">
        <f t="shared" si="39"/>
        <v>11179.086280937554</v>
      </c>
      <c r="V92" s="33">
        <f t="shared" si="40"/>
        <v>42.440308672587776</v>
      </c>
      <c r="W92" s="35">
        <f t="shared" si="41"/>
        <v>10758.528053116526</v>
      </c>
      <c r="X92" s="33">
        <f t="shared" si="42"/>
        <v>2145.4719468834737</v>
      </c>
      <c r="Y92" s="33">
        <f t="shared" si="43"/>
        <v>2145.4719468834737</v>
      </c>
      <c r="Z92" s="44">
        <f t="shared" si="44"/>
        <v>0.16626410003746697</v>
      </c>
      <c r="AA92" s="33">
        <f t="shared" si="45"/>
        <v>4603049.8748639626</v>
      </c>
      <c r="AG92" s="16">
        <v>1</v>
      </c>
      <c r="AH92" s="18">
        <v>42156</v>
      </c>
      <c r="AI92" s="42">
        <v>12904</v>
      </c>
      <c r="AJ92" s="38"/>
      <c r="AK92" s="36"/>
      <c r="AL92" s="36"/>
      <c r="AM92" s="25">
        <f t="shared" si="51"/>
        <v>11282.670143314932</v>
      </c>
      <c r="AN92" s="25">
        <f t="shared" si="52"/>
        <v>47.249420033942208</v>
      </c>
      <c r="AO92" s="49">
        <f t="shared" si="48"/>
        <v>1.1050880009426971</v>
      </c>
      <c r="AP92" s="25">
        <f t="shared" si="53"/>
        <v>12022.384335429835</v>
      </c>
      <c r="AQ92" s="33">
        <f t="shared" si="49"/>
        <v>881.61566457016488</v>
      </c>
      <c r="AR92" s="33">
        <f t="shared" si="46"/>
        <v>881.61566457016488</v>
      </c>
      <c r="AS92" s="44">
        <f t="shared" si="50"/>
        <v>6.832111473730354E-2</v>
      </c>
      <c r="AT92" s="33">
        <f t="shared" si="47"/>
        <v>777246.18001549353</v>
      </c>
      <c r="AZ92" s="40">
        <v>42156</v>
      </c>
      <c r="BA92" s="53">
        <v>12904</v>
      </c>
      <c r="BB92" s="54"/>
      <c r="BC92" s="53">
        <v>11904</v>
      </c>
      <c r="BD92" s="26">
        <f t="shared" si="30"/>
        <v>1000</v>
      </c>
      <c r="BE92" s="26">
        <f t="shared" si="36"/>
        <v>1000</v>
      </c>
      <c r="BF92" s="27">
        <f t="shared" si="31"/>
        <v>7.7495350278983258E-2</v>
      </c>
      <c r="BG92" s="26">
        <f t="shared" si="37"/>
        <v>1000000</v>
      </c>
      <c r="BH92" s="25"/>
    </row>
    <row r="93" spans="1:60" x14ac:dyDescent="0.3">
      <c r="A93" s="40">
        <v>42186</v>
      </c>
      <c r="B93" s="53">
        <v>11869</v>
      </c>
      <c r="C93" s="55"/>
      <c r="D93" s="36"/>
      <c r="E93" s="26">
        <f t="shared" si="38"/>
        <v>11033.245368325826</v>
      </c>
      <c r="F93" s="26">
        <f t="shared" si="32"/>
        <v>835.75463167417365</v>
      </c>
      <c r="G93" s="26">
        <f t="shared" si="33"/>
        <v>835.75463167417365</v>
      </c>
      <c r="H93" s="27">
        <f t="shared" si="34"/>
        <v>7.0414915466692526E-2</v>
      </c>
      <c r="I93" s="26">
        <f t="shared" si="35"/>
        <v>698485.80436483363</v>
      </c>
      <c r="J93" s="25"/>
      <c r="O93" s="103">
        <v>1</v>
      </c>
      <c r="P93" s="40">
        <v>42186</v>
      </c>
      <c r="Q93" s="53">
        <v>11869</v>
      </c>
      <c r="R93" s="54"/>
      <c r="S93" s="36"/>
      <c r="T93" s="36"/>
      <c r="U93" s="33">
        <f t="shared" si="39"/>
        <v>11348.44517758345</v>
      </c>
      <c r="V93" s="33">
        <f t="shared" si="40"/>
        <v>59.870867217755446</v>
      </c>
      <c r="W93" s="35">
        <f t="shared" si="41"/>
        <v>11221.526589610141</v>
      </c>
      <c r="X93" s="33">
        <f t="shared" si="42"/>
        <v>647.47341038985905</v>
      </c>
      <c r="Y93" s="33">
        <f t="shared" si="43"/>
        <v>647.47341038985905</v>
      </c>
      <c r="Z93" s="44">
        <f t="shared" si="44"/>
        <v>5.4551639598100853E-2</v>
      </c>
      <c r="AA93" s="33">
        <f t="shared" si="45"/>
        <v>419221.81716187485</v>
      </c>
      <c r="AG93" s="16">
        <v>1</v>
      </c>
      <c r="AH93" s="18">
        <v>42186</v>
      </c>
      <c r="AI93" s="42">
        <v>11869</v>
      </c>
      <c r="AJ93" s="38"/>
      <c r="AK93" s="36"/>
      <c r="AL93" s="36"/>
      <c r="AM93" s="25">
        <f t="shared" si="51"/>
        <v>11479.130827119279</v>
      </c>
      <c r="AN93" s="25">
        <f t="shared" si="52"/>
        <v>81.637567120223636</v>
      </c>
      <c r="AO93" s="49">
        <f t="shared" si="48"/>
        <v>1.005323708244988</v>
      </c>
      <c r="AP93" s="25">
        <f t="shared" si="53"/>
        <v>11203.710246647239</v>
      </c>
      <c r="AQ93" s="33">
        <f t="shared" si="49"/>
        <v>665.28975335276118</v>
      </c>
      <c r="AR93" s="33">
        <f t="shared" si="46"/>
        <v>665.28975335276118</v>
      </c>
      <c r="AS93" s="44">
        <f t="shared" si="50"/>
        <v>5.6052721657491041E-2</v>
      </c>
      <c r="AT93" s="33">
        <f t="shared" si="47"/>
        <v>442610.45591617783</v>
      </c>
      <c r="AZ93" s="40">
        <v>42186</v>
      </c>
      <c r="BA93" s="53">
        <v>11869</v>
      </c>
      <c r="BB93" s="54"/>
      <c r="BC93" s="53">
        <v>10965</v>
      </c>
      <c r="BD93" s="26">
        <f t="shared" si="30"/>
        <v>904</v>
      </c>
      <c r="BE93" s="26">
        <f t="shared" si="36"/>
        <v>904</v>
      </c>
      <c r="BF93" s="27">
        <f t="shared" si="31"/>
        <v>7.616479905636532E-2</v>
      </c>
      <c r="BG93" s="26">
        <f t="shared" si="37"/>
        <v>817216</v>
      </c>
      <c r="BH93" s="25"/>
    </row>
    <row r="94" spans="1:60" x14ac:dyDescent="0.3">
      <c r="A94" s="40">
        <v>42217</v>
      </c>
      <c r="B94" s="53">
        <v>11224</v>
      </c>
      <c r="C94" s="55"/>
      <c r="D94" s="36"/>
      <c r="E94" s="26">
        <f t="shared" si="38"/>
        <v>11125.626598710218</v>
      </c>
      <c r="F94" s="26">
        <f t="shared" si="32"/>
        <v>98.373401289782123</v>
      </c>
      <c r="G94" s="26">
        <f t="shared" si="33"/>
        <v>98.373401289782123</v>
      </c>
      <c r="H94" s="27">
        <f t="shared" si="34"/>
        <v>8.764558204720432E-3</v>
      </c>
      <c r="I94" s="26">
        <f t="shared" si="35"/>
        <v>9677.326081320507</v>
      </c>
      <c r="J94" s="25"/>
      <c r="O94" s="103">
        <v>1</v>
      </c>
      <c r="P94" s="40">
        <v>42217</v>
      </c>
      <c r="Q94" s="53">
        <v>11224</v>
      </c>
      <c r="R94" s="55"/>
      <c r="S94" s="36"/>
      <c r="T94" s="36"/>
      <c r="U94" s="33">
        <f t="shared" si="39"/>
        <v>11372.186171710498</v>
      </c>
      <c r="V94" s="33">
        <f t="shared" si="40"/>
        <v>54.908915795246045</v>
      </c>
      <c r="W94" s="35">
        <f t="shared" si="41"/>
        <v>11408.316044801206</v>
      </c>
      <c r="X94" s="33">
        <f t="shared" si="42"/>
        <v>-184.31604480120586</v>
      </c>
      <c r="Y94" s="33">
        <f t="shared" si="43"/>
        <v>184.31604480120586</v>
      </c>
      <c r="Z94" s="44">
        <f t="shared" si="44"/>
        <v>1.6421600570314138E-2</v>
      </c>
      <c r="AA94" s="33">
        <f t="shared" si="45"/>
        <v>33972.404371160126</v>
      </c>
      <c r="AG94" s="16">
        <v>1</v>
      </c>
      <c r="AH94" s="18">
        <v>42217</v>
      </c>
      <c r="AI94" s="42">
        <v>11224</v>
      </c>
      <c r="AJ94" s="38"/>
      <c r="AK94" s="36"/>
      <c r="AL94" s="36"/>
      <c r="AM94" s="25">
        <f t="shared" si="51"/>
        <v>11431.747470996223</v>
      </c>
      <c r="AN94" s="25">
        <f t="shared" si="52"/>
        <v>51.9026102973611</v>
      </c>
      <c r="AO94" s="49">
        <f t="shared" si="48"/>
        <v>1.0075352920623708</v>
      </c>
      <c r="AP94" s="25">
        <f t="shared" si="53"/>
        <v>11818.727972076875</v>
      </c>
      <c r="AQ94" s="33">
        <f t="shared" si="49"/>
        <v>-594.72797207687472</v>
      </c>
      <c r="AR94" s="33">
        <f t="shared" si="46"/>
        <v>594.72797207687472</v>
      </c>
      <c r="AS94" s="44">
        <f t="shared" si="50"/>
        <v>5.298716786144643E-2</v>
      </c>
      <c r="AT94" s="33">
        <f t="shared" si="47"/>
        <v>353701.36077067186</v>
      </c>
      <c r="AZ94" s="40">
        <v>42217</v>
      </c>
      <c r="BA94" s="53">
        <v>11224</v>
      </c>
      <c r="BB94" s="55"/>
      <c r="BC94" s="53">
        <v>10981</v>
      </c>
      <c r="BD94" s="26">
        <f t="shared" si="30"/>
        <v>243</v>
      </c>
      <c r="BE94" s="26">
        <f t="shared" si="36"/>
        <v>243</v>
      </c>
      <c r="BF94" s="27">
        <f t="shared" si="31"/>
        <v>2.1650035637918747E-2</v>
      </c>
      <c r="BG94" s="26">
        <f t="shared" si="37"/>
        <v>59049</v>
      </c>
      <c r="BH94" s="25"/>
    </row>
    <row r="95" spans="1:60" x14ac:dyDescent="0.3">
      <c r="A95" s="40">
        <v>42248</v>
      </c>
      <c r="B95" s="53">
        <v>12022</v>
      </c>
      <c r="C95" s="55"/>
      <c r="D95" s="36"/>
      <c r="E95" s="26">
        <f t="shared" si="38"/>
        <v>11136.500431177103</v>
      </c>
      <c r="F95" s="26">
        <f t="shared" si="32"/>
        <v>885.49956882289734</v>
      </c>
      <c r="G95" s="26">
        <f t="shared" si="33"/>
        <v>885.49956882289734</v>
      </c>
      <c r="H95" s="27">
        <f t="shared" ref="H95:H122" si="54">G95/B95</f>
        <v>7.3656593646888813E-2</v>
      </c>
      <c r="I95" s="26">
        <f t="shared" si="35"/>
        <v>784109.48638553708</v>
      </c>
      <c r="J95" s="25"/>
      <c r="O95" s="103">
        <v>1</v>
      </c>
      <c r="P95" s="40">
        <v>42248</v>
      </c>
      <c r="Q95" s="53">
        <v>12022</v>
      </c>
      <c r="R95" s="55"/>
      <c r="S95" s="36"/>
      <c r="T95" s="36"/>
      <c r="U95" s="33">
        <f t="shared" si="39"/>
        <v>11543.709129504306</v>
      </c>
      <c r="V95" s="33">
        <f t="shared" si="40"/>
        <v>70.924283746487845</v>
      </c>
      <c r="W95" s="35">
        <f t="shared" si="41"/>
        <v>11427.095087505744</v>
      </c>
      <c r="X95" s="33">
        <f t="shared" si="42"/>
        <v>594.90491249425577</v>
      </c>
      <c r="Y95" s="33">
        <f t="shared" si="43"/>
        <v>594.90491249425577</v>
      </c>
      <c r="Z95" s="44">
        <f t="shared" si="44"/>
        <v>4.9484687447534169E-2</v>
      </c>
      <c r="AA95" s="33">
        <f t="shared" si="45"/>
        <v>353911.85490979813</v>
      </c>
      <c r="AG95" s="16">
        <v>1</v>
      </c>
      <c r="AH95" s="18">
        <v>42248</v>
      </c>
      <c r="AI95" s="42">
        <v>12022</v>
      </c>
      <c r="AJ95" s="38"/>
      <c r="AK95" s="36"/>
      <c r="AL95" s="36"/>
      <c r="AM95" s="25">
        <f t="shared" si="51"/>
        <v>11678.800787908031</v>
      </c>
      <c r="AN95" s="25">
        <f t="shared" si="52"/>
        <v>96.878244398118596</v>
      </c>
      <c r="AO95" s="49">
        <f t="shared" si="48"/>
        <v>0.99318357340120689</v>
      </c>
      <c r="AP95" s="25">
        <f t="shared" si="53"/>
        <v>11166.38761780516</v>
      </c>
      <c r="AQ95" s="33">
        <f t="shared" si="49"/>
        <v>855.61238219484039</v>
      </c>
      <c r="AR95" s="33">
        <f t="shared" si="46"/>
        <v>855.61238219484039</v>
      </c>
      <c r="AS95" s="44">
        <f t="shared" si="50"/>
        <v>7.1170552503313958E-2</v>
      </c>
      <c r="AT95" s="33">
        <f t="shared" si="47"/>
        <v>732072.54856512963</v>
      </c>
      <c r="AZ95" s="40">
        <v>42248</v>
      </c>
      <c r="BA95" s="53">
        <v>12022</v>
      </c>
      <c r="BB95" s="55"/>
      <c r="BC95" s="53">
        <v>10828</v>
      </c>
      <c r="BD95" s="26">
        <f t="shared" si="30"/>
        <v>1194</v>
      </c>
      <c r="BE95" s="26">
        <f t="shared" si="36"/>
        <v>1194</v>
      </c>
      <c r="BF95" s="27">
        <f t="shared" si="31"/>
        <v>9.9317917151888202E-2</v>
      </c>
      <c r="BG95" s="26">
        <f t="shared" si="37"/>
        <v>1425636</v>
      </c>
      <c r="BH95" s="25"/>
    </row>
    <row r="96" spans="1:60" x14ac:dyDescent="0.3">
      <c r="A96" s="40">
        <v>42278</v>
      </c>
      <c r="B96" s="53">
        <v>11983</v>
      </c>
      <c r="C96" s="55"/>
      <c r="D96" s="36"/>
      <c r="E96" s="26">
        <f t="shared" si="38"/>
        <v>11234.380283196397</v>
      </c>
      <c r="F96" s="26">
        <f t="shared" si="32"/>
        <v>748.6197168036033</v>
      </c>
      <c r="G96" s="26">
        <f t="shared" si="33"/>
        <v>748.6197168036033</v>
      </c>
      <c r="H96" s="27">
        <f t="shared" si="54"/>
        <v>6.2473480497671978E-2</v>
      </c>
      <c r="I96" s="26">
        <f t="shared" si="35"/>
        <v>560431.48038710724</v>
      </c>
      <c r="J96" s="25"/>
      <c r="O96" s="103">
        <v>1</v>
      </c>
      <c r="P96" s="40">
        <v>42278</v>
      </c>
      <c r="Q96" s="53">
        <v>11983</v>
      </c>
      <c r="R96" s="55"/>
      <c r="S96" s="36"/>
      <c r="T96" s="36"/>
      <c r="U96" s="33">
        <f t="shared" si="39"/>
        <v>11686.841115214347</v>
      </c>
      <c r="V96" s="33">
        <f t="shared" si="40"/>
        <v>80.841039019186169</v>
      </c>
      <c r="W96" s="35">
        <f t="shared" si="41"/>
        <v>11614.633413250795</v>
      </c>
      <c r="X96" s="33">
        <f t="shared" si="42"/>
        <v>368.36658674920545</v>
      </c>
      <c r="Y96" s="33">
        <f t="shared" si="43"/>
        <v>368.36658674920545</v>
      </c>
      <c r="Z96" s="44">
        <f t="shared" si="44"/>
        <v>3.0740764979488064E-2</v>
      </c>
      <c r="AA96" s="33">
        <f t="shared" si="45"/>
        <v>135693.94223325991</v>
      </c>
      <c r="AG96" s="16">
        <v>1</v>
      </c>
      <c r="AH96" s="18">
        <v>42278</v>
      </c>
      <c r="AI96" s="42">
        <v>11983</v>
      </c>
      <c r="AJ96" s="38"/>
      <c r="AK96" s="36"/>
      <c r="AL96" s="36"/>
      <c r="AM96" s="25">
        <f t="shared" si="51"/>
        <v>11718.570687971056</v>
      </c>
      <c r="AN96" s="25">
        <f t="shared" si="52"/>
        <v>83.716703538368165</v>
      </c>
      <c r="AO96" s="49">
        <f t="shared" si="48"/>
        <v>1.0338615284161321</v>
      </c>
      <c r="AP96" s="25">
        <f t="shared" si="53"/>
        <v>12250.889326444936</v>
      </c>
      <c r="AQ96" s="33">
        <f t="shared" si="49"/>
        <v>-267.88932644493616</v>
      </c>
      <c r="AR96" s="33">
        <f t="shared" si="46"/>
        <v>267.88932644493616</v>
      </c>
      <c r="AS96" s="44">
        <f t="shared" si="50"/>
        <v>2.2355781227149808E-2</v>
      </c>
      <c r="AT96" s="33">
        <f t="shared" si="47"/>
        <v>71764.691223121568</v>
      </c>
      <c r="AZ96" s="40">
        <v>42278</v>
      </c>
      <c r="BA96" s="53">
        <v>11983</v>
      </c>
      <c r="BB96" s="55"/>
      <c r="BC96" s="53">
        <v>11817</v>
      </c>
      <c r="BD96" s="26">
        <f t="shared" si="30"/>
        <v>166</v>
      </c>
      <c r="BE96" s="26">
        <f t="shared" si="36"/>
        <v>166</v>
      </c>
      <c r="BF96" s="27">
        <f t="shared" si="31"/>
        <v>1.385295835767337E-2</v>
      </c>
      <c r="BG96" s="26">
        <f t="shared" si="37"/>
        <v>27556</v>
      </c>
      <c r="BH96" s="25"/>
    </row>
    <row r="97" spans="1:60" x14ac:dyDescent="0.3">
      <c r="A97" s="40">
        <v>42309</v>
      </c>
      <c r="B97" s="53">
        <v>11506</v>
      </c>
      <c r="C97" s="55"/>
      <c r="D97" s="36"/>
      <c r="E97" s="26">
        <f t="shared" si="38"/>
        <v>11317.129941896816</v>
      </c>
      <c r="F97" s="26">
        <f t="shared" si="32"/>
        <v>188.87005810318442</v>
      </c>
      <c r="G97" s="26">
        <f t="shared" si="33"/>
        <v>188.87005810318442</v>
      </c>
      <c r="H97" s="27">
        <f t="shared" si="54"/>
        <v>1.6414919007751123E-2</v>
      </c>
      <c r="I97" s="26">
        <f t="shared" si="35"/>
        <v>35671.898847900258</v>
      </c>
      <c r="J97" s="25"/>
      <c r="O97" s="103">
        <v>1</v>
      </c>
      <c r="P97" s="40">
        <v>42309</v>
      </c>
      <c r="Q97" s="53">
        <v>11506</v>
      </c>
      <c r="R97" s="55"/>
      <c r="S97" s="36"/>
      <c r="T97" s="36"/>
      <c r="U97" s="33">
        <f t="shared" si="39"/>
        <v>11716.386874797834</v>
      </c>
      <c r="V97" s="33">
        <f t="shared" si="40"/>
        <v>73.796323303606897</v>
      </c>
      <c r="W97" s="35">
        <f t="shared" si="41"/>
        <v>11767.682154233533</v>
      </c>
      <c r="X97" s="33">
        <f t="shared" si="42"/>
        <v>-261.68215423353286</v>
      </c>
      <c r="Y97" s="33">
        <f t="shared" si="43"/>
        <v>261.68215423353286</v>
      </c>
      <c r="Z97" s="44">
        <f t="shared" si="44"/>
        <v>2.2743103966064042E-2</v>
      </c>
      <c r="AA97" s="33">
        <f t="shared" si="45"/>
        <v>68477.549844302484</v>
      </c>
      <c r="AG97" s="16">
        <v>1</v>
      </c>
      <c r="AH97" s="18">
        <v>42309</v>
      </c>
      <c r="AI97" s="42">
        <v>11506</v>
      </c>
      <c r="AJ97" s="38"/>
      <c r="AK97" s="36"/>
      <c r="AL97" s="36"/>
      <c r="AM97" s="25">
        <f t="shared" si="51"/>
        <v>11757.718564095567</v>
      </c>
      <c r="AN97" s="25">
        <f t="shared" si="52"/>
        <v>73.445096999808669</v>
      </c>
      <c r="AO97" s="49">
        <f t="shared" si="48"/>
        <v>0.98696773308996044</v>
      </c>
      <c r="AP97" s="25">
        <f t="shared" si="53"/>
        <v>11705.306749254316</v>
      </c>
      <c r="AQ97" s="33">
        <f t="shared" si="49"/>
        <v>-199.30674925431595</v>
      </c>
      <c r="AR97" s="33">
        <f t="shared" si="46"/>
        <v>199.30674925431595</v>
      </c>
      <c r="AS97" s="44">
        <f t="shared" si="50"/>
        <v>1.7321984117357549E-2</v>
      </c>
      <c r="AT97" s="33">
        <f t="shared" si="47"/>
        <v>39723.180298322768</v>
      </c>
      <c r="AZ97" s="40">
        <v>42309</v>
      </c>
      <c r="BA97" s="53">
        <v>11506</v>
      </c>
      <c r="BB97" s="55"/>
      <c r="BC97" s="53">
        <v>10470</v>
      </c>
      <c r="BD97" s="26">
        <f t="shared" si="30"/>
        <v>1036</v>
      </c>
      <c r="BE97" s="26">
        <f t="shared" si="36"/>
        <v>1036</v>
      </c>
      <c r="BF97" s="27">
        <f t="shared" si="31"/>
        <v>9.0039979141317575E-2</v>
      </c>
      <c r="BG97" s="26">
        <f t="shared" si="37"/>
        <v>1073296</v>
      </c>
      <c r="BH97" s="25"/>
    </row>
    <row r="98" spans="1:60" x14ac:dyDescent="0.3">
      <c r="A98" s="40">
        <v>42339</v>
      </c>
      <c r="B98" s="53">
        <v>14183</v>
      </c>
      <c r="C98" s="55"/>
      <c r="D98" s="36"/>
      <c r="E98" s="26">
        <f t="shared" si="38"/>
        <v>11338.006940586482</v>
      </c>
      <c r="F98" s="26">
        <f t="shared" si="32"/>
        <v>2844.9930594135185</v>
      </c>
      <c r="G98" s="26">
        <f t="shared" si="33"/>
        <v>2844.9930594135185</v>
      </c>
      <c r="H98" s="27">
        <f t="shared" si="54"/>
        <v>0.20059176897789738</v>
      </c>
      <c r="I98" s="26">
        <f t="shared" si="35"/>
        <v>8093985.5081110923</v>
      </c>
      <c r="J98" s="25"/>
      <c r="O98" s="103">
        <v>1</v>
      </c>
      <c r="P98" s="40">
        <v>42339</v>
      </c>
      <c r="Q98" s="53">
        <v>14183</v>
      </c>
      <c r="R98" s="55"/>
      <c r="S98" s="36"/>
      <c r="T98" s="36"/>
      <c r="U98" s="33">
        <f t="shared" si="39"/>
        <v>12259.226289141909</v>
      </c>
      <c r="V98" s="33">
        <f t="shared" si="40"/>
        <v>138.21307414475797</v>
      </c>
      <c r="W98" s="35">
        <f t="shared" si="41"/>
        <v>11790.18319810144</v>
      </c>
      <c r="X98" s="33">
        <f t="shared" si="42"/>
        <v>2392.8168018985598</v>
      </c>
      <c r="Y98" s="33">
        <f t="shared" si="43"/>
        <v>2392.8168018985598</v>
      </c>
      <c r="Z98" s="44">
        <f t="shared" si="44"/>
        <v>0.16871020248879362</v>
      </c>
      <c r="AA98" s="33">
        <f t="shared" si="45"/>
        <v>5725572.2474480513</v>
      </c>
      <c r="AG98" s="16">
        <v>1</v>
      </c>
      <c r="AH98" s="18">
        <v>42339</v>
      </c>
      <c r="AI98" s="42">
        <v>14183</v>
      </c>
      <c r="AJ98" s="38"/>
      <c r="AK98" s="36"/>
      <c r="AL98" s="36"/>
      <c r="AM98" s="25">
        <f t="shared" si="51"/>
        <v>11887.746238680615</v>
      </c>
      <c r="AN98" s="25">
        <f t="shared" si="52"/>
        <v>86.485466415325035</v>
      </c>
      <c r="AO98" s="49">
        <f t="shared" si="48"/>
        <v>1.1806322113575822</v>
      </c>
      <c r="AP98" s="25">
        <f t="shared" si="53"/>
        <v>13883.613667707297</v>
      </c>
      <c r="AQ98" s="33">
        <f t="shared" si="49"/>
        <v>299.38633229270272</v>
      </c>
      <c r="AR98" s="33">
        <f t="shared" si="46"/>
        <v>299.38633229270272</v>
      </c>
      <c r="AS98" s="44">
        <f t="shared" si="50"/>
        <v>2.1108815644976572E-2</v>
      </c>
      <c r="AT98" s="33">
        <f t="shared" si="47"/>
        <v>89632.175963676607</v>
      </c>
      <c r="AZ98" s="40">
        <v>42339</v>
      </c>
      <c r="BA98" s="53">
        <v>14183</v>
      </c>
      <c r="BB98" s="55"/>
      <c r="BC98" s="53">
        <v>13310</v>
      </c>
      <c r="BD98" s="26">
        <f t="shared" si="30"/>
        <v>873</v>
      </c>
      <c r="BE98" s="26">
        <f t="shared" si="36"/>
        <v>873</v>
      </c>
      <c r="BF98" s="27">
        <f t="shared" si="31"/>
        <v>6.1552562927448352E-2</v>
      </c>
      <c r="BG98" s="26">
        <f t="shared" si="37"/>
        <v>762129</v>
      </c>
      <c r="BH98" s="25"/>
    </row>
    <row r="99" spans="1:60" x14ac:dyDescent="0.3">
      <c r="A99" s="40">
        <v>42370</v>
      </c>
      <c r="B99" s="53">
        <v>8648</v>
      </c>
      <c r="C99" s="55"/>
      <c r="D99" s="36"/>
      <c r="E99" s="26">
        <f t="shared" si="38"/>
        <v>11652.481966273377</v>
      </c>
      <c r="F99" s="26">
        <f t="shared" si="32"/>
        <v>-3004.4819662733771</v>
      </c>
      <c r="G99" s="26">
        <f t="shared" si="33"/>
        <v>3004.4819662733771</v>
      </c>
      <c r="H99" s="27">
        <f t="shared" si="54"/>
        <v>0.347419283796644</v>
      </c>
      <c r="I99" s="26">
        <f t="shared" si="35"/>
        <v>9026911.8856619392</v>
      </c>
      <c r="J99" s="25"/>
      <c r="O99" s="103">
        <v>1</v>
      </c>
      <c r="P99" s="40">
        <v>42370</v>
      </c>
      <c r="Q99" s="53">
        <v>8648</v>
      </c>
      <c r="R99" s="55"/>
      <c r="S99" s="36"/>
      <c r="T99" s="36"/>
      <c r="U99" s="33">
        <f t="shared" si="39"/>
        <v>11662.469336651366</v>
      </c>
      <c r="V99" s="33">
        <f t="shared" si="40"/>
        <v>37.274840566991401</v>
      </c>
      <c r="W99" s="35">
        <f t="shared" si="41"/>
        <v>12397.439363286667</v>
      </c>
      <c r="X99" s="33">
        <f t="shared" si="42"/>
        <v>-3749.4393632866668</v>
      </c>
      <c r="Y99" s="33">
        <f t="shared" si="43"/>
        <v>3749.4393632866668</v>
      </c>
      <c r="Z99" s="44">
        <f t="shared" si="44"/>
        <v>0.43356144348828246</v>
      </c>
      <c r="AA99" s="33">
        <f t="shared" si="45"/>
        <v>14058295.538963525</v>
      </c>
      <c r="AG99" s="16">
        <v>1</v>
      </c>
      <c r="AH99" s="18">
        <v>42370</v>
      </c>
      <c r="AI99" s="42">
        <v>8648</v>
      </c>
      <c r="AJ99" s="38"/>
      <c r="AK99" s="36"/>
      <c r="AL99" s="36"/>
      <c r="AM99" s="25">
        <f t="shared" si="51"/>
        <v>11831.233829674607</v>
      </c>
      <c r="AN99" s="25">
        <f t="shared" si="52"/>
        <v>53.529295086456152</v>
      </c>
      <c r="AO99" s="46">
        <f t="shared" si="48"/>
        <v>0.75150289442092033</v>
      </c>
      <c r="AP99" s="25">
        <f t="shared" si="53"/>
        <v>9140.1643068614976</v>
      </c>
      <c r="AQ99" s="33">
        <f t="shared" si="49"/>
        <v>-492.16430686149761</v>
      </c>
      <c r="AR99" s="33">
        <f t="shared" si="46"/>
        <v>492.16430686149761</v>
      </c>
      <c r="AS99" s="44">
        <f t="shared" si="50"/>
        <v>5.6910766288332283E-2</v>
      </c>
      <c r="AT99" s="33">
        <f t="shared" si="47"/>
        <v>242225.70494845838</v>
      </c>
      <c r="AZ99" s="40">
        <v>42370</v>
      </c>
      <c r="BA99" s="53">
        <v>8648</v>
      </c>
      <c r="BB99" s="55"/>
      <c r="BC99" s="53">
        <v>8400</v>
      </c>
      <c r="BD99" s="26">
        <f t="shared" ref="BD99:BD122" si="55">BA99-BC99</f>
        <v>248</v>
      </c>
      <c r="BE99" s="26">
        <f t="shared" si="36"/>
        <v>248</v>
      </c>
      <c r="BF99" s="27">
        <f t="shared" ref="BF99:BF122" si="56">BE99/BA99</f>
        <v>2.8677150786308975E-2</v>
      </c>
      <c r="BG99" s="26">
        <f t="shared" si="37"/>
        <v>61504</v>
      </c>
      <c r="BH99" s="25"/>
    </row>
    <row r="100" spans="1:60" x14ac:dyDescent="0.3">
      <c r="A100" s="40">
        <v>42401</v>
      </c>
      <c r="B100" s="53">
        <v>10321</v>
      </c>
      <c r="C100" s="55"/>
      <c r="D100" s="36"/>
      <c r="E100" s="26">
        <f t="shared" si="38"/>
        <v>11320.377625845071</v>
      </c>
      <c r="F100" s="26">
        <f t="shared" si="32"/>
        <v>-999.37762584507072</v>
      </c>
      <c r="G100" s="26">
        <f t="shared" si="33"/>
        <v>999.37762584507072</v>
      </c>
      <c r="H100" s="27">
        <f t="shared" si="54"/>
        <v>9.6829534526215552E-2</v>
      </c>
      <c r="I100" s="26">
        <f t="shared" si="35"/>
        <v>998755.63903973019</v>
      </c>
      <c r="J100" s="25"/>
      <c r="O100" s="103">
        <v>1</v>
      </c>
      <c r="P100" s="40">
        <v>42401</v>
      </c>
      <c r="Q100" s="53">
        <v>10321</v>
      </c>
      <c r="R100" s="55"/>
      <c r="S100" s="36"/>
      <c r="T100" s="36"/>
      <c r="U100" s="33">
        <f t="shared" si="39"/>
        <v>11429.48093344498</v>
      </c>
      <c r="V100" s="33">
        <f t="shared" si="40"/>
        <v>0.15782430937667513</v>
      </c>
      <c r="W100" s="35">
        <f t="shared" si="41"/>
        <v>11699.744177218357</v>
      </c>
      <c r="X100" s="33">
        <f t="shared" si="42"/>
        <v>-1378.7441772183574</v>
      </c>
      <c r="Y100" s="33">
        <f t="shared" si="43"/>
        <v>1378.7441772183574</v>
      </c>
      <c r="Z100" s="44">
        <f t="shared" si="44"/>
        <v>0.13358629756984375</v>
      </c>
      <c r="AA100" s="33">
        <f t="shared" si="45"/>
        <v>1900935.5062135253</v>
      </c>
      <c r="AG100" s="16">
        <v>1</v>
      </c>
      <c r="AH100" s="18">
        <v>42401</v>
      </c>
      <c r="AI100" s="42">
        <v>10321</v>
      </c>
      <c r="AJ100" s="38"/>
      <c r="AK100" s="36"/>
      <c r="AL100" s="36"/>
      <c r="AM100" s="25">
        <f t="shared" si="51"/>
        <v>12019.568596810161</v>
      </c>
      <c r="AN100" s="25">
        <f t="shared" si="52"/>
        <v>84.597394663663835</v>
      </c>
      <c r="AO100" s="49">
        <f t="shared" si="48"/>
        <v>0.83803748734458838</v>
      </c>
      <c r="AP100" s="25">
        <f t="shared" si="53"/>
        <v>9818.8298326965014</v>
      </c>
      <c r="AQ100" s="33">
        <f t="shared" si="49"/>
        <v>502.1701673034986</v>
      </c>
      <c r="AR100" s="33">
        <f t="shared" si="46"/>
        <v>502.1701673034986</v>
      </c>
      <c r="AS100" s="44">
        <f t="shared" si="50"/>
        <v>4.865518528277285E-2</v>
      </c>
      <c r="AT100" s="33">
        <f t="shared" si="47"/>
        <v>252174.87692962377</v>
      </c>
      <c r="AZ100" s="40">
        <v>42401</v>
      </c>
      <c r="BA100" s="53">
        <v>10321</v>
      </c>
      <c r="BB100" s="55"/>
      <c r="BC100" s="53">
        <v>9062</v>
      </c>
      <c r="BD100" s="26">
        <f t="shared" si="55"/>
        <v>1259</v>
      </c>
      <c r="BE100" s="26">
        <f t="shared" si="36"/>
        <v>1259</v>
      </c>
      <c r="BF100" s="27">
        <f t="shared" si="56"/>
        <v>0.1219843038465265</v>
      </c>
      <c r="BG100" s="26">
        <f t="shared" si="37"/>
        <v>1585081</v>
      </c>
      <c r="BH100" s="25"/>
    </row>
    <row r="101" spans="1:60" x14ac:dyDescent="0.3">
      <c r="A101" s="40">
        <v>42430</v>
      </c>
      <c r="B101" s="53">
        <v>12107</v>
      </c>
      <c r="C101" s="55"/>
      <c r="D101" s="36"/>
      <c r="E101" s="26">
        <f t="shared" si="38"/>
        <v>11209.910113975877</v>
      </c>
      <c r="F101" s="26">
        <f t="shared" si="32"/>
        <v>897.08988602412319</v>
      </c>
      <c r="G101" s="26">
        <f t="shared" si="33"/>
        <v>897.08988602412319</v>
      </c>
      <c r="H101" s="27">
        <f t="shared" si="54"/>
        <v>7.4096794088058415E-2</v>
      </c>
      <c r="I101" s="26">
        <f t="shared" si="35"/>
        <v>804770.26360677439</v>
      </c>
      <c r="J101" s="25"/>
      <c r="O101" s="103">
        <v>1</v>
      </c>
      <c r="P101" s="40">
        <v>42430</v>
      </c>
      <c r="Q101" s="53">
        <v>12107</v>
      </c>
      <c r="R101" s="55"/>
      <c r="S101" s="36"/>
      <c r="T101" s="36"/>
      <c r="U101" s="33">
        <f t="shared" si="39"/>
        <v>11562.41599776781</v>
      </c>
      <c r="V101" s="33">
        <f t="shared" si="40"/>
        <v>18.392989799927307</v>
      </c>
      <c r="W101" s="35">
        <f t="shared" si="41"/>
        <v>11429.638757754357</v>
      </c>
      <c r="X101" s="33">
        <f t="shared" si="42"/>
        <v>677.36124224564264</v>
      </c>
      <c r="Y101" s="33">
        <f t="shared" si="43"/>
        <v>677.36124224564264</v>
      </c>
      <c r="Z101" s="44">
        <f t="shared" si="44"/>
        <v>5.5947901399656615E-2</v>
      </c>
      <c r="AA101" s="33">
        <f t="shared" si="45"/>
        <v>458818.25249656016</v>
      </c>
      <c r="AG101" s="16">
        <v>1</v>
      </c>
      <c r="AH101" s="18">
        <v>42430</v>
      </c>
      <c r="AI101" s="42">
        <v>12107</v>
      </c>
      <c r="AJ101" s="38"/>
      <c r="AK101" s="36"/>
      <c r="AL101" s="36"/>
      <c r="AM101" s="25">
        <f t="shared" si="51"/>
        <v>12236.845727571326</v>
      </c>
      <c r="AN101" s="25">
        <f t="shared" si="52"/>
        <v>115.1755840375605</v>
      </c>
      <c r="AO101" s="49">
        <f t="shared" si="48"/>
        <v>0.96636262574398868</v>
      </c>
      <c r="AP101" s="25">
        <f t="shared" si="53"/>
        <v>11536.797418819524</v>
      </c>
      <c r="AQ101" s="33">
        <f t="shared" si="49"/>
        <v>570.20258118047605</v>
      </c>
      <c r="AR101" s="33">
        <f t="shared" si="46"/>
        <v>570.20258118047605</v>
      </c>
      <c r="AS101" s="44">
        <f t="shared" si="50"/>
        <v>4.7096934102624603E-2</v>
      </c>
      <c r="AT101" s="33">
        <f t="shared" si="47"/>
        <v>325130.98358487739</v>
      </c>
      <c r="AZ101" s="40">
        <v>42430</v>
      </c>
      <c r="BA101" s="53">
        <v>12107</v>
      </c>
      <c r="BB101" s="55"/>
      <c r="BC101" s="53">
        <v>10722</v>
      </c>
      <c r="BD101" s="26">
        <f t="shared" si="55"/>
        <v>1385</v>
      </c>
      <c r="BE101" s="26">
        <f t="shared" si="36"/>
        <v>1385</v>
      </c>
      <c r="BF101" s="27">
        <f t="shared" si="56"/>
        <v>0.11439663004873214</v>
      </c>
      <c r="BG101" s="26">
        <f t="shared" si="37"/>
        <v>1918225</v>
      </c>
      <c r="BH101" s="25"/>
    </row>
    <row r="102" spans="1:60" x14ac:dyDescent="0.3">
      <c r="A102" s="40">
        <v>42461</v>
      </c>
      <c r="B102" s="53">
        <v>11420</v>
      </c>
      <c r="C102" s="55"/>
      <c r="D102" s="36"/>
      <c r="E102" s="26">
        <f t="shared" si="38"/>
        <v>11309.071116853349</v>
      </c>
      <c r="F102" s="26">
        <f t="shared" si="32"/>
        <v>110.92888314665106</v>
      </c>
      <c r="G102" s="26">
        <f t="shared" si="33"/>
        <v>110.92888314665106</v>
      </c>
      <c r="H102" s="27">
        <f t="shared" si="54"/>
        <v>9.7135624471673433E-3</v>
      </c>
      <c r="I102" s="26">
        <f t="shared" si="35"/>
        <v>12305.217116163365</v>
      </c>
      <c r="J102" s="25"/>
      <c r="O102" s="103">
        <v>1</v>
      </c>
      <c r="P102" s="40">
        <v>42461</v>
      </c>
      <c r="Q102" s="53">
        <v>11420</v>
      </c>
      <c r="R102" s="55"/>
      <c r="S102" s="36"/>
      <c r="T102" s="36"/>
      <c r="U102" s="33">
        <f t="shared" si="39"/>
        <v>11549.286998698379</v>
      </c>
      <c r="V102" s="33">
        <f t="shared" si="40"/>
        <v>14.063869209939078</v>
      </c>
      <c r="W102" s="35">
        <f t="shared" si="41"/>
        <v>11580.808987567738</v>
      </c>
      <c r="X102" s="33">
        <f t="shared" si="42"/>
        <v>-160.80898756773786</v>
      </c>
      <c r="Y102" s="33">
        <f t="shared" si="43"/>
        <v>160.80898756773786</v>
      </c>
      <c r="Z102" s="44">
        <f t="shared" si="44"/>
        <v>1.408134742274412E-2</v>
      </c>
      <c r="AA102" s="33">
        <f t="shared" si="45"/>
        <v>25859.530482560869</v>
      </c>
      <c r="AG102" s="16">
        <v>1</v>
      </c>
      <c r="AH102" s="18">
        <v>42461</v>
      </c>
      <c r="AI102" s="42">
        <v>11420</v>
      </c>
      <c r="AJ102" s="38"/>
      <c r="AK102" s="36"/>
      <c r="AL102" s="36"/>
      <c r="AM102" s="25">
        <f t="shared" si="51"/>
        <v>12190.231659930381</v>
      </c>
      <c r="AN102" s="25">
        <f t="shared" si="52"/>
        <v>77.88854418298493</v>
      </c>
      <c r="AO102" s="49">
        <f t="shared" si="48"/>
        <v>0.96587219348053122</v>
      </c>
      <c r="AP102" s="25">
        <f t="shared" si="53"/>
        <v>12136.787880067959</v>
      </c>
      <c r="AQ102" s="33">
        <f t="shared" si="49"/>
        <v>-716.78788006795912</v>
      </c>
      <c r="AR102" s="33">
        <f t="shared" si="46"/>
        <v>716.78788006795912</v>
      </c>
      <c r="AS102" s="44">
        <f t="shared" si="50"/>
        <v>6.2766014016458774E-2</v>
      </c>
      <c r="AT102" s="33">
        <f t="shared" si="47"/>
        <v>513784.86501231894</v>
      </c>
      <c r="AZ102" s="40">
        <v>42461</v>
      </c>
      <c r="BA102" s="53">
        <v>11420</v>
      </c>
      <c r="BB102" s="55"/>
      <c r="BC102" s="53">
        <v>11107</v>
      </c>
      <c r="BD102" s="26">
        <f t="shared" si="55"/>
        <v>313</v>
      </c>
      <c r="BE102" s="26">
        <f t="shared" si="36"/>
        <v>313</v>
      </c>
      <c r="BF102" s="27">
        <f t="shared" si="56"/>
        <v>2.7408056042031524E-2</v>
      </c>
      <c r="BG102" s="26">
        <f t="shared" si="37"/>
        <v>97969</v>
      </c>
      <c r="BH102" s="25"/>
    </row>
    <row r="103" spans="1:60" x14ac:dyDescent="0.3">
      <c r="A103" s="40">
        <v>42491</v>
      </c>
      <c r="B103" s="53">
        <v>12238</v>
      </c>
      <c r="C103" s="55"/>
      <c r="D103" s="36"/>
      <c r="E103" s="26">
        <f t="shared" si="38"/>
        <v>11321.332785914909</v>
      </c>
      <c r="F103" s="26">
        <f t="shared" si="32"/>
        <v>916.66721408509147</v>
      </c>
      <c r="G103" s="26">
        <f t="shared" si="33"/>
        <v>916.66721408509147</v>
      </c>
      <c r="H103" s="27">
        <f t="shared" si="54"/>
        <v>7.4903351371555113E-2</v>
      </c>
      <c r="I103" s="26">
        <f t="shared" si="35"/>
        <v>840278.78137852298</v>
      </c>
      <c r="J103" s="25"/>
      <c r="O103" s="103">
        <v>1</v>
      </c>
      <c r="P103" s="40">
        <v>42491</v>
      </c>
      <c r="Q103" s="53">
        <v>12238</v>
      </c>
      <c r="R103" s="55"/>
      <c r="S103" s="36"/>
      <c r="T103" s="36"/>
      <c r="U103" s="33">
        <f t="shared" si="39"/>
        <v>11695.596476528659</v>
      </c>
      <c r="V103" s="33">
        <f t="shared" si="40"/>
        <v>32.226022289383792</v>
      </c>
      <c r="W103" s="35">
        <f t="shared" si="41"/>
        <v>11563.350867908317</v>
      </c>
      <c r="X103" s="33">
        <f t="shared" si="42"/>
        <v>674.64913209168299</v>
      </c>
      <c r="Y103" s="33">
        <f t="shared" si="43"/>
        <v>674.64913209168299</v>
      </c>
      <c r="Z103" s="44">
        <f t="shared" si="44"/>
        <v>5.5127400889988805E-2</v>
      </c>
      <c r="AA103" s="33">
        <f t="shared" si="45"/>
        <v>455151.45143206109</v>
      </c>
      <c r="AG103" s="16">
        <v>1</v>
      </c>
      <c r="AH103" s="18">
        <v>42491</v>
      </c>
      <c r="AI103" s="42">
        <v>12238</v>
      </c>
      <c r="AJ103" s="38"/>
      <c r="AK103" s="36"/>
      <c r="AL103" s="36"/>
      <c r="AM103" s="25">
        <f t="shared" si="51"/>
        <v>12107.715723132462</v>
      </c>
      <c r="AN103" s="25">
        <f t="shared" si="52"/>
        <v>40.920739300924609</v>
      </c>
      <c r="AO103" s="49">
        <f t="shared" si="48"/>
        <v>1.042051114341122</v>
      </c>
      <c r="AP103" s="25">
        <f t="shared" si="53"/>
        <v>13004.676611671788</v>
      </c>
      <c r="AQ103" s="33">
        <f t="shared" si="49"/>
        <v>-766.67661167178812</v>
      </c>
      <c r="AR103" s="33">
        <f t="shared" si="46"/>
        <v>766.67661167178812</v>
      </c>
      <c r="AS103" s="44">
        <f t="shared" si="50"/>
        <v>6.2647214550726277E-2</v>
      </c>
      <c r="AT103" s="33">
        <f t="shared" si="47"/>
        <v>587793.02688453381</v>
      </c>
      <c r="AZ103" s="40">
        <v>42491</v>
      </c>
      <c r="BA103" s="53">
        <v>12238</v>
      </c>
      <c r="BB103" s="55"/>
      <c r="BC103" s="53">
        <v>11508</v>
      </c>
      <c r="BD103" s="26">
        <f t="shared" si="55"/>
        <v>730</v>
      </c>
      <c r="BE103" s="26">
        <f t="shared" si="36"/>
        <v>730</v>
      </c>
      <c r="BF103" s="27">
        <f t="shared" si="56"/>
        <v>5.9650269651903905E-2</v>
      </c>
      <c r="BG103" s="26">
        <f t="shared" si="37"/>
        <v>532900</v>
      </c>
      <c r="BH103" s="25"/>
    </row>
    <row r="104" spans="1:60" x14ac:dyDescent="0.3">
      <c r="A104" s="40">
        <v>42522</v>
      </c>
      <c r="B104" s="53">
        <v>13681</v>
      </c>
      <c r="C104" s="55"/>
      <c r="D104" s="36"/>
      <c r="E104" s="26">
        <f t="shared" si="38"/>
        <v>11422.657794333443</v>
      </c>
      <c r="F104" s="26">
        <f t="shared" si="32"/>
        <v>2258.3422056665568</v>
      </c>
      <c r="G104" s="26">
        <f t="shared" si="33"/>
        <v>2258.3422056665568</v>
      </c>
      <c r="H104" s="27">
        <f t="shared" si="54"/>
        <v>0.16507142794141924</v>
      </c>
      <c r="I104" s="26">
        <f t="shared" si="35"/>
        <v>5100109.5178948883</v>
      </c>
      <c r="J104" s="25"/>
      <c r="O104" s="103">
        <v>1</v>
      </c>
      <c r="P104" s="40">
        <v>42522</v>
      </c>
      <c r="Q104" s="53">
        <v>13681</v>
      </c>
      <c r="R104" s="55"/>
      <c r="S104" s="36"/>
      <c r="T104" s="36"/>
      <c r="U104" s="33">
        <f t="shared" si="39"/>
        <v>12110.686916929028</v>
      </c>
      <c r="V104" s="33">
        <f t="shared" si="40"/>
        <v>84.807293175793163</v>
      </c>
      <c r="W104" s="35">
        <f t="shared" si="41"/>
        <v>11727.822498818043</v>
      </c>
      <c r="X104" s="33">
        <f t="shared" si="42"/>
        <v>1953.1775011819573</v>
      </c>
      <c r="Y104" s="33">
        <f t="shared" si="43"/>
        <v>1953.1775011819573</v>
      </c>
      <c r="Z104" s="44">
        <f t="shared" si="44"/>
        <v>0.14276569703837128</v>
      </c>
      <c r="AA104" s="33">
        <f t="shared" si="45"/>
        <v>3814902.3511233949</v>
      </c>
      <c r="AG104" s="16">
        <v>1</v>
      </c>
      <c r="AH104" s="18">
        <v>42522</v>
      </c>
      <c r="AI104" s="42">
        <v>13681</v>
      </c>
      <c r="AJ104" s="38"/>
      <c r="AK104" s="36"/>
      <c r="AL104" s="36"/>
      <c r="AM104" s="25">
        <f t="shared" si="51"/>
        <v>12199.950790818633</v>
      </c>
      <c r="AN104" s="25">
        <f t="shared" si="52"/>
        <v>52.746955549993153</v>
      </c>
      <c r="AO104" s="49">
        <f t="shared" si="48"/>
        <v>1.111041379649943</v>
      </c>
      <c r="AP104" s="25">
        <f t="shared" si="53"/>
        <v>13425.312382450069</v>
      </c>
      <c r="AQ104" s="33">
        <f t="shared" si="49"/>
        <v>255.68761754993102</v>
      </c>
      <c r="AR104" s="33">
        <f t="shared" si="46"/>
        <v>255.68761754993102</v>
      </c>
      <c r="AS104" s="44">
        <f t="shared" si="50"/>
        <v>1.8689249144794313E-2</v>
      </c>
      <c r="AT104" s="33">
        <f t="shared" si="47"/>
        <v>65376.157768359793</v>
      </c>
      <c r="AZ104" s="40">
        <v>42522</v>
      </c>
      <c r="BA104" s="53">
        <v>13681</v>
      </c>
      <c r="BB104" s="55"/>
      <c r="BC104" s="53">
        <v>12904</v>
      </c>
      <c r="BD104" s="26">
        <f t="shared" si="55"/>
        <v>777</v>
      </c>
      <c r="BE104" s="26">
        <f t="shared" si="36"/>
        <v>777</v>
      </c>
      <c r="BF104" s="27">
        <f t="shared" si="56"/>
        <v>5.6794093998976683E-2</v>
      </c>
      <c r="BG104" s="26">
        <f t="shared" si="37"/>
        <v>603729</v>
      </c>
      <c r="BH104" s="25"/>
    </row>
    <row r="105" spans="1:60" x14ac:dyDescent="0.3">
      <c r="A105" s="40">
        <v>42552</v>
      </c>
      <c r="B105" s="53">
        <v>10950</v>
      </c>
      <c r="C105" s="55"/>
      <c r="D105" s="36"/>
      <c r="E105" s="26">
        <f t="shared" si="38"/>
        <v>11672.286601260374</v>
      </c>
      <c r="F105" s="26">
        <f t="shared" si="32"/>
        <v>-722.28660126037357</v>
      </c>
      <c r="G105" s="26">
        <f t="shared" si="33"/>
        <v>722.28660126037357</v>
      </c>
      <c r="H105" s="27">
        <f t="shared" si="54"/>
        <v>6.5962246690445078E-2</v>
      </c>
      <c r="I105" s="26">
        <f t="shared" si="35"/>
        <v>521697.93436026189</v>
      </c>
      <c r="J105" s="25"/>
      <c r="O105" s="103">
        <v>1</v>
      </c>
      <c r="P105" s="40">
        <v>42552</v>
      </c>
      <c r="Q105" s="53">
        <v>10950</v>
      </c>
      <c r="R105" s="55"/>
      <c r="S105" s="36"/>
      <c r="T105" s="36"/>
      <c r="U105" s="33">
        <f t="shared" si="39"/>
        <v>11951.350799829095</v>
      </c>
      <c r="V105" s="33">
        <f t="shared" si="40"/>
        <v>51.277484231472805</v>
      </c>
      <c r="W105" s="35">
        <f t="shared" si="41"/>
        <v>12195.49421010482</v>
      </c>
      <c r="X105" s="33">
        <f t="shared" si="42"/>
        <v>-1245.49421010482</v>
      </c>
      <c r="Y105" s="33">
        <f t="shared" si="43"/>
        <v>1245.49421010482</v>
      </c>
      <c r="Z105" s="44">
        <f t="shared" si="44"/>
        <v>0.11374376347989223</v>
      </c>
      <c r="AA105" s="33">
        <f t="shared" si="45"/>
        <v>1551255.8274046294</v>
      </c>
      <c r="AG105" s="16">
        <v>1</v>
      </c>
      <c r="AH105" s="18">
        <v>42552</v>
      </c>
      <c r="AI105" s="42">
        <v>10950</v>
      </c>
      <c r="AJ105" s="38"/>
      <c r="AK105" s="36"/>
      <c r="AL105" s="36"/>
      <c r="AM105" s="25">
        <f t="shared" si="51"/>
        <v>11950.922937992604</v>
      </c>
      <c r="AN105" s="25">
        <f t="shared" si="52"/>
        <v>-16.801925916067809</v>
      </c>
      <c r="AO105" s="49">
        <f t="shared" si="48"/>
        <v>0.97280947344634905</v>
      </c>
      <c r="AP105" s="25">
        <f t="shared" si="53"/>
        <v>12317.927534384315</v>
      </c>
      <c r="AQ105" s="33">
        <f t="shared" si="49"/>
        <v>-1367.9275343843146</v>
      </c>
      <c r="AR105" s="33">
        <f t="shared" si="46"/>
        <v>1367.9275343843146</v>
      </c>
      <c r="AS105" s="44">
        <f t="shared" si="50"/>
        <v>0.12492488898486892</v>
      </c>
      <c r="AT105" s="33">
        <f t="shared" si="47"/>
        <v>1871225.7393267504</v>
      </c>
      <c r="AZ105" s="40">
        <v>42552</v>
      </c>
      <c r="BA105" s="53">
        <v>10950</v>
      </c>
      <c r="BB105" s="55"/>
      <c r="BC105" s="53">
        <v>11869</v>
      </c>
      <c r="BD105" s="26">
        <f t="shared" si="55"/>
        <v>-919</v>
      </c>
      <c r="BE105" s="26">
        <f t="shared" si="36"/>
        <v>919</v>
      </c>
      <c r="BF105" s="27">
        <f t="shared" si="56"/>
        <v>8.3926940639269407E-2</v>
      </c>
      <c r="BG105" s="26">
        <f t="shared" si="37"/>
        <v>844561</v>
      </c>
      <c r="BH105" s="25"/>
    </row>
    <row r="106" spans="1:60" x14ac:dyDescent="0.3">
      <c r="A106" s="40">
        <v>42583</v>
      </c>
      <c r="B106" s="53">
        <v>12700</v>
      </c>
      <c r="C106" s="55"/>
      <c r="D106" s="36"/>
      <c r="E106" s="26">
        <f t="shared" si="38"/>
        <v>11592.447707898897</v>
      </c>
      <c r="F106" s="26">
        <f t="shared" si="32"/>
        <v>1107.5522921011034</v>
      </c>
      <c r="G106" s="26">
        <f t="shared" si="33"/>
        <v>1107.5522921011034</v>
      </c>
      <c r="H106" s="27">
        <f t="shared" si="54"/>
        <v>8.7208841897724682E-2</v>
      </c>
      <c r="I106" s="26">
        <f t="shared" si="35"/>
        <v>1226672.0797384079</v>
      </c>
      <c r="J106" s="25"/>
      <c r="O106" s="103">
        <v>1</v>
      </c>
      <c r="P106" s="40">
        <v>42583</v>
      </c>
      <c r="Q106" s="53">
        <v>12700</v>
      </c>
      <c r="R106" s="55"/>
      <c r="S106" s="36"/>
      <c r="T106" s="36"/>
      <c r="U106" s="33">
        <f t="shared" si="39"/>
        <v>12139.328003399254</v>
      </c>
      <c r="V106" s="33">
        <f t="shared" si="40"/>
        <v>70.051349424032892</v>
      </c>
      <c r="W106" s="35">
        <f t="shared" si="41"/>
        <v>12002.628284060567</v>
      </c>
      <c r="X106" s="33">
        <f t="shared" si="42"/>
        <v>697.37171593943276</v>
      </c>
      <c r="Y106" s="33">
        <f t="shared" si="43"/>
        <v>697.37171593943276</v>
      </c>
      <c r="Z106" s="44">
        <f t="shared" si="44"/>
        <v>5.4911158735388405E-2</v>
      </c>
      <c r="AA106" s="33">
        <f t="shared" si="45"/>
        <v>486327.31019230891</v>
      </c>
      <c r="AG106" s="16">
        <v>1</v>
      </c>
      <c r="AH106" s="18">
        <v>42583</v>
      </c>
      <c r="AI106" s="42">
        <v>12700</v>
      </c>
      <c r="AJ106" s="38"/>
      <c r="AK106" s="36"/>
      <c r="AL106" s="36"/>
      <c r="AM106" s="25">
        <f t="shared" si="51"/>
        <v>12082.913615224232</v>
      </c>
      <c r="AN106" s="25">
        <f t="shared" si="52"/>
        <v>17.489734063884207</v>
      </c>
      <c r="AO106" s="49">
        <f t="shared" si="48"/>
        <v>1.0234264672406403</v>
      </c>
      <c r="AP106" s="25">
        <f t="shared" si="53"/>
        <v>12024.048099410209</v>
      </c>
      <c r="AQ106" s="33">
        <f t="shared" si="49"/>
        <v>675.95190058979097</v>
      </c>
      <c r="AR106" s="33">
        <f t="shared" si="46"/>
        <v>675.95190058979097</v>
      </c>
      <c r="AS106" s="44">
        <f t="shared" si="50"/>
        <v>5.3224559101558343E-2</v>
      </c>
      <c r="AT106" s="33">
        <f t="shared" si="47"/>
        <v>456910.97191095067</v>
      </c>
      <c r="AZ106" s="40">
        <v>42583</v>
      </c>
      <c r="BA106" s="53">
        <v>12700</v>
      </c>
      <c r="BB106" s="55"/>
      <c r="BC106" s="53">
        <v>11224</v>
      </c>
      <c r="BD106" s="26">
        <f t="shared" si="55"/>
        <v>1476</v>
      </c>
      <c r="BE106" s="26">
        <f t="shared" si="36"/>
        <v>1476</v>
      </c>
      <c r="BF106" s="27">
        <f t="shared" si="56"/>
        <v>0.11622047244094488</v>
      </c>
      <c r="BG106" s="26">
        <f t="shared" si="37"/>
        <v>2178576</v>
      </c>
      <c r="BH106" s="25"/>
    </row>
    <row r="107" spans="1:60" x14ac:dyDescent="0.3">
      <c r="A107" s="40">
        <v>42614</v>
      </c>
      <c r="B107" s="53">
        <v>12272</v>
      </c>
      <c r="C107" s="55"/>
      <c r="D107" s="36"/>
      <c r="E107" s="26">
        <f t="shared" si="38"/>
        <v>11714.872447866408</v>
      </c>
      <c r="F107" s="26">
        <f t="shared" si="32"/>
        <v>557.12755213359196</v>
      </c>
      <c r="G107" s="26">
        <f t="shared" si="33"/>
        <v>557.12755213359196</v>
      </c>
      <c r="H107" s="27">
        <f t="shared" si="54"/>
        <v>4.5398268589764666E-2</v>
      </c>
      <c r="I107" s="26">
        <f t="shared" si="35"/>
        <v>310391.10934636823</v>
      </c>
      <c r="J107" s="25"/>
      <c r="O107" s="103">
        <v>1</v>
      </c>
      <c r="P107" s="40">
        <v>42614</v>
      </c>
      <c r="Q107" s="53">
        <v>12272</v>
      </c>
      <c r="R107" s="55"/>
      <c r="S107" s="36"/>
      <c r="T107" s="36"/>
      <c r="U107" s="33">
        <f t="shared" si="39"/>
        <v>12221.654334297597</v>
      </c>
      <c r="V107" s="33">
        <f t="shared" si="40"/>
        <v>71.737152793306095</v>
      </c>
      <c r="W107" s="35">
        <f t="shared" si="41"/>
        <v>12209.379352823287</v>
      </c>
      <c r="X107" s="33">
        <f t="shared" si="42"/>
        <v>62.620647176712737</v>
      </c>
      <c r="Y107" s="33">
        <f t="shared" si="43"/>
        <v>62.620647176712737</v>
      </c>
      <c r="Z107" s="44">
        <f t="shared" si="44"/>
        <v>5.1027254870202685E-3</v>
      </c>
      <c r="AA107" s="33">
        <f t="shared" si="45"/>
        <v>3921.3454528303409</v>
      </c>
      <c r="AG107" s="16">
        <v>1</v>
      </c>
      <c r="AH107" s="18">
        <v>42614</v>
      </c>
      <c r="AI107" s="42">
        <v>12272</v>
      </c>
      <c r="AJ107" s="38"/>
      <c r="AK107" s="36"/>
      <c r="AL107" s="36"/>
      <c r="AM107" s="25">
        <f t="shared" si="51"/>
        <v>12157.139991131779</v>
      </c>
      <c r="AN107" s="25">
        <f t="shared" si="52"/>
        <v>30.565610077532149</v>
      </c>
      <c r="AO107" s="49">
        <f t="shared" si="48"/>
        <v>0.99912031045118943</v>
      </c>
      <c r="AP107" s="25">
        <f t="shared" si="53"/>
        <v>12017.921838041902</v>
      </c>
      <c r="AQ107" s="33">
        <f t="shared" si="49"/>
        <v>254.07816195809755</v>
      </c>
      <c r="AR107" s="33">
        <f t="shared" si="46"/>
        <v>254.07816195809755</v>
      </c>
      <c r="AS107" s="44">
        <f t="shared" si="50"/>
        <v>2.0703891945738066E-2</v>
      </c>
      <c r="AT107" s="33">
        <f t="shared" si="47"/>
        <v>64555.712384005252</v>
      </c>
      <c r="AZ107" s="40">
        <v>42614</v>
      </c>
      <c r="BA107" s="53">
        <v>12272</v>
      </c>
      <c r="BB107" s="55"/>
      <c r="BC107" s="53">
        <v>12022</v>
      </c>
      <c r="BD107" s="26">
        <f t="shared" si="55"/>
        <v>250</v>
      </c>
      <c r="BE107" s="26">
        <f t="shared" si="36"/>
        <v>250</v>
      </c>
      <c r="BF107" s="27">
        <f t="shared" si="56"/>
        <v>2.0371577574967405E-2</v>
      </c>
      <c r="BG107" s="26">
        <f t="shared" si="37"/>
        <v>62500</v>
      </c>
      <c r="BH107" s="25"/>
    </row>
    <row r="108" spans="1:60" x14ac:dyDescent="0.3">
      <c r="A108" s="40">
        <v>42644</v>
      </c>
      <c r="B108" s="53">
        <v>11905</v>
      </c>
      <c r="C108" s="55"/>
      <c r="D108" s="36"/>
      <c r="E108" s="26">
        <f t="shared" si="38"/>
        <v>11776.455269901202</v>
      </c>
      <c r="F108" s="26">
        <f t="shared" si="32"/>
        <v>128.54473009879803</v>
      </c>
      <c r="G108" s="26">
        <f t="shared" si="33"/>
        <v>128.54473009879803</v>
      </c>
      <c r="H108" s="27">
        <f t="shared" si="54"/>
        <v>1.0797541377471485E-2</v>
      </c>
      <c r="I108" s="26">
        <f t="shared" si="35"/>
        <v>16523.747636172833</v>
      </c>
      <c r="J108" s="25"/>
      <c r="O108" s="103">
        <v>1</v>
      </c>
      <c r="P108" s="40">
        <v>42644</v>
      </c>
      <c r="Q108" s="53">
        <v>11905</v>
      </c>
      <c r="R108" s="55"/>
      <c r="S108" s="36"/>
      <c r="T108" s="36"/>
      <c r="U108" s="33">
        <f t="shared" si="39"/>
        <v>12217.258477871652</v>
      </c>
      <c r="V108" s="33">
        <f t="shared" si="40"/>
        <v>61.281309440439372</v>
      </c>
      <c r="W108" s="35">
        <f t="shared" si="41"/>
        <v>12293.391487090903</v>
      </c>
      <c r="X108" s="33">
        <f t="shared" si="42"/>
        <v>-388.39148709090296</v>
      </c>
      <c r="Y108" s="33">
        <f t="shared" si="43"/>
        <v>388.39148709090296</v>
      </c>
      <c r="Z108" s="44">
        <f t="shared" si="44"/>
        <v>3.2624232430987228E-2</v>
      </c>
      <c r="AA108" s="33">
        <f t="shared" si="45"/>
        <v>150847.94724468305</v>
      </c>
      <c r="AG108" s="16">
        <v>1</v>
      </c>
      <c r="AH108" s="18">
        <v>42644</v>
      </c>
      <c r="AI108" s="42">
        <v>11905</v>
      </c>
      <c r="AJ108" s="38"/>
      <c r="AK108" s="36"/>
      <c r="AL108" s="36"/>
      <c r="AM108" s="25">
        <f t="shared" si="51"/>
        <v>12038.529899134715</v>
      </c>
      <c r="AN108" s="25">
        <f t="shared" si="52"/>
        <v>-3.8143412412499238</v>
      </c>
      <c r="AO108" s="49">
        <f t="shared" si="48"/>
        <v>1.017452869561166</v>
      </c>
      <c r="AP108" s="25">
        <f t="shared" si="53"/>
        <v>12600.399940752111</v>
      </c>
      <c r="AQ108" s="33">
        <f t="shared" si="49"/>
        <v>-695.39994075211143</v>
      </c>
      <c r="AR108" s="33">
        <f t="shared" si="46"/>
        <v>695.39994075211143</v>
      </c>
      <c r="AS108" s="44">
        <f t="shared" si="50"/>
        <v>5.8412426774641868E-2</v>
      </c>
      <c r="AT108" s="33">
        <f t="shared" si="47"/>
        <v>483581.07759804011</v>
      </c>
      <c r="AZ108" s="40">
        <v>42644</v>
      </c>
      <c r="BA108" s="53">
        <v>11905</v>
      </c>
      <c r="BB108" s="55"/>
      <c r="BC108" s="53">
        <v>11983</v>
      </c>
      <c r="BD108" s="26">
        <f t="shared" si="55"/>
        <v>-78</v>
      </c>
      <c r="BE108" s="26">
        <f t="shared" si="36"/>
        <v>78</v>
      </c>
      <c r="BF108" s="27">
        <f t="shared" si="56"/>
        <v>6.5518689626207476E-3</v>
      </c>
      <c r="BG108" s="26">
        <f t="shared" si="37"/>
        <v>6084</v>
      </c>
      <c r="BH108" s="25"/>
    </row>
    <row r="109" spans="1:60" x14ac:dyDescent="0.3">
      <c r="A109" s="40">
        <v>42675</v>
      </c>
      <c r="B109" s="53">
        <v>13016</v>
      </c>
      <c r="C109" s="55"/>
      <c r="D109" s="36"/>
      <c r="E109" s="26">
        <f t="shared" si="38"/>
        <v>11790.664129626177</v>
      </c>
      <c r="F109" s="26">
        <f t="shared" si="32"/>
        <v>1225.3358703738231</v>
      </c>
      <c r="G109" s="26">
        <f t="shared" si="33"/>
        <v>1225.3358703738231</v>
      </c>
      <c r="H109" s="27">
        <f t="shared" si="54"/>
        <v>9.4140739887355801E-2</v>
      </c>
      <c r="I109" s="26">
        <f t="shared" si="35"/>
        <v>1501447.9952247746</v>
      </c>
      <c r="J109" s="25"/>
      <c r="O109" s="103">
        <v>1</v>
      </c>
      <c r="P109" s="40">
        <v>42675</v>
      </c>
      <c r="Q109" s="53">
        <v>13016</v>
      </c>
      <c r="R109" s="55"/>
      <c r="S109" s="36"/>
      <c r="T109" s="36"/>
      <c r="U109" s="33">
        <f t="shared" si="39"/>
        <v>12423.097706415654</v>
      </c>
      <c r="V109" s="33">
        <f t="shared" si="40"/>
        <v>81.13439252573329</v>
      </c>
      <c r="W109" s="35">
        <f t="shared" si="41"/>
        <v>12278.539787312091</v>
      </c>
      <c r="X109" s="33">
        <f t="shared" si="42"/>
        <v>737.46021268790901</v>
      </c>
      <c r="Y109" s="33">
        <f t="shared" si="43"/>
        <v>737.46021268790901</v>
      </c>
      <c r="Z109" s="44">
        <f t="shared" si="44"/>
        <v>5.6657975775039109E-2</v>
      </c>
      <c r="AA109" s="33">
        <f t="shared" si="45"/>
        <v>543847.56529769604</v>
      </c>
      <c r="AG109" s="16">
        <v>1</v>
      </c>
      <c r="AH109" s="18">
        <v>42675</v>
      </c>
      <c r="AI109" s="42">
        <v>13016</v>
      </c>
      <c r="AJ109" s="38"/>
      <c r="AK109" s="36"/>
      <c r="AL109" s="36"/>
      <c r="AM109" s="25">
        <f t="shared" si="51"/>
        <v>12290.46368898724</v>
      </c>
      <c r="AN109" s="25">
        <f t="shared" si="52"/>
        <v>55.126948624285419</v>
      </c>
      <c r="AO109" s="49">
        <f t="shared" si="48"/>
        <v>1.0132724257230321</v>
      </c>
      <c r="AP109" s="25">
        <f t="shared" si="53"/>
        <v>11877.875932556592</v>
      </c>
      <c r="AQ109" s="33">
        <f t="shared" si="49"/>
        <v>1138.1240674434084</v>
      </c>
      <c r="AR109" s="33">
        <f t="shared" si="46"/>
        <v>1138.1240674434084</v>
      </c>
      <c r="AS109" s="44">
        <f t="shared" si="50"/>
        <v>8.744038625103015E-2</v>
      </c>
      <c r="AT109" s="33">
        <f t="shared" si="47"/>
        <v>1295326.3928939281</v>
      </c>
      <c r="AZ109" s="40">
        <v>42675</v>
      </c>
      <c r="BA109" s="53">
        <v>13016</v>
      </c>
      <c r="BB109" s="55"/>
      <c r="BC109" s="53">
        <v>11506</v>
      </c>
      <c r="BD109" s="26">
        <f t="shared" si="55"/>
        <v>1510</v>
      </c>
      <c r="BE109" s="26">
        <f t="shared" si="36"/>
        <v>1510</v>
      </c>
      <c r="BF109" s="27">
        <f t="shared" si="56"/>
        <v>0.11601106330669944</v>
      </c>
      <c r="BG109" s="26">
        <f t="shared" si="37"/>
        <v>2280100</v>
      </c>
      <c r="BH109" s="25"/>
    </row>
    <row r="110" spans="1:60" x14ac:dyDescent="0.3">
      <c r="A110" s="40">
        <v>42705</v>
      </c>
      <c r="B110" s="53">
        <v>14421</v>
      </c>
      <c r="C110" s="55"/>
      <c r="D110" s="36"/>
      <c r="E110" s="26">
        <f t="shared" si="38"/>
        <v>11926.108231338791</v>
      </c>
      <c r="F110" s="26">
        <f t="shared" si="32"/>
        <v>2494.8917686612094</v>
      </c>
      <c r="G110" s="26">
        <f t="shared" si="33"/>
        <v>2494.8917686612094</v>
      </c>
      <c r="H110" s="27">
        <f t="shared" si="54"/>
        <v>0.17300407521400801</v>
      </c>
      <c r="I110" s="26">
        <f t="shared" si="35"/>
        <v>6224484.9373334581</v>
      </c>
      <c r="J110" s="25"/>
      <c r="O110" s="103">
        <v>1</v>
      </c>
      <c r="P110" s="40">
        <v>42705</v>
      </c>
      <c r="Q110" s="53">
        <v>14421</v>
      </c>
      <c r="R110" s="55"/>
      <c r="S110" s="36"/>
      <c r="T110" s="36"/>
      <c r="U110" s="33">
        <f t="shared" si="39"/>
        <v>12879.959459433983</v>
      </c>
      <c r="V110" s="33">
        <f t="shared" si="40"/>
        <v>132.73548467990111</v>
      </c>
      <c r="W110" s="35">
        <f t="shared" si="41"/>
        <v>12504.232098941387</v>
      </c>
      <c r="X110" s="33">
        <f t="shared" si="42"/>
        <v>1916.7679010586126</v>
      </c>
      <c r="Y110" s="33">
        <f t="shared" si="43"/>
        <v>1916.7679010586126</v>
      </c>
      <c r="Z110" s="44">
        <f t="shared" si="44"/>
        <v>0.13291504757358105</v>
      </c>
      <c r="AA110" s="33">
        <f t="shared" si="45"/>
        <v>3673999.1865286389</v>
      </c>
      <c r="AG110" s="16">
        <v>1</v>
      </c>
      <c r="AH110" s="18">
        <v>42705</v>
      </c>
      <c r="AI110" s="42">
        <v>14421</v>
      </c>
      <c r="AJ110" s="38"/>
      <c r="AK110" s="36"/>
      <c r="AL110" s="36"/>
      <c r="AM110" s="25">
        <f t="shared" si="51"/>
        <v>12316.5486573693</v>
      </c>
      <c r="AN110" s="25">
        <f t="shared" si="52"/>
        <v>48.433754940306855</v>
      </c>
      <c r="AO110" s="49">
        <f t="shared" si="48"/>
        <v>1.1770665679924346</v>
      </c>
      <c r="AP110" s="25">
        <f t="shared" si="53"/>
        <v>14575.601974998759</v>
      </c>
      <c r="AQ110" s="33">
        <f t="shared" si="49"/>
        <v>-154.60197499875903</v>
      </c>
      <c r="AR110" s="33">
        <f t="shared" si="46"/>
        <v>154.60197499875903</v>
      </c>
      <c r="AS110" s="44">
        <f t="shared" si="50"/>
        <v>1.0720614035001666E-2</v>
      </c>
      <c r="AT110" s="33">
        <f t="shared" si="47"/>
        <v>23901.770673516912</v>
      </c>
      <c r="AZ110" s="40">
        <v>42705</v>
      </c>
      <c r="BA110" s="53">
        <v>14421</v>
      </c>
      <c r="BB110" s="55"/>
      <c r="BC110" s="53">
        <v>14183</v>
      </c>
      <c r="BD110" s="26">
        <f t="shared" si="55"/>
        <v>238</v>
      </c>
      <c r="BE110" s="26">
        <f t="shared" si="36"/>
        <v>238</v>
      </c>
      <c r="BF110" s="27">
        <f t="shared" si="56"/>
        <v>1.6503709867554259E-2</v>
      </c>
      <c r="BG110" s="26">
        <f t="shared" si="37"/>
        <v>56644</v>
      </c>
      <c r="BH110" s="25"/>
    </row>
    <row r="111" spans="1:60" x14ac:dyDescent="0.3">
      <c r="A111" s="40">
        <v>42736</v>
      </c>
      <c r="B111" s="53">
        <v>9043</v>
      </c>
      <c r="C111" s="55"/>
      <c r="D111" s="36"/>
      <c r="E111" s="26">
        <f t="shared" si="38"/>
        <v>12201.884353336605</v>
      </c>
      <c r="F111" s="26">
        <f t="shared" si="32"/>
        <v>-3158.8843533366053</v>
      </c>
      <c r="G111" s="26">
        <f t="shared" si="33"/>
        <v>3158.8843533366053</v>
      </c>
      <c r="H111" s="27">
        <f t="shared" si="54"/>
        <v>0.34931818570569562</v>
      </c>
      <c r="I111" s="26">
        <f t="shared" si="35"/>
        <v>9978550.3577548228</v>
      </c>
      <c r="J111" s="25"/>
      <c r="O111" s="103">
        <v>1</v>
      </c>
      <c r="P111" s="40">
        <v>42736</v>
      </c>
      <c r="Q111" s="53">
        <v>9043</v>
      </c>
      <c r="R111" s="55"/>
      <c r="S111" s="36"/>
      <c r="T111" s="36"/>
      <c r="U111" s="33">
        <f t="shared" si="39"/>
        <v>12234.550129350991</v>
      </c>
      <c r="V111" s="33">
        <f t="shared" si="40"/>
        <v>25.867775489850914</v>
      </c>
      <c r="W111" s="35">
        <f t="shared" si="41"/>
        <v>13012.694944113884</v>
      </c>
      <c r="X111" s="33">
        <f t="shared" si="42"/>
        <v>-3969.694944113884</v>
      </c>
      <c r="Y111" s="33">
        <f t="shared" si="43"/>
        <v>3969.694944113884</v>
      </c>
      <c r="Z111" s="44">
        <f t="shared" si="44"/>
        <v>0.43897986775559927</v>
      </c>
      <c r="AA111" s="33">
        <f t="shared" si="45"/>
        <v>15758477.949323334</v>
      </c>
      <c r="AG111" s="16">
        <v>1</v>
      </c>
      <c r="AH111" s="18">
        <v>42736</v>
      </c>
      <c r="AI111" s="42">
        <v>9043</v>
      </c>
      <c r="AJ111" s="38"/>
      <c r="AK111" s="36"/>
      <c r="AL111" s="36"/>
      <c r="AM111" s="25">
        <f t="shared" si="51"/>
        <v>12291.403662809731</v>
      </c>
      <c r="AN111" s="25">
        <f t="shared" si="52"/>
        <v>31.476343037947327</v>
      </c>
      <c r="AO111" s="46">
        <f t="shared" si="48"/>
        <v>0.74574096870647044</v>
      </c>
      <c r="AP111" s="25">
        <f t="shared" si="53"/>
        <v>9292.3200723144419</v>
      </c>
      <c r="AQ111" s="33">
        <f t="shared" si="49"/>
        <v>-249.32007231444186</v>
      </c>
      <c r="AR111" s="33">
        <f t="shared" si="46"/>
        <v>249.32007231444186</v>
      </c>
      <c r="AS111" s="44">
        <f t="shared" si="50"/>
        <v>2.7570504513374085E-2</v>
      </c>
      <c r="AT111" s="33">
        <f t="shared" si="47"/>
        <v>62160.498458878516</v>
      </c>
      <c r="AZ111" s="40">
        <v>42736</v>
      </c>
      <c r="BA111" s="53">
        <v>9043</v>
      </c>
      <c r="BB111" s="55"/>
      <c r="BC111" s="53">
        <v>8648</v>
      </c>
      <c r="BD111" s="26">
        <f t="shared" si="55"/>
        <v>395</v>
      </c>
      <c r="BE111" s="26">
        <f t="shared" si="36"/>
        <v>395</v>
      </c>
      <c r="BF111" s="27">
        <f t="shared" si="56"/>
        <v>4.3680194625677321E-2</v>
      </c>
      <c r="BG111" s="26">
        <f t="shared" si="37"/>
        <v>156025</v>
      </c>
      <c r="BH111" s="25"/>
    </row>
    <row r="112" spans="1:60" x14ac:dyDescent="0.3">
      <c r="A112" s="40">
        <v>42767</v>
      </c>
      <c r="B112" s="53">
        <v>10452</v>
      </c>
      <c r="C112" s="55"/>
      <c r="D112" s="36"/>
      <c r="E112" s="26">
        <f t="shared" si="38"/>
        <v>11852.712943279723</v>
      </c>
      <c r="F112" s="26">
        <f t="shared" si="32"/>
        <v>-1400.7129432797228</v>
      </c>
      <c r="G112" s="26">
        <f t="shared" si="33"/>
        <v>1400.7129432797228</v>
      </c>
      <c r="H112" s="27">
        <f t="shared" si="54"/>
        <v>0.13401386751623831</v>
      </c>
      <c r="I112" s="26">
        <f t="shared" si="35"/>
        <v>1961996.7494713441</v>
      </c>
      <c r="J112" s="25"/>
      <c r="O112" s="103">
        <v>1</v>
      </c>
      <c r="P112" s="40">
        <v>42767</v>
      </c>
      <c r="Q112" s="53">
        <v>10452</v>
      </c>
      <c r="R112" s="55"/>
      <c r="S112" s="36"/>
      <c r="T112" s="36"/>
      <c r="U112" s="33">
        <f t="shared" si="39"/>
        <v>11905.929452859706</v>
      </c>
      <c r="V112" s="33">
        <f t="shared" si="40"/>
        <v>-22.816438654908978</v>
      </c>
      <c r="W112" s="35">
        <f t="shared" si="41"/>
        <v>12260.417904840842</v>
      </c>
      <c r="X112" s="33">
        <f t="shared" si="42"/>
        <v>-1808.4179048408423</v>
      </c>
      <c r="Y112" s="33">
        <f t="shared" si="43"/>
        <v>1808.4179048408423</v>
      </c>
      <c r="Z112" s="44">
        <f t="shared" si="44"/>
        <v>0.17302123084967874</v>
      </c>
      <c r="AA112" s="33">
        <f t="shared" si="45"/>
        <v>3270375.318548942</v>
      </c>
      <c r="AG112" s="16">
        <v>1</v>
      </c>
      <c r="AH112" s="18">
        <v>42767</v>
      </c>
      <c r="AI112" s="42">
        <v>10452</v>
      </c>
      <c r="AJ112" s="38"/>
      <c r="AK112" s="36"/>
      <c r="AL112" s="36"/>
      <c r="AM112" s="25">
        <f t="shared" si="51"/>
        <v>12355.951162457244</v>
      </c>
      <c r="AN112" s="25">
        <f t="shared" si="52"/>
        <v>39.098125529871801</v>
      </c>
      <c r="AO112" s="49">
        <f t="shared" si="48"/>
        <v>0.84091040198961919</v>
      </c>
      <c r="AP112" s="25">
        <f t="shared" si="53"/>
        <v>10327.035396949455</v>
      </c>
      <c r="AQ112" s="33">
        <f t="shared" ref="AQ112:AQ122" si="57">AI112-AP112</f>
        <v>124.96460305054461</v>
      </c>
      <c r="AR112" s="33">
        <f t="shared" si="46"/>
        <v>124.96460305054461</v>
      </c>
      <c r="AS112" s="44">
        <f t="shared" ref="AS112:AS122" si="58">AR112/AI112</f>
        <v>1.1956046981491065E-2</v>
      </c>
      <c r="AT112" s="33">
        <f t="shared" si="47"/>
        <v>15616.152015580183</v>
      </c>
      <c r="AZ112" s="40">
        <v>42767</v>
      </c>
      <c r="BA112" s="53">
        <v>10452</v>
      </c>
      <c r="BB112" s="55"/>
      <c r="BC112" s="53">
        <v>10321</v>
      </c>
      <c r="BD112" s="26">
        <f t="shared" si="55"/>
        <v>131</v>
      </c>
      <c r="BE112" s="26">
        <f t="shared" si="36"/>
        <v>131</v>
      </c>
      <c r="BF112" s="27">
        <f t="shared" si="56"/>
        <v>1.2533486414083429E-2</v>
      </c>
      <c r="BG112" s="26">
        <f t="shared" si="37"/>
        <v>17161</v>
      </c>
      <c r="BH112" s="25"/>
    </row>
    <row r="113" spans="1:60" x14ac:dyDescent="0.3">
      <c r="A113" s="40">
        <v>42795</v>
      </c>
      <c r="B113" s="53">
        <v>12481</v>
      </c>
      <c r="C113" s="55"/>
      <c r="D113" s="36"/>
      <c r="E113" s="26">
        <f t="shared" si="38"/>
        <v>11697.88330762899</v>
      </c>
      <c r="F113" s="26">
        <f t="shared" si="32"/>
        <v>783.11669237100978</v>
      </c>
      <c r="G113" s="26">
        <f t="shared" si="33"/>
        <v>783.11669237100978</v>
      </c>
      <c r="H113" s="27">
        <f t="shared" si="54"/>
        <v>6.2744707344844941E-2</v>
      </c>
      <c r="I113" s="26">
        <f t="shared" si="35"/>
        <v>613271.75387011073</v>
      </c>
      <c r="J113" s="25"/>
      <c r="O113" s="103">
        <v>1</v>
      </c>
      <c r="P113" s="40">
        <v>42795</v>
      </c>
      <c r="Q113" s="53">
        <v>12481</v>
      </c>
      <c r="R113" s="55"/>
      <c r="S113" s="36"/>
      <c r="T113" s="36"/>
      <c r="U113" s="33">
        <f t="shared" si="39"/>
        <v>12000.311606126979</v>
      </c>
      <c r="V113" s="33">
        <f t="shared" si="40"/>
        <v>-6.7207906451749881</v>
      </c>
      <c r="W113" s="35">
        <f t="shared" si="41"/>
        <v>11883.113014204797</v>
      </c>
      <c r="X113" s="33">
        <f t="shared" si="42"/>
        <v>597.88698579520315</v>
      </c>
      <c r="Y113" s="33">
        <f t="shared" si="43"/>
        <v>597.88698579520315</v>
      </c>
      <c r="Z113" s="44">
        <f t="shared" si="44"/>
        <v>4.7903772597965161E-2</v>
      </c>
      <c r="AA113" s="33">
        <f t="shared" si="45"/>
        <v>357468.84778327344</v>
      </c>
      <c r="AG113" s="16">
        <v>1</v>
      </c>
      <c r="AH113" s="18">
        <v>42795</v>
      </c>
      <c r="AI113" s="42">
        <v>12481</v>
      </c>
      <c r="AJ113" s="38"/>
      <c r="AK113" s="36"/>
      <c r="AL113" s="36"/>
      <c r="AM113" s="25">
        <f t="shared" si="51"/>
        <v>12510.462795148724</v>
      </c>
      <c r="AN113" s="25">
        <f t="shared" si="52"/>
        <v>65.697033412080557</v>
      </c>
      <c r="AO113" s="49">
        <f t="shared" si="48"/>
        <v>0.97778113647155762</v>
      </c>
      <c r="AP113" s="25">
        <f t="shared" si="53"/>
        <v>11978.112376165387</v>
      </c>
      <c r="AQ113" s="33">
        <f t="shared" si="57"/>
        <v>502.8876238346129</v>
      </c>
      <c r="AR113" s="33">
        <f t="shared" si="46"/>
        <v>502.8876238346129</v>
      </c>
      <c r="AS113" s="44">
        <f t="shared" si="58"/>
        <v>4.0292254133051271E-2</v>
      </c>
      <c r="AT113" s="33">
        <f t="shared" si="47"/>
        <v>252895.96220602313</v>
      </c>
      <c r="AZ113" s="40">
        <v>42795</v>
      </c>
      <c r="BA113" s="53">
        <v>12481</v>
      </c>
      <c r="BB113" s="55"/>
      <c r="BC113" s="53">
        <v>12107</v>
      </c>
      <c r="BD113" s="26">
        <f t="shared" si="55"/>
        <v>374</v>
      </c>
      <c r="BE113" s="26">
        <f t="shared" si="36"/>
        <v>374</v>
      </c>
      <c r="BF113" s="27">
        <f t="shared" si="56"/>
        <v>2.9965547632401252E-2</v>
      </c>
      <c r="BG113" s="26">
        <f t="shared" si="37"/>
        <v>139876</v>
      </c>
      <c r="BH113" s="25"/>
    </row>
    <row r="114" spans="1:60" x14ac:dyDescent="0.3">
      <c r="A114" s="40">
        <v>42826</v>
      </c>
      <c r="B114" s="53">
        <v>11491</v>
      </c>
      <c r="C114" s="55"/>
      <c r="D114" s="36"/>
      <c r="E114" s="26">
        <f t="shared" si="38"/>
        <v>11784.446134604736</v>
      </c>
      <c r="F114" s="26">
        <f t="shared" si="32"/>
        <v>-293.44613460473556</v>
      </c>
      <c r="G114" s="26">
        <f t="shared" si="33"/>
        <v>293.44613460473556</v>
      </c>
      <c r="H114" s="27">
        <f t="shared" si="54"/>
        <v>2.5537040693128149E-2</v>
      </c>
      <c r="I114" s="26">
        <f t="shared" si="35"/>
        <v>86110.633914460588</v>
      </c>
      <c r="J114" s="25"/>
      <c r="O114" s="103">
        <v>1</v>
      </c>
      <c r="P114" s="40">
        <v>42826</v>
      </c>
      <c r="Q114" s="53">
        <v>11491</v>
      </c>
      <c r="R114" s="55"/>
      <c r="S114" s="36"/>
      <c r="T114" s="36"/>
      <c r="U114" s="33">
        <f t="shared" si="39"/>
        <v>11895.072303978923</v>
      </c>
      <c r="V114" s="33">
        <f t="shared" si="40"/>
        <v>-20.250981218165791</v>
      </c>
      <c r="W114" s="35">
        <f t="shared" si="41"/>
        <v>11993.590815481804</v>
      </c>
      <c r="X114" s="33">
        <f t="shared" si="42"/>
        <v>-502.59081548180438</v>
      </c>
      <c r="Y114" s="33">
        <f t="shared" si="43"/>
        <v>502.59081548180438</v>
      </c>
      <c r="Z114" s="44">
        <f t="shared" si="44"/>
        <v>4.3737778738299919E-2</v>
      </c>
      <c r="AA114" s="33">
        <f t="shared" si="45"/>
        <v>252597.52780666514</v>
      </c>
      <c r="AG114" s="16">
        <v>1</v>
      </c>
      <c r="AH114" s="18">
        <v>42826</v>
      </c>
      <c r="AI114" s="42">
        <v>11491</v>
      </c>
      <c r="AJ114" s="38"/>
      <c r="AK114" s="36"/>
      <c r="AL114" s="36"/>
      <c r="AM114" s="25">
        <f t="shared" si="51"/>
        <v>12425.538820983114</v>
      </c>
      <c r="AN114" s="25">
        <f t="shared" si="52"/>
        <v>30.983988083039964</v>
      </c>
      <c r="AO114" s="49">
        <f t="shared" si="48"/>
        <v>0.95087617187227758</v>
      </c>
      <c r="AP114" s="25">
        <f t="shared" ref="AP114:AP121" si="59">(AM113+AN113*AG114)*AO102</f>
        <v>12146.963079173765</v>
      </c>
      <c r="AQ114" s="33">
        <f t="shared" si="57"/>
        <v>-655.96307917376544</v>
      </c>
      <c r="AR114" s="33">
        <f t="shared" si="46"/>
        <v>655.96307917376544</v>
      </c>
      <c r="AS114" s="44">
        <f t="shared" si="58"/>
        <v>5.7084942926965927E-2</v>
      </c>
      <c r="AT114" s="33">
        <f t="shared" si="47"/>
        <v>430287.56123912765</v>
      </c>
      <c r="AZ114" s="40">
        <v>42826</v>
      </c>
      <c r="BA114" s="53">
        <v>11491</v>
      </c>
      <c r="BB114" s="55"/>
      <c r="BC114" s="53">
        <v>11420</v>
      </c>
      <c r="BD114" s="26">
        <f t="shared" si="55"/>
        <v>71</v>
      </c>
      <c r="BE114" s="26">
        <f t="shared" si="36"/>
        <v>71</v>
      </c>
      <c r="BF114" s="27">
        <f t="shared" si="56"/>
        <v>6.1787485858497953E-3</v>
      </c>
      <c r="BG114" s="26">
        <f t="shared" si="37"/>
        <v>5041</v>
      </c>
      <c r="BH114" s="25"/>
    </row>
    <row r="115" spans="1:60" x14ac:dyDescent="0.3">
      <c r="A115" s="40">
        <v>42856</v>
      </c>
      <c r="B115" s="53">
        <v>13545</v>
      </c>
      <c r="C115" s="55"/>
      <c r="D115" s="36"/>
      <c r="E115" s="26">
        <f t="shared" si="38"/>
        <v>11752.009682637936</v>
      </c>
      <c r="F115" s="26">
        <f t="shared" si="32"/>
        <v>1792.9903173620642</v>
      </c>
      <c r="G115" s="26">
        <f t="shared" si="33"/>
        <v>1792.9903173620642</v>
      </c>
      <c r="H115" s="27">
        <f t="shared" si="54"/>
        <v>0.13237285473326424</v>
      </c>
      <c r="I115" s="26">
        <f t="shared" si="35"/>
        <v>3214814.2781541157</v>
      </c>
      <c r="J115" s="25"/>
      <c r="O115" s="103">
        <v>1</v>
      </c>
      <c r="P115" s="40">
        <v>42856</v>
      </c>
      <c r="Q115" s="53">
        <v>13545</v>
      </c>
      <c r="R115" s="55"/>
      <c r="S115" s="36"/>
      <c r="T115" s="36"/>
      <c r="U115" s="33">
        <f t="shared" si="39"/>
        <v>12202.211939852965</v>
      </c>
      <c r="V115" s="33">
        <f t="shared" si="40"/>
        <v>24.711710295266865</v>
      </c>
      <c r="W115" s="35">
        <f t="shared" si="41"/>
        <v>11874.821322760758</v>
      </c>
      <c r="X115" s="33">
        <f t="shared" si="42"/>
        <v>1670.1786772392425</v>
      </c>
      <c r="Y115" s="33">
        <f t="shared" si="43"/>
        <v>1670.1786772392425</v>
      </c>
      <c r="Z115" s="44">
        <f t="shared" si="44"/>
        <v>0.12330591932367976</v>
      </c>
      <c r="AA115" s="33">
        <f t="shared" si="45"/>
        <v>2789496.8139046258</v>
      </c>
      <c r="AG115" s="16">
        <v>1</v>
      </c>
      <c r="AH115" s="18">
        <v>42856</v>
      </c>
      <c r="AI115" s="42">
        <v>13545</v>
      </c>
      <c r="AJ115" s="38"/>
      <c r="AK115" s="36"/>
      <c r="AL115" s="36"/>
      <c r="AM115" s="25">
        <f t="shared" si="51"/>
        <v>12576.701878454031</v>
      </c>
      <c r="AN115" s="25">
        <f t="shared" si="52"/>
        <v>58.681196794855737</v>
      </c>
      <c r="AO115" s="49">
        <f t="shared" si="48"/>
        <v>1.0548048428823429</v>
      </c>
      <c r="AP115" s="25">
        <f t="shared" si="59"/>
        <v>12980.33347400299</v>
      </c>
      <c r="AQ115" s="33">
        <f t="shared" si="57"/>
        <v>564.66652599701047</v>
      </c>
      <c r="AR115" s="33">
        <f t="shared" si="46"/>
        <v>564.66652599701047</v>
      </c>
      <c r="AS115" s="44">
        <f t="shared" si="58"/>
        <v>4.1688189442378031E-2</v>
      </c>
      <c r="AT115" s="33">
        <f t="shared" si="47"/>
        <v>318848.28558153252</v>
      </c>
      <c r="AZ115" s="40">
        <v>42856</v>
      </c>
      <c r="BA115" s="53">
        <v>13545</v>
      </c>
      <c r="BB115" s="55"/>
      <c r="BC115" s="53">
        <v>12238</v>
      </c>
      <c r="BD115" s="26">
        <f t="shared" si="55"/>
        <v>1307</v>
      </c>
      <c r="BE115" s="26">
        <f t="shared" si="36"/>
        <v>1307</v>
      </c>
      <c r="BF115" s="27">
        <f t="shared" si="56"/>
        <v>9.6493170911775561E-2</v>
      </c>
      <c r="BG115" s="26">
        <f t="shared" si="37"/>
        <v>1708249</v>
      </c>
      <c r="BH115" s="25"/>
    </row>
    <row r="116" spans="1:60" x14ac:dyDescent="0.3">
      <c r="A116" s="40">
        <v>42887</v>
      </c>
      <c r="B116" s="53">
        <v>14730</v>
      </c>
      <c r="C116" s="55"/>
      <c r="D116" s="36"/>
      <c r="E116" s="26">
        <f t="shared" si="38"/>
        <v>11950.200210464751</v>
      </c>
      <c r="F116" s="26">
        <f t="shared" si="32"/>
        <v>2779.7997895352491</v>
      </c>
      <c r="G116" s="26">
        <f t="shared" si="33"/>
        <v>2779.7997895352491</v>
      </c>
      <c r="H116" s="27">
        <f t="shared" si="54"/>
        <v>0.18871688998881528</v>
      </c>
      <c r="I116" s="26">
        <f t="shared" si="35"/>
        <v>7727286.8699002154</v>
      </c>
      <c r="J116" s="25"/>
      <c r="O116" s="103">
        <v>1</v>
      </c>
      <c r="P116" s="40">
        <v>42887</v>
      </c>
      <c r="Q116" s="53">
        <v>14730</v>
      </c>
      <c r="R116" s="55"/>
      <c r="S116" s="36"/>
      <c r="T116" s="36"/>
      <c r="U116" s="33">
        <f t="shared" si="39"/>
        <v>12717.579962538393</v>
      </c>
      <c r="V116" s="33">
        <f t="shared" si="40"/>
        <v>92.096745972400669</v>
      </c>
      <c r="W116" s="35">
        <f t="shared" si="41"/>
        <v>12226.923650148232</v>
      </c>
      <c r="X116" s="33">
        <f t="shared" si="42"/>
        <v>2503.0763498517681</v>
      </c>
      <c r="Y116" s="33">
        <f t="shared" si="43"/>
        <v>2503.0763498517681</v>
      </c>
      <c r="Z116" s="44">
        <f t="shared" si="44"/>
        <v>0.16993050576047306</v>
      </c>
      <c r="AA116" s="33">
        <f t="shared" si="45"/>
        <v>6265391.2131872512</v>
      </c>
      <c r="AG116" s="16">
        <v>1</v>
      </c>
      <c r="AH116" s="18">
        <v>42887</v>
      </c>
      <c r="AI116" s="42">
        <v>14730</v>
      </c>
      <c r="AJ116" s="38"/>
      <c r="AK116" s="36"/>
      <c r="AL116" s="36"/>
      <c r="AM116" s="25">
        <f t="shared" si="51"/>
        <v>12773.430898927836</v>
      </c>
      <c r="AN116" s="25">
        <f t="shared" si="52"/>
        <v>90.496548703659442</v>
      </c>
      <c r="AO116" s="49">
        <f t="shared" si="48"/>
        <v>1.1264207413798559</v>
      </c>
      <c r="AP116" s="25">
        <f t="shared" si="59"/>
        <v>14038.433444330063</v>
      </c>
      <c r="AQ116" s="33">
        <f t="shared" si="57"/>
        <v>691.56655566993686</v>
      </c>
      <c r="AR116" s="33">
        <f t="shared" si="46"/>
        <v>691.56655566993686</v>
      </c>
      <c r="AS116" s="44">
        <f t="shared" si="58"/>
        <v>4.6949528558719408E-2</v>
      </c>
      <c r="AT116" s="33">
        <f t="shared" si="47"/>
        <v>478264.30092117988</v>
      </c>
      <c r="AZ116" s="40">
        <v>42887</v>
      </c>
      <c r="BA116" s="53">
        <v>14730</v>
      </c>
      <c r="BB116" s="55"/>
      <c r="BC116" s="53">
        <v>13681</v>
      </c>
      <c r="BD116" s="26">
        <f t="shared" si="55"/>
        <v>1049</v>
      </c>
      <c r="BE116" s="26">
        <f t="shared" si="36"/>
        <v>1049</v>
      </c>
      <c r="BF116" s="27">
        <f t="shared" si="56"/>
        <v>7.1215207060420907E-2</v>
      </c>
      <c r="BG116" s="26">
        <f t="shared" si="37"/>
        <v>1100401</v>
      </c>
      <c r="BH116" s="25"/>
    </row>
    <row r="117" spans="1:60" x14ac:dyDescent="0.3">
      <c r="A117" s="40">
        <v>42917</v>
      </c>
      <c r="B117" s="53">
        <v>11416</v>
      </c>
      <c r="C117" s="55"/>
      <c r="D117" s="36"/>
      <c r="E117" s="26">
        <f t="shared" si="38"/>
        <v>12257.469012870451</v>
      </c>
      <c r="F117" s="26">
        <f t="shared" si="32"/>
        <v>-841.46901287045148</v>
      </c>
      <c r="G117" s="26">
        <f t="shared" si="33"/>
        <v>841.46901287045148</v>
      </c>
      <c r="H117" s="27">
        <f t="shared" si="54"/>
        <v>7.370961920729252E-2</v>
      </c>
      <c r="I117" s="26">
        <f t="shared" si="35"/>
        <v>708070.09962117206</v>
      </c>
      <c r="J117" s="25"/>
      <c r="O117" s="103">
        <v>1</v>
      </c>
      <c r="P117" s="40">
        <v>42917</v>
      </c>
      <c r="Q117" s="53">
        <v>11416</v>
      </c>
      <c r="R117" s="55"/>
      <c r="S117" s="36"/>
      <c r="T117" s="36"/>
      <c r="U117" s="33">
        <f t="shared" si="39"/>
        <v>12536.486370348533</v>
      </c>
      <c r="V117" s="33">
        <f t="shared" si="40"/>
        <v>54.577732726579626</v>
      </c>
      <c r="W117" s="35">
        <f t="shared" si="41"/>
        <v>12809.676708510795</v>
      </c>
      <c r="X117" s="33">
        <f t="shared" si="42"/>
        <v>-1393.6767085107949</v>
      </c>
      <c r="Y117" s="33">
        <f t="shared" si="43"/>
        <v>1393.6767085107949</v>
      </c>
      <c r="Z117" s="44">
        <f t="shared" si="44"/>
        <v>0.12208100109590005</v>
      </c>
      <c r="AA117" s="33">
        <f t="shared" si="45"/>
        <v>1942334.7678454833</v>
      </c>
      <c r="AG117" s="16">
        <v>1</v>
      </c>
      <c r="AH117" s="18">
        <v>42917</v>
      </c>
      <c r="AI117" s="42">
        <v>11416</v>
      </c>
      <c r="AJ117" s="38"/>
      <c r="AK117" s="36"/>
      <c r="AL117" s="36"/>
      <c r="AM117" s="25">
        <f t="shared" si="51"/>
        <v>12613.570364400613</v>
      </c>
      <c r="AN117" s="25">
        <f t="shared" si="52"/>
        <v>32.797712940942972</v>
      </c>
      <c r="AO117" s="49">
        <f t="shared" si="48"/>
        <v>0.94807881289501772</v>
      </c>
      <c r="AP117" s="25">
        <f t="shared" si="59"/>
        <v>12514.150486782431</v>
      </c>
      <c r="AQ117" s="33">
        <f t="shared" si="57"/>
        <v>-1098.1504867824315</v>
      </c>
      <c r="AR117" s="33">
        <f t="shared" si="46"/>
        <v>1098.1504867824315</v>
      </c>
      <c r="AS117" s="44">
        <f t="shared" si="58"/>
        <v>9.6193980972532539E-2</v>
      </c>
      <c r="AT117" s="33">
        <f t="shared" si="47"/>
        <v>1205934.4916204913</v>
      </c>
      <c r="AZ117" s="40">
        <v>42917</v>
      </c>
      <c r="BA117" s="53">
        <v>11416</v>
      </c>
      <c r="BB117" s="55"/>
      <c r="BC117" s="53">
        <v>10950</v>
      </c>
      <c r="BD117" s="26">
        <f t="shared" si="55"/>
        <v>466</v>
      </c>
      <c r="BE117" s="26">
        <f t="shared" si="36"/>
        <v>466</v>
      </c>
      <c r="BF117" s="27">
        <f t="shared" si="56"/>
        <v>4.0819901892081289E-2</v>
      </c>
      <c r="BG117" s="26">
        <f t="shared" si="37"/>
        <v>217156</v>
      </c>
      <c r="BH117" s="25"/>
    </row>
    <row r="118" spans="1:60" x14ac:dyDescent="0.3">
      <c r="A118" s="40">
        <v>42948</v>
      </c>
      <c r="B118" s="53">
        <v>13402</v>
      </c>
      <c r="C118" s="55"/>
      <c r="D118" s="36"/>
      <c r="E118" s="26">
        <f t="shared" si="38"/>
        <v>12164.45613589292</v>
      </c>
      <c r="F118" s="26">
        <f t="shared" si="32"/>
        <v>1237.5438641070796</v>
      </c>
      <c r="G118" s="26">
        <f t="shared" si="33"/>
        <v>1237.5438641070796</v>
      </c>
      <c r="H118" s="27">
        <f t="shared" si="54"/>
        <v>9.2340237584470936E-2</v>
      </c>
      <c r="I118" s="26">
        <f t="shared" si="35"/>
        <v>1531514.8155890817</v>
      </c>
      <c r="J118" s="25"/>
      <c r="O118" s="103">
        <v>1</v>
      </c>
      <c r="P118" s="40">
        <v>42948</v>
      </c>
      <c r="Q118" s="53">
        <v>13402</v>
      </c>
      <c r="R118" s="55"/>
      <c r="S118" s="36"/>
      <c r="T118" s="36"/>
      <c r="U118" s="33">
        <f t="shared" si="39"/>
        <v>12750.02482226913</v>
      </c>
      <c r="V118" s="33">
        <f t="shared" si="40"/>
        <v>76.408846407705568</v>
      </c>
      <c r="W118" s="35">
        <f t="shared" si="41"/>
        <v>12591.064103075114</v>
      </c>
      <c r="X118" s="33">
        <f t="shared" si="42"/>
        <v>810.93589692488604</v>
      </c>
      <c r="Y118" s="33">
        <f t="shared" si="43"/>
        <v>810.93589692488604</v>
      </c>
      <c r="Z118" s="44">
        <f t="shared" si="44"/>
        <v>6.050857311780973E-2</v>
      </c>
      <c r="AA118" s="33">
        <f t="shared" si="45"/>
        <v>657617.02892136935</v>
      </c>
      <c r="AG118" s="16">
        <v>1</v>
      </c>
      <c r="AH118" s="18">
        <v>42948</v>
      </c>
      <c r="AI118" s="42">
        <v>13402</v>
      </c>
      <c r="AJ118" s="38"/>
      <c r="AK118" s="36"/>
      <c r="AL118" s="36"/>
      <c r="AM118" s="25">
        <f t="shared" si="51"/>
        <v>12745.91638388627</v>
      </c>
      <c r="AN118" s="25">
        <f t="shared" si="52"/>
        <v>55.740228949099787</v>
      </c>
      <c r="AO118" s="49">
        <f t="shared" si="48"/>
        <v>1.0336642410919672</v>
      </c>
      <c r="AP118" s="25">
        <f t="shared" si="59"/>
        <v>12942.627804818478</v>
      </c>
      <c r="AQ118" s="33">
        <f t="shared" si="57"/>
        <v>459.37219518152233</v>
      </c>
      <c r="AR118" s="33">
        <f t="shared" si="46"/>
        <v>459.37219518152233</v>
      </c>
      <c r="AS118" s="44">
        <f t="shared" si="58"/>
        <v>3.4276391223811542E-2</v>
      </c>
      <c r="AT118" s="33">
        <f t="shared" si="47"/>
        <v>211022.81370589064</v>
      </c>
      <c r="AZ118" s="40">
        <v>42948</v>
      </c>
      <c r="BA118" s="53">
        <v>13402</v>
      </c>
      <c r="BB118" s="55"/>
      <c r="BC118" s="53">
        <v>12700</v>
      </c>
      <c r="BD118" s="26">
        <f t="shared" si="55"/>
        <v>702</v>
      </c>
      <c r="BE118" s="26">
        <f t="shared" si="36"/>
        <v>702</v>
      </c>
      <c r="BF118" s="27">
        <f t="shared" si="56"/>
        <v>5.2380241754961948E-2</v>
      </c>
      <c r="BG118" s="26">
        <f t="shared" si="37"/>
        <v>492804</v>
      </c>
      <c r="BH118" s="25"/>
    </row>
    <row r="119" spans="1:60" x14ac:dyDescent="0.3">
      <c r="A119" s="40">
        <v>42979</v>
      </c>
      <c r="B119" s="53">
        <v>11907</v>
      </c>
      <c r="C119" s="55"/>
      <c r="D119" s="36"/>
      <c r="E119" s="26">
        <f t="shared" si="38"/>
        <v>12301.249664146366</v>
      </c>
      <c r="F119" s="26">
        <f t="shared" si="32"/>
        <v>-394.24966414636583</v>
      </c>
      <c r="G119" s="26">
        <f t="shared" si="33"/>
        <v>394.24966414636583</v>
      </c>
      <c r="H119" s="27">
        <f t="shared" si="54"/>
        <v>3.3110746967864771E-2</v>
      </c>
      <c r="I119" s="26">
        <f t="shared" si="35"/>
        <v>155432.79767952225</v>
      </c>
      <c r="J119" s="25"/>
      <c r="O119" s="103">
        <v>1</v>
      </c>
      <c r="P119" s="40">
        <v>42979</v>
      </c>
      <c r="Q119" s="53">
        <v>11907</v>
      </c>
      <c r="R119" s="55"/>
      <c r="S119" s="36"/>
      <c r="T119" s="36"/>
      <c r="U119" s="33">
        <f t="shared" si="39"/>
        <v>12646.205073817135</v>
      </c>
      <c r="V119" s="33">
        <f t="shared" si="40"/>
        <v>51.656876468708113</v>
      </c>
      <c r="W119" s="35">
        <f t="shared" si="41"/>
        <v>12826.433668676835</v>
      </c>
      <c r="X119" s="33">
        <f t="shared" si="42"/>
        <v>-919.43366867683471</v>
      </c>
      <c r="Y119" s="33">
        <f t="shared" si="43"/>
        <v>919.43366867683471</v>
      </c>
      <c r="Z119" s="44">
        <f t="shared" si="44"/>
        <v>7.7217911201548223E-2</v>
      </c>
      <c r="AA119" s="33">
        <f t="shared" si="45"/>
        <v>845358.27109654353</v>
      </c>
      <c r="AG119" s="16">
        <v>1</v>
      </c>
      <c r="AH119" s="18">
        <v>42979</v>
      </c>
      <c r="AI119" s="42">
        <v>11907</v>
      </c>
      <c r="AJ119" s="38"/>
      <c r="AK119" s="36"/>
      <c r="AL119" s="36"/>
      <c r="AM119" s="25">
        <f t="shared" si="51"/>
        <v>12605.563189284847</v>
      </c>
      <c r="AN119" s="25">
        <f t="shared" si="52"/>
        <v>10.547330495509129</v>
      </c>
      <c r="AO119" s="49">
        <f t="shared" si="48"/>
        <v>0.97921336442826079</v>
      </c>
      <c r="AP119" s="25">
        <f t="shared" si="59"/>
        <v>12790.395129305596</v>
      </c>
      <c r="AQ119" s="33">
        <f t="shared" si="57"/>
        <v>-883.39512930559613</v>
      </c>
      <c r="AR119" s="33">
        <f t="shared" si="46"/>
        <v>883.39512930559613</v>
      </c>
      <c r="AS119" s="44">
        <f t="shared" si="58"/>
        <v>7.4191242908003371E-2</v>
      </c>
      <c r="AT119" s="33">
        <f t="shared" si="47"/>
        <v>780386.95448085095</v>
      </c>
      <c r="AZ119" s="40">
        <v>42979</v>
      </c>
      <c r="BA119" s="53">
        <v>11907</v>
      </c>
      <c r="BB119" s="55"/>
      <c r="BC119" s="53">
        <v>12272</v>
      </c>
      <c r="BD119" s="26">
        <f t="shared" si="55"/>
        <v>-365</v>
      </c>
      <c r="BE119" s="26">
        <f t="shared" si="36"/>
        <v>365</v>
      </c>
      <c r="BF119" s="27">
        <f t="shared" si="56"/>
        <v>3.0654237003443354E-2</v>
      </c>
      <c r="BG119" s="26">
        <f t="shared" si="37"/>
        <v>133225</v>
      </c>
      <c r="BH119" s="25"/>
    </row>
    <row r="120" spans="1:60" x14ac:dyDescent="0.3">
      <c r="A120" s="40">
        <v>43009</v>
      </c>
      <c r="B120" s="53">
        <v>12711</v>
      </c>
      <c r="C120" s="55"/>
      <c r="D120" s="36"/>
      <c r="E120" s="26">
        <f t="shared" si="38"/>
        <v>12257.670762310649</v>
      </c>
      <c r="F120" s="26">
        <f t="shared" si="32"/>
        <v>453.32923768935143</v>
      </c>
      <c r="G120" s="26">
        <f t="shared" si="33"/>
        <v>453.32923768935143</v>
      </c>
      <c r="H120" s="27">
        <f t="shared" si="54"/>
        <v>3.5664325205676299E-2</v>
      </c>
      <c r="I120" s="26">
        <f t="shared" si="35"/>
        <v>205507.39774400849</v>
      </c>
      <c r="J120" s="25"/>
      <c r="O120" s="103">
        <v>1</v>
      </c>
      <c r="P120" s="40">
        <v>43009</v>
      </c>
      <c r="Q120" s="53">
        <v>12711</v>
      </c>
      <c r="R120" s="55"/>
      <c r="S120" s="36"/>
      <c r="T120" s="36"/>
      <c r="U120" s="33">
        <f t="shared" si="39"/>
        <v>12700.437288039775</v>
      </c>
      <c r="V120" s="33">
        <f t="shared" si="40"/>
        <v>52.010564421042851</v>
      </c>
      <c r="W120" s="35">
        <f t="shared" si="41"/>
        <v>12697.861950285844</v>
      </c>
      <c r="X120" s="33">
        <f t="shared" si="42"/>
        <v>13.138049714156296</v>
      </c>
      <c r="Y120" s="33">
        <f t="shared" si="43"/>
        <v>13.138049714156296</v>
      </c>
      <c r="Z120" s="44">
        <f t="shared" si="44"/>
        <v>1.0335968621002513E-3</v>
      </c>
      <c r="AA120" s="33">
        <f t="shared" si="45"/>
        <v>172.60835029164232</v>
      </c>
      <c r="AG120" s="16">
        <v>1</v>
      </c>
      <c r="AH120" s="18">
        <v>43009</v>
      </c>
      <c r="AI120" s="42">
        <v>12711</v>
      </c>
      <c r="AJ120" s="38"/>
      <c r="AK120" s="36"/>
      <c r="AL120" s="36"/>
      <c r="AM120" s="25">
        <f t="shared" si="51"/>
        <v>12588.798417031912</v>
      </c>
      <c r="AN120" s="25">
        <f t="shared" si="52"/>
        <v>4.2528150359101726</v>
      </c>
      <c r="AO120" s="49">
        <f t="shared" si="48"/>
        <v>1.0146255738423557</v>
      </c>
      <c r="AP120" s="25">
        <f t="shared" si="59"/>
        <v>12836.297851051337</v>
      </c>
      <c r="AQ120" s="33">
        <f t="shared" si="57"/>
        <v>-125.29785105133669</v>
      </c>
      <c r="AR120" s="33">
        <f t="shared" si="46"/>
        <v>125.29785105133669</v>
      </c>
      <c r="AS120" s="44">
        <f t="shared" si="58"/>
        <v>9.8574345882571548E-3</v>
      </c>
      <c r="AT120" s="33">
        <f t="shared" si="47"/>
        <v>15699.551478082956</v>
      </c>
      <c r="AZ120" s="40">
        <v>43009</v>
      </c>
      <c r="BA120" s="53">
        <v>12711</v>
      </c>
      <c r="BB120" s="55"/>
      <c r="BC120" s="53">
        <v>11905</v>
      </c>
      <c r="BD120" s="26">
        <f t="shared" si="55"/>
        <v>806</v>
      </c>
      <c r="BE120" s="26">
        <f t="shared" si="36"/>
        <v>806</v>
      </c>
      <c r="BF120" s="27">
        <f t="shared" si="56"/>
        <v>6.3409645189206193E-2</v>
      </c>
      <c r="BG120" s="26">
        <f t="shared" si="37"/>
        <v>649636</v>
      </c>
      <c r="BH120" s="25"/>
    </row>
    <row r="121" spans="1:60" x14ac:dyDescent="0.3">
      <c r="A121" s="40">
        <v>43040</v>
      </c>
      <c r="B121" s="53">
        <v>13261</v>
      </c>
      <c r="C121" s="55"/>
      <c r="D121" s="36"/>
      <c r="E121" s="26">
        <f t="shared" si="38"/>
        <v>12307.780102013703</v>
      </c>
      <c r="F121" s="26">
        <f t="shared" si="32"/>
        <v>953.21989798629693</v>
      </c>
      <c r="G121" s="26">
        <f t="shared" si="33"/>
        <v>953.21989798629693</v>
      </c>
      <c r="H121" s="27">
        <f t="shared" si="54"/>
        <v>7.1881449210941625E-2</v>
      </c>
      <c r="I121" s="26">
        <f t="shared" si="35"/>
        <v>908628.17391700635</v>
      </c>
      <c r="J121" s="25"/>
      <c r="O121" s="103">
        <v>1</v>
      </c>
      <c r="P121" s="40">
        <v>43040</v>
      </c>
      <c r="Q121" s="53">
        <v>13261</v>
      </c>
      <c r="R121" s="55"/>
      <c r="S121" s="36"/>
      <c r="T121" s="36"/>
      <c r="U121" s="33">
        <f t="shared" si="39"/>
        <v>12852.134912100228</v>
      </c>
      <c r="V121" s="33">
        <f t="shared" si="40"/>
        <v>65.701239340982767</v>
      </c>
      <c r="W121" s="35">
        <f t="shared" si="41"/>
        <v>12752.447852460818</v>
      </c>
      <c r="X121" s="33">
        <f t="shared" si="42"/>
        <v>508.55214753918153</v>
      </c>
      <c r="Y121" s="33">
        <f t="shared" si="43"/>
        <v>508.55214753918153</v>
      </c>
      <c r="Z121" s="44">
        <f t="shared" si="44"/>
        <v>3.8349456868952685E-2</v>
      </c>
      <c r="AA121" s="33">
        <f t="shared" si="45"/>
        <v>258625.28676671346</v>
      </c>
      <c r="AG121" s="16">
        <v>1</v>
      </c>
      <c r="AH121" s="18">
        <v>43040</v>
      </c>
      <c r="AI121" s="42">
        <v>13261</v>
      </c>
      <c r="AJ121" s="38"/>
      <c r="AK121" s="36"/>
      <c r="AL121" s="36"/>
      <c r="AM121" s="25">
        <f t="shared" si="51"/>
        <v>12702.666543738451</v>
      </c>
      <c r="AN121" s="25">
        <f t="shared" si="52"/>
        <v>29.515435064638815</v>
      </c>
      <c r="AO121" s="49">
        <f t="shared" si="48"/>
        <v>1.0244716676394545</v>
      </c>
      <c r="AP121" s="25">
        <f t="shared" si="59"/>
        <v>12760.19156917178</v>
      </c>
      <c r="AQ121" s="33">
        <f t="shared" si="57"/>
        <v>500.80843082821957</v>
      </c>
      <c r="AR121" s="33">
        <f t="shared" si="46"/>
        <v>500.80843082821957</v>
      </c>
      <c r="AS121" s="44">
        <f t="shared" si="58"/>
        <v>3.7765510204978474E-2</v>
      </c>
      <c r="AT121" s="33">
        <f t="shared" si="47"/>
        <v>250809.0843886236</v>
      </c>
      <c r="AZ121" s="40">
        <v>43040</v>
      </c>
      <c r="BA121" s="53">
        <v>13261</v>
      </c>
      <c r="BB121" s="55"/>
      <c r="BC121" s="53">
        <v>13016</v>
      </c>
      <c r="BD121" s="26">
        <f t="shared" si="55"/>
        <v>245</v>
      </c>
      <c r="BE121" s="26">
        <f t="shared" si="36"/>
        <v>245</v>
      </c>
      <c r="BF121" s="27">
        <f t="shared" si="56"/>
        <v>1.8475228112510369E-2</v>
      </c>
      <c r="BG121" s="26">
        <f t="shared" si="37"/>
        <v>60025</v>
      </c>
      <c r="BH121" s="25"/>
    </row>
    <row r="122" spans="1:60" x14ac:dyDescent="0.3">
      <c r="A122" s="40">
        <v>43070</v>
      </c>
      <c r="B122" s="53">
        <v>14265</v>
      </c>
      <c r="C122" s="55"/>
      <c r="D122" s="36"/>
      <c r="E122" s="26">
        <f t="shared" si="38"/>
        <v>12413.14550911466</v>
      </c>
      <c r="F122" s="26">
        <f t="shared" si="32"/>
        <v>1851.8544908853401</v>
      </c>
      <c r="G122" s="26">
        <f t="shared" si="33"/>
        <v>1851.8544908853401</v>
      </c>
      <c r="H122" s="27">
        <f t="shared" si="54"/>
        <v>0.12981805053524992</v>
      </c>
      <c r="I122" s="26">
        <f t="shared" si="35"/>
        <v>3429365.0554122021</v>
      </c>
      <c r="J122" s="25"/>
      <c r="O122" s="103">
        <v>1</v>
      </c>
      <c r="P122" s="40">
        <v>43070</v>
      </c>
      <c r="Q122" s="53">
        <v>14265</v>
      </c>
      <c r="R122" s="55"/>
      <c r="S122" s="36"/>
      <c r="T122" s="36"/>
      <c r="U122" s="33">
        <f t="shared" si="39"/>
        <v>13181.908977728885</v>
      </c>
      <c r="V122" s="33">
        <f t="shared" si="40"/>
        <v>101.96808513793758</v>
      </c>
      <c r="W122" s="35">
        <f t="shared" si="41"/>
        <v>12917.83615144121</v>
      </c>
      <c r="X122" s="33">
        <f t="shared" si="42"/>
        <v>1347.1638485587901</v>
      </c>
      <c r="Y122" s="33">
        <f t="shared" si="43"/>
        <v>1347.1638485587901</v>
      </c>
      <c r="Z122" s="44">
        <f>Y122/Q122</f>
        <v>9.443840508649072E-2</v>
      </c>
      <c r="AA122" s="33">
        <f t="shared" si="45"/>
        <v>1814850.4348637306</v>
      </c>
      <c r="AG122" s="16">
        <v>1</v>
      </c>
      <c r="AH122" s="18">
        <v>43070</v>
      </c>
      <c r="AI122" s="42">
        <v>14265</v>
      </c>
      <c r="AJ122" s="38"/>
      <c r="AK122" s="36"/>
      <c r="AL122" s="36"/>
      <c r="AM122" s="25">
        <f t="shared" si="51"/>
        <v>12596.21394729006</v>
      </c>
      <c r="AN122" s="25">
        <f t="shared" si="52"/>
        <v>-1.8205951287439568</v>
      </c>
      <c r="AO122" s="49">
        <f t="shared" si="48"/>
        <v>1.1607929587921724</v>
      </c>
      <c r="AP122" s="25">
        <f>(AM121+AN121*AG122)*AO110</f>
        <v>14986.625744844878</v>
      </c>
      <c r="AQ122" s="33">
        <f t="shared" si="57"/>
        <v>-721.62574484487777</v>
      </c>
      <c r="AR122" s="33">
        <f t="shared" si="46"/>
        <v>721.62574484487777</v>
      </c>
      <c r="AS122" s="44">
        <f t="shared" si="58"/>
        <v>5.0587153511733457E-2</v>
      </c>
      <c r="AT122" s="33">
        <f t="shared" si="47"/>
        <v>520743.71562292462</v>
      </c>
      <c r="AZ122" s="40">
        <v>43070</v>
      </c>
      <c r="BA122" s="53">
        <v>14265</v>
      </c>
      <c r="BB122" s="55"/>
      <c r="BC122" s="53">
        <v>14421</v>
      </c>
      <c r="BD122" s="26">
        <f t="shared" si="55"/>
        <v>-156</v>
      </c>
      <c r="BE122" s="26">
        <f t="shared" si="36"/>
        <v>156</v>
      </c>
      <c r="BF122" s="27">
        <f t="shared" si="56"/>
        <v>1.0935856992639327E-2</v>
      </c>
      <c r="BG122" s="26">
        <f t="shared" si="37"/>
        <v>24336</v>
      </c>
      <c r="BH122" s="25"/>
    </row>
    <row r="123" spans="1:60" x14ac:dyDescent="0.3">
      <c r="A123" s="40">
        <v>43101</v>
      </c>
      <c r="B123" s="56"/>
      <c r="C123" s="57">
        <v>9564</v>
      </c>
      <c r="D123" s="36"/>
      <c r="E123" s="26">
        <f>$D$3*B122+(1-$D$3)*E122</f>
        <v>12617.842665286145</v>
      </c>
      <c r="F123" s="26">
        <f>C123-E123</f>
        <v>-3053.8426652861453</v>
      </c>
      <c r="G123" s="26">
        <f>ABS(F123)</f>
        <v>3053.8426652861453</v>
      </c>
      <c r="H123" s="27">
        <f>G123/C123</f>
        <v>0.31930600849917873</v>
      </c>
      <c r="I123" s="26">
        <f>G123^2</f>
        <v>9325955.0243219882</v>
      </c>
      <c r="J123" s="25"/>
      <c r="O123" s="103">
        <v>1</v>
      </c>
      <c r="P123" s="40">
        <v>43101</v>
      </c>
      <c r="Q123" s="56"/>
      <c r="R123" s="57">
        <v>9564</v>
      </c>
      <c r="S123" s="36"/>
      <c r="T123" s="36"/>
      <c r="U123" s="105"/>
      <c r="V123" s="105"/>
      <c r="W123" s="106">
        <f t="shared" si="41"/>
        <v>13283.877062866823</v>
      </c>
      <c r="X123" s="107">
        <f>R123-W123</f>
        <v>-3719.8770628668226</v>
      </c>
      <c r="Y123" s="107">
        <f t="shared" si="43"/>
        <v>3719.8770628668226</v>
      </c>
      <c r="Z123" s="108">
        <f>Y123/R123</f>
        <v>0.38894574057578657</v>
      </c>
      <c r="AA123" s="107">
        <f t="shared" si="45"/>
        <v>13837485.3628427</v>
      </c>
      <c r="AG123" s="16">
        <v>2</v>
      </c>
      <c r="AH123" s="18">
        <v>43101</v>
      </c>
      <c r="AI123" s="38"/>
      <c r="AJ123" s="39">
        <v>9564</v>
      </c>
      <c r="AK123" s="36"/>
      <c r="AL123" s="36"/>
      <c r="AM123" s="36"/>
      <c r="AN123" s="36"/>
      <c r="AO123">
        <v>1</v>
      </c>
      <c r="AP123" s="25">
        <f>(AM122+AN122*AG123)*AO111</f>
        <v>9390.7974063361798</v>
      </c>
      <c r="AQ123" s="33">
        <f t="shared" ref="AQ123:AQ134" si="60">AJ123-AP123</f>
        <v>173.20259366382015</v>
      </c>
      <c r="AR123" s="33">
        <f t="shared" si="46"/>
        <v>173.20259366382015</v>
      </c>
      <c r="AS123" s="44">
        <f t="shared" ref="AS123:AS134" si="61">AR123/AJ123</f>
        <v>1.8109848772879564E-2</v>
      </c>
      <c r="AT123" s="33">
        <f t="shared" si="47"/>
        <v>29999.138451874394</v>
      </c>
      <c r="AZ123" s="40">
        <v>43101</v>
      </c>
      <c r="BA123" s="56"/>
      <c r="BB123" s="57">
        <v>9564</v>
      </c>
      <c r="BC123" s="113">
        <v>9043</v>
      </c>
      <c r="BD123" s="114">
        <f t="shared" ref="BD123:BD134" si="62">BB123-BC123</f>
        <v>521</v>
      </c>
      <c r="BE123" s="114">
        <f>ABS(BD123)</f>
        <v>521</v>
      </c>
      <c r="BF123" s="115">
        <f t="shared" ref="BF123:BF134" si="63">BE123/BB123</f>
        <v>5.4475115014638226E-2</v>
      </c>
      <c r="BG123" s="114">
        <f>BE123^2</f>
        <v>271441</v>
      </c>
      <c r="BH123" s="25"/>
    </row>
    <row r="124" spans="1:60" x14ac:dyDescent="0.3">
      <c r="A124" s="40">
        <v>43132</v>
      </c>
      <c r="B124" s="56"/>
      <c r="C124" s="57">
        <v>10415</v>
      </c>
      <c r="D124" s="36"/>
      <c r="E124" s="70">
        <f>$D$3*$B$122+(1-$D$3)*E123</f>
        <v>12799.913353799979</v>
      </c>
      <c r="F124" s="26">
        <f t="shared" ref="F124:F134" si="64">C124-E124</f>
        <v>-2384.9133537999787</v>
      </c>
      <c r="G124" s="71">
        <f t="shared" ref="G124:G134" si="65">ABS(F124)</f>
        <v>2384.9133537999787</v>
      </c>
      <c r="H124" s="72">
        <f t="shared" ref="H124:H134" si="66">G124/C124</f>
        <v>0.22898832009601333</v>
      </c>
      <c r="I124" s="71">
        <f t="shared" ref="I124:I134" si="67">G124^2</f>
        <v>5687811.7051334623</v>
      </c>
      <c r="J124" s="25"/>
      <c r="O124" s="103">
        <v>2</v>
      </c>
      <c r="P124" s="40">
        <v>43132</v>
      </c>
      <c r="Q124" s="56"/>
      <c r="R124" s="57">
        <v>10415</v>
      </c>
      <c r="S124" s="36"/>
      <c r="T124" s="36"/>
      <c r="U124" s="46"/>
      <c r="V124" s="46"/>
      <c r="W124" s="109">
        <f>$U$122+O124*$V$122</f>
        <v>13385.845148004759</v>
      </c>
      <c r="X124" s="110">
        <f t="shared" ref="X124:X134" si="68">R124-W124</f>
        <v>-2970.8451480047588</v>
      </c>
      <c r="Y124" s="110">
        <f t="shared" si="43"/>
        <v>2970.8451480047588</v>
      </c>
      <c r="Z124" s="111">
        <f t="shared" ref="Z124:Z134" si="69">Y124/R124</f>
        <v>0.2852467736922476</v>
      </c>
      <c r="AA124" s="110">
        <f t="shared" si="45"/>
        <v>8825920.8934234176</v>
      </c>
      <c r="AG124" s="16">
        <v>3</v>
      </c>
      <c r="AH124" s="18">
        <v>43132</v>
      </c>
      <c r="AI124" s="38"/>
      <c r="AJ124" s="39">
        <v>10415</v>
      </c>
      <c r="AK124" s="36"/>
      <c r="AL124" s="36"/>
      <c r="AM124" s="36"/>
      <c r="AN124" s="36"/>
      <c r="AO124">
        <v>2</v>
      </c>
      <c r="AP124">
        <f>($AM$122+(AO124*$AN$122))*AO112</f>
        <v>10589.225419199787</v>
      </c>
      <c r="AQ124" s="33">
        <f t="shared" si="60"/>
        <v>-174.22541919978721</v>
      </c>
      <c r="AR124" s="33">
        <f t="shared" si="46"/>
        <v>174.22541919978721</v>
      </c>
      <c r="AS124" s="44">
        <f t="shared" si="61"/>
        <v>1.672831677386339E-2</v>
      </c>
      <c r="AT124" s="33">
        <f t="shared" si="47"/>
        <v>30354.496695341582</v>
      </c>
      <c r="AZ124" s="40">
        <v>43132</v>
      </c>
      <c r="BA124" s="56"/>
      <c r="BB124" s="57">
        <v>10415</v>
      </c>
      <c r="BC124" s="113">
        <v>10452</v>
      </c>
      <c r="BD124" s="71">
        <f t="shared" si="62"/>
        <v>-37</v>
      </c>
      <c r="BE124" s="71">
        <f t="shared" ref="BE124:BE134" si="70">ABS(BD124)</f>
        <v>37</v>
      </c>
      <c r="BF124" s="72">
        <f t="shared" si="63"/>
        <v>3.5525684109457513E-3</v>
      </c>
      <c r="BG124" s="71">
        <f t="shared" ref="BG124:BG134" si="71">BE124^2</f>
        <v>1369</v>
      </c>
      <c r="BH124" s="25"/>
    </row>
    <row r="125" spans="1:60" x14ac:dyDescent="0.3">
      <c r="A125" s="40">
        <v>43160</v>
      </c>
      <c r="B125" s="56"/>
      <c r="C125" s="57">
        <v>12683</v>
      </c>
      <c r="D125" s="36"/>
      <c r="E125" s="73">
        <f>$D$3*$B$122+(1-$D$3)*E124</f>
        <v>12961.858620827188</v>
      </c>
      <c r="F125" s="26">
        <f t="shared" si="64"/>
        <v>-278.85862082718813</v>
      </c>
      <c r="G125" s="71">
        <f t="shared" si="65"/>
        <v>278.85862082718813</v>
      </c>
      <c r="H125" s="72">
        <f t="shared" si="66"/>
        <v>2.198680287212711E-2</v>
      </c>
      <c r="I125" s="71">
        <f t="shared" si="67"/>
        <v>77762.130409641482</v>
      </c>
      <c r="J125" s="25"/>
      <c r="O125" s="103">
        <v>3</v>
      </c>
      <c r="P125" s="40">
        <v>43160</v>
      </c>
      <c r="Q125" s="56"/>
      <c r="R125" s="57">
        <v>12683</v>
      </c>
      <c r="S125" s="36"/>
      <c r="T125" s="36"/>
      <c r="U125" s="46"/>
      <c r="V125" s="46"/>
      <c r="W125" s="112">
        <f t="shared" ref="W125:W134" si="72">$U$122+O125*$V$122</f>
        <v>13487.813233142697</v>
      </c>
      <c r="X125" s="110">
        <f t="shared" si="68"/>
        <v>-804.81323314269684</v>
      </c>
      <c r="Y125" s="110">
        <f t="shared" si="43"/>
        <v>804.81323314269684</v>
      </c>
      <c r="Z125" s="111">
        <f t="shared" si="69"/>
        <v>6.3456061905124719E-2</v>
      </c>
      <c r="AA125" s="110">
        <f t="shared" si="45"/>
        <v>647724.34024160088</v>
      </c>
      <c r="AG125" s="16">
        <v>4</v>
      </c>
      <c r="AH125" s="18">
        <v>43160</v>
      </c>
      <c r="AI125" s="38"/>
      <c r="AJ125" s="39">
        <v>12683</v>
      </c>
      <c r="AK125" s="36"/>
      <c r="AL125" s="36"/>
      <c r="AM125" s="36"/>
      <c r="AN125" s="36"/>
      <c r="AO125">
        <v>3</v>
      </c>
      <c r="AP125">
        <f>($AM$122+(AO125*$AN$122))*AO113</f>
        <v>12310.999957898046</v>
      </c>
      <c r="AQ125" s="33">
        <f t="shared" si="60"/>
        <v>372.00004210195402</v>
      </c>
      <c r="AR125" s="33">
        <f t="shared" si="46"/>
        <v>372.00004210195402</v>
      </c>
      <c r="AS125" s="44">
        <f t="shared" si="61"/>
        <v>2.9330603335327131E-2</v>
      </c>
      <c r="AT125" s="33">
        <f t="shared" si="47"/>
        <v>138384.03132385557</v>
      </c>
      <c r="AZ125" s="40">
        <v>43160</v>
      </c>
      <c r="BA125" s="56"/>
      <c r="BB125" s="57">
        <v>12683</v>
      </c>
      <c r="BC125" s="113">
        <v>12481</v>
      </c>
      <c r="BD125" s="71">
        <f t="shared" si="62"/>
        <v>202</v>
      </c>
      <c r="BE125" s="71">
        <f t="shared" si="70"/>
        <v>202</v>
      </c>
      <c r="BF125" s="72">
        <f t="shared" si="63"/>
        <v>1.5926831191358511E-2</v>
      </c>
      <c r="BG125" s="71">
        <f t="shared" si="71"/>
        <v>40804</v>
      </c>
      <c r="BH125" s="25"/>
    </row>
    <row r="126" spans="1:60" x14ac:dyDescent="0.3">
      <c r="A126" s="40">
        <v>43191</v>
      </c>
      <c r="B126" s="56"/>
      <c r="C126" s="57">
        <v>11919</v>
      </c>
      <c r="D126" s="36"/>
      <c r="E126" s="71">
        <f>$D$3*$B$122+(1-$D$3)*E125</f>
        <v>13105.903056131892</v>
      </c>
      <c r="F126" s="26">
        <f t="shared" si="64"/>
        <v>-1186.9030561318923</v>
      </c>
      <c r="G126" s="71">
        <f t="shared" si="65"/>
        <v>1186.9030561318923</v>
      </c>
      <c r="H126" s="72">
        <f t="shared" si="66"/>
        <v>9.9580758128357441E-2</v>
      </c>
      <c r="I126" s="71">
        <f t="shared" si="67"/>
        <v>1408738.8646552258</v>
      </c>
      <c r="J126" s="25"/>
      <c r="O126" s="103">
        <v>4</v>
      </c>
      <c r="P126" s="40">
        <v>43191</v>
      </c>
      <c r="Q126" s="56"/>
      <c r="R126" s="57">
        <v>11919</v>
      </c>
      <c r="S126" s="36"/>
      <c r="T126" s="36"/>
      <c r="U126" s="46"/>
      <c r="V126" s="46"/>
      <c r="W126" s="112">
        <f t="shared" si="72"/>
        <v>13589.781318280635</v>
      </c>
      <c r="X126" s="110">
        <f t="shared" si="68"/>
        <v>-1670.7813182806349</v>
      </c>
      <c r="Y126" s="110">
        <f t="shared" si="43"/>
        <v>1670.7813182806349</v>
      </c>
      <c r="Z126" s="111">
        <f t="shared" si="69"/>
        <v>0.14017797787403599</v>
      </c>
      <c r="AA126" s="110">
        <f t="shared" si="45"/>
        <v>2791510.213515576</v>
      </c>
      <c r="AG126" s="16">
        <v>5</v>
      </c>
      <c r="AH126" s="18">
        <v>43191</v>
      </c>
      <c r="AI126" s="38"/>
      <c r="AJ126" s="39">
        <v>11919</v>
      </c>
      <c r="AK126" s="36"/>
      <c r="AL126" s="36"/>
      <c r="AM126" s="36"/>
      <c r="AN126" s="36"/>
      <c r="AO126">
        <v>4</v>
      </c>
      <c r="AP126">
        <f>($AM$122+(AO126*$AN$122))*AO114</f>
        <v>11970.515056177164</v>
      </c>
      <c r="AQ126" s="33">
        <f t="shared" si="60"/>
        <v>-51.515056177164297</v>
      </c>
      <c r="AR126" s="33">
        <f t="shared" si="46"/>
        <v>51.515056177164297</v>
      </c>
      <c r="AS126" s="44">
        <f t="shared" si="61"/>
        <v>4.3220954926725648E-3</v>
      </c>
      <c r="AT126" s="33">
        <f t="shared" si="47"/>
        <v>2653.8010129363934</v>
      </c>
      <c r="AZ126" s="40">
        <v>43191</v>
      </c>
      <c r="BA126" s="56"/>
      <c r="BB126" s="57">
        <v>11919</v>
      </c>
      <c r="BC126" s="113">
        <v>11491</v>
      </c>
      <c r="BD126" s="71">
        <f t="shared" si="62"/>
        <v>428</v>
      </c>
      <c r="BE126" s="71">
        <f t="shared" si="70"/>
        <v>428</v>
      </c>
      <c r="BF126" s="72">
        <f t="shared" si="63"/>
        <v>3.5909052772883629E-2</v>
      </c>
      <c r="BG126" s="71">
        <f t="shared" si="71"/>
        <v>183184</v>
      </c>
      <c r="BH126" s="25"/>
    </row>
    <row r="127" spans="1:60" x14ac:dyDescent="0.3">
      <c r="A127" s="40">
        <v>43221</v>
      </c>
      <c r="B127" s="56"/>
      <c r="C127" s="57">
        <v>14138</v>
      </c>
      <c r="D127" s="36"/>
      <c r="E127" s="71">
        <f t="shared" ref="E127:E134" si="73">$D$3*$B$122+(1-$D$3)*E126</f>
        <v>13234.025351541522</v>
      </c>
      <c r="F127" s="26">
        <f t="shared" si="64"/>
        <v>903.97464845847753</v>
      </c>
      <c r="G127" s="71">
        <f t="shared" si="65"/>
        <v>903.97464845847753</v>
      </c>
      <c r="H127" s="72">
        <f t="shared" si="66"/>
        <v>6.3939358357510079E-2</v>
      </c>
      <c r="I127" s="71">
        <f t="shared" si="67"/>
        <v>817170.16505562805</v>
      </c>
      <c r="J127" s="25"/>
      <c r="O127" s="103">
        <v>5</v>
      </c>
      <c r="P127" s="40">
        <v>43221</v>
      </c>
      <c r="Q127" s="56"/>
      <c r="R127" s="57">
        <v>14138</v>
      </c>
      <c r="S127" s="36"/>
      <c r="T127" s="36"/>
      <c r="U127" s="46"/>
      <c r="V127" s="46"/>
      <c r="W127" s="112">
        <f t="shared" si="72"/>
        <v>13691.749403418573</v>
      </c>
      <c r="X127" s="110">
        <f t="shared" si="68"/>
        <v>446.25059658142709</v>
      </c>
      <c r="Y127" s="110">
        <f t="shared" si="43"/>
        <v>446.25059658142709</v>
      </c>
      <c r="Z127" s="111">
        <f t="shared" si="69"/>
        <v>3.1563912617161342E-2</v>
      </c>
      <c r="AA127" s="110">
        <f t="shared" si="45"/>
        <v>199139.59494927959</v>
      </c>
      <c r="AG127" s="16">
        <v>6</v>
      </c>
      <c r="AH127" s="18">
        <v>43221</v>
      </c>
      <c r="AI127" s="38"/>
      <c r="AJ127" s="39">
        <v>14138</v>
      </c>
      <c r="AK127" s="36"/>
      <c r="AL127" s="36"/>
      <c r="AM127" s="36"/>
      <c r="AN127" s="36"/>
      <c r="AO127">
        <v>5</v>
      </c>
      <c r="AP127">
        <f>($AM$122+(AO127*$AN$122))*AO115</f>
        <v>13276.945610790031</v>
      </c>
      <c r="AQ127" s="33">
        <f t="shared" si="60"/>
        <v>861.05438920996858</v>
      </c>
      <c r="AR127" s="33">
        <f t="shared" si="46"/>
        <v>861.05438920996858</v>
      </c>
      <c r="AS127" s="44">
        <f t="shared" si="61"/>
        <v>6.0903549951193139E-2</v>
      </c>
      <c r="AT127" s="33">
        <f t="shared" si="47"/>
        <v>741414.66117775207</v>
      </c>
      <c r="AZ127" s="40">
        <v>43221</v>
      </c>
      <c r="BA127" s="56"/>
      <c r="BB127" s="57">
        <v>14138</v>
      </c>
      <c r="BC127" s="113">
        <v>13545</v>
      </c>
      <c r="BD127" s="71">
        <f t="shared" si="62"/>
        <v>593</v>
      </c>
      <c r="BE127" s="71">
        <f t="shared" si="70"/>
        <v>593</v>
      </c>
      <c r="BF127" s="72">
        <f t="shared" si="63"/>
        <v>4.1943697835620311E-2</v>
      </c>
      <c r="BG127" s="71">
        <f t="shared" si="71"/>
        <v>351649</v>
      </c>
      <c r="BH127" s="25"/>
    </row>
    <row r="128" spans="1:60" x14ac:dyDescent="0.3">
      <c r="A128" s="40">
        <v>43252</v>
      </c>
      <c r="B128" s="56"/>
      <c r="C128" s="57">
        <v>14583</v>
      </c>
      <c r="D128" s="36"/>
      <c r="E128" s="71">
        <f t="shared" si="73"/>
        <v>13347.985481596586</v>
      </c>
      <c r="F128" s="26">
        <f t="shared" si="64"/>
        <v>1235.0145184034136</v>
      </c>
      <c r="G128" s="71">
        <f t="shared" si="65"/>
        <v>1235.0145184034136</v>
      </c>
      <c r="H128" s="72">
        <f t="shared" si="66"/>
        <v>8.4688645573847199E-2</v>
      </c>
      <c r="I128" s="71">
        <f t="shared" si="67"/>
        <v>1525260.8606672157</v>
      </c>
      <c r="O128" s="103">
        <v>6</v>
      </c>
      <c r="P128" s="40">
        <v>43252</v>
      </c>
      <c r="Q128" s="56"/>
      <c r="R128" s="57">
        <v>14583</v>
      </c>
      <c r="S128" s="36"/>
      <c r="T128" s="36"/>
      <c r="U128" s="46"/>
      <c r="V128" s="46"/>
      <c r="W128" s="112">
        <f t="shared" si="72"/>
        <v>13793.717488556511</v>
      </c>
      <c r="X128" s="110">
        <f t="shared" si="68"/>
        <v>789.28251144348906</v>
      </c>
      <c r="Y128" s="110">
        <f t="shared" si="43"/>
        <v>789.28251144348906</v>
      </c>
      <c r="Z128" s="111">
        <f t="shared" si="69"/>
        <v>5.4123466463929855E-2</v>
      </c>
      <c r="AA128" s="110">
        <f t="shared" si="45"/>
        <v>622966.88287054142</v>
      </c>
      <c r="AG128" s="16">
        <v>7</v>
      </c>
      <c r="AH128" s="18">
        <v>43252</v>
      </c>
      <c r="AI128" s="38"/>
      <c r="AJ128" s="39">
        <v>14583</v>
      </c>
      <c r="AK128" s="36"/>
      <c r="AL128" s="36"/>
      <c r="AM128" s="36"/>
      <c r="AN128" s="36"/>
      <c r="AO128">
        <v>6</v>
      </c>
      <c r="AP128">
        <f t="shared" ref="AP128:AP134" si="74">($AM$122+(AO128*$AN$122))*AO116</f>
        <v>14176.332116397716</v>
      </c>
      <c r="AQ128" s="33">
        <f t="shared" si="60"/>
        <v>406.66788360228384</v>
      </c>
      <c r="AR128" s="33">
        <f t="shared" si="46"/>
        <v>406.66788360228384</v>
      </c>
      <c r="AS128" s="44">
        <f t="shared" si="61"/>
        <v>2.7886435136959736E-2</v>
      </c>
      <c r="AT128" s="33">
        <f t="shared" si="47"/>
        <v>165378.76755356067</v>
      </c>
      <c r="AZ128" s="40">
        <v>43252</v>
      </c>
      <c r="BA128" s="56"/>
      <c r="BB128" s="57">
        <v>14583</v>
      </c>
      <c r="BC128" s="113">
        <v>14730</v>
      </c>
      <c r="BD128" s="71">
        <f t="shared" si="62"/>
        <v>-147</v>
      </c>
      <c r="BE128" s="71">
        <f t="shared" si="70"/>
        <v>147</v>
      </c>
      <c r="BF128" s="72">
        <f t="shared" si="63"/>
        <v>1.0080230405266406E-2</v>
      </c>
      <c r="BG128" s="71">
        <f t="shared" si="71"/>
        <v>21609</v>
      </c>
    </row>
    <row r="129" spans="1:59" x14ac:dyDescent="0.3">
      <c r="A129" s="40">
        <v>43282</v>
      </c>
      <c r="B129" s="56"/>
      <c r="C129" s="57">
        <v>12640</v>
      </c>
      <c r="D129" s="36"/>
      <c r="E129" s="71">
        <f t="shared" si="73"/>
        <v>13449.348879751806</v>
      </c>
      <c r="F129" s="26">
        <f t="shared" si="64"/>
        <v>-809.34887975180573</v>
      </c>
      <c r="G129" s="71">
        <f t="shared" si="65"/>
        <v>809.34887975180573</v>
      </c>
      <c r="H129" s="72">
        <f t="shared" si="66"/>
        <v>6.4030765803149189E-2</v>
      </c>
      <c r="I129" s="71">
        <f t="shared" si="67"/>
        <v>655045.60915550287</v>
      </c>
      <c r="O129" s="103">
        <v>7</v>
      </c>
      <c r="P129" s="40">
        <v>43282</v>
      </c>
      <c r="Q129" s="56"/>
      <c r="R129" s="57">
        <v>12640</v>
      </c>
      <c r="S129" s="36"/>
      <c r="T129" s="36"/>
      <c r="U129" s="46"/>
      <c r="V129" s="46"/>
      <c r="W129" s="112">
        <f t="shared" si="72"/>
        <v>13895.685573694447</v>
      </c>
      <c r="X129" s="110">
        <f t="shared" si="68"/>
        <v>-1255.6855736944472</v>
      </c>
      <c r="Y129" s="110">
        <f t="shared" si="43"/>
        <v>1255.6855736944472</v>
      </c>
      <c r="Z129" s="111">
        <f t="shared" si="69"/>
        <v>9.9342213108737906E-2</v>
      </c>
      <c r="AA129" s="110">
        <f t="shared" si="45"/>
        <v>1576746.2599843529</v>
      </c>
      <c r="AG129" s="16">
        <v>8</v>
      </c>
      <c r="AH129" s="18">
        <v>43282</v>
      </c>
      <c r="AI129" s="38"/>
      <c r="AJ129" s="39">
        <v>12640</v>
      </c>
      <c r="AK129" s="36"/>
      <c r="AL129" s="36"/>
      <c r="AM129" s="36"/>
      <c r="AN129" s="36"/>
      <c r="AO129">
        <v>7</v>
      </c>
      <c r="AP129">
        <f t="shared" si="74"/>
        <v>11930.121092439471</v>
      </c>
      <c r="AQ129" s="33">
        <f t="shared" si="60"/>
        <v>709.87890756052911</v>
      </c>
      <c r="AR129" s="33">
        <f t="shared" si="46"/>
        <v>709.87890756052911</v>
      </c>
      <c r="AS129" s="44">
        <f t="shared" si="61"/>
        <v>5.6161305977889958E-2</v>
      </c>
      <c r="AT129" s="33">
        <f t="shared" si="47"/>
        <v>503928.06339933025</v>
      </c>
      <c r="AZ129" s="40">
        <v>43282</v>
      </c>
      <c r="BA129" s="56"/>
      <c r="BB129" s="57">
        <v>12640</v>
      </c>
      <c r="BC129" s="113">
        <v>11416</v>
      </c>
      <c r="BD129" s="71">
        <f t="shared" si="62"/>
        <v>1224</v>
      </c>
      <c r="BE129" s="71">
        <f t="shared" si="70"/>
        <v>1224</v>
      </c>
      <c r="BF129" s="72">
        <f t="shared" si="63"/>
        <v>9.6835443037974686E-2</v>
      </c>
      <c r="BG129" s="71">
        <f t="shared" si="71"/>
        <v>1498176</v>
      </c>
    </row>
    <row r="130" spans="1:59" x14ac:dyDescent="0.3">
      <c r="A130" s="40">
        <v>43313</v>
      </c>
      <c r="B130" s="56"/>
      <c r="C130" s="57">
        <v>14257</v>
      </c>
      <c r="D130" s="36"/>
      <c r="E130" s="71">
        <f t="shared" si="73"/>
        <v>13539.507942229262</v>
      </c>
      <c r="F130" s="26">
        <f t="shared" si="64"/>
        <v>717.49205777073803</v>
      </c>
      <c r="G130" s="71">
        <f t="shared" si="65"/>
        <v>717.49205777073803</v>
      </c>
      <c r="H130" s="72">
        <f t="shared" si="66"/>
        <v>5.0325598496930489E-2</v>
      </c>
      <c r="I130" s="71">
        <f t="shared" si="67"/>
        <v>514794.85296408809</v>
      </c>
      <c r="O130" s="103">
        <v>8</v>
      </c>
      <c r="P130" s="40">
        <v>43313</v>
      </c>
      <c r="Q130" s="56"/>
      <c r="R130" s="57">
        <v>14257</v>
      </c>
      <c r="S130" s="36"/>
      <c r="T130" s="36"/>
      <c r="U130" s="46"/>
      <c r="V130" s="46"/>
      <c r="W130" s="112">
        <f t="shared" si="72"/>
        <v>13997.653658832385</v>
      </c>
      <c r="X130" s="110">
        <f t="shared" si="68"/>
        <v>259.34634116761481</v>
      </c>
      <c r="Y130" s="110">
        <f t="shared" si="43"/>
        <v>259.34634116761481</v>
      </c>
      <c r="Z130" s="111">
        <f t="shared" si="69"/>
        <v>1.8190807404616316E-2</v>
      </c>
      <c r="AA130" s="110">
        <f t="shared" si="45"/>
        <v>67260.52467702885</v>
      </c>
      <c r="AG130" s="16">
        <v>9</v>
      </c>
      <c r="AH130" s="18">
        <v>43313</v>
      </c>
      <c r="AI130" s="38"/>
      <c r="AJ130" s="39">
        <v>14257</v>
      </c>
      <c r="AK130" s="36"/>
      <c r="AL130" s="36"/>
      <c r="AM130" s="36"/>
      <c r="AN130" s="36"/>
      <c r="AO130">
        <v>8</v>
      </c>
      <c r="AP130">
        <f t="shared" si="74"/>
        <v>13005.200857800923</v>
      </c>
      <c r="AQ130" s="33">
        <f t="shared" si="60"/>
        <v>1251.7991421990773</v>
      </c>
      <c r="AR130" s="33">
        <f t="shared" si="46"/>
        <v>1251.7991421990773</v>
      </c>
      <c r="AS130" s="44">
        <f t="shared" si="61"/>
        <v>8.7802422823811274E-2</v>
      </c>
      <c r="AT130" s="33">
        <f t="shared" si="47"/>
        <v>1567001.0924103458</v>
      </c>
      <c r="AZ130" s="40">
        <v>43313</v>
      </c>
      <c r="BA130" s="56"/>
      <c r="BB130" s="57">
        <v>14257</v>
      </c>
      <c r="BC130" s="113">
        <v>13402</v>
      </c>
      <c r="BD130" s="71">
        <f t="shared" si="62"/>
        <v>855</v>
      </c>
      <c r="BE130" s="71">
        <f t="shared" si="70"/>
        <v>855</v>
      </c>
      <c r="BF130" s="72">
        <f t="shared" si="63"/>
        <v>5.9970540786981837E-2</v>
      </c>
      <c r="BG130" s="71">
        <f t="shared" si="71"/>
        <v>731025</v>
      </c>
    </row>
    <row r="131" spans="1:59" x14ac:dyDescent="0.3">
      <c r="A131" s="40">
        <v>43344</v>
      </c>
      <c r="B131" s="56"/>
      <c r="C131" s="57">
        <v>12396</v>
      </c>
      <c r="D131" s="36"/>
      <c r="E131" s="71">
        <f t="shared" si="73"/>
        <v>13619.701154915032</v>
      </c>
      <c r="F131" s="26">
        <f t="shared" si="64"/>
        <v>-1223.701154915032</v>
      </c>
      <c r="G131" s="71">
        <f t="shared" si="65"/>
        <v>1223.701154915032</v>
      </c>
      <c r="H131" s="72">
        <f t="shared" si="66"/>
        <v>9.8717421338740882E-2</v>
      </c>
      <c r="I131" s="71">
        <f t="shared" si="67"/>
        <v>1497444.5165403832</v>
      </c>
      <c r="O131" s="103">
        <v>9</v>
      </c>
      <c r="P131" s="40">
        <v>43344</v>
      </c>
      <c r="Q131" s="56"/>
      <c r="R131" s="57">
        <v>12396</v>
      </c>
      <c r="S131" s="36"/>
      <c r="T131" s="36"/>
      <c r="U131" s="46"/>
      <c r="V131" s="46"/>
      <c r="W131" s="112">
        <f t="shared" si="72"/>
        <v>14099.621743970323</v>
      </c>
      <c r="X131" s="110">
        <f t="shared" si="68"/>
        <v>-1703.6217439703232</v>
      </c>
      <c r="Y131" s="110">
        <f t="shared" si="43"/>
        <v>1703.6217439703232</v>
      </c>
      <c r="Z131" s="111">
        <f t="shared" si="69"/>
        <v>0.1374331836052213</v>
      </c>
      <c r="AA131" s="110">
        <f t="shared" si="45"/>
        <v>2902327.0465284856</v>
      </c>
      <c r="AG131" s="16">
        <v>10</v>
      </c>
      <c r="AH131" s="18">
        <v>43344</v>
      </c>
      <c r="AI131" s="38"/>
      <c r="AJ131" s="39">
        <v>12396</v>
      </c>
      <c r="AK131" s="36"/>
      <c r="AL131" s="36"/>
      <c r="AM131" s="36"/>
      <c r="AN131" s="36"/>
      <c r="AO131">
        <v>9</v>
      </c>
      <c r="AP131">
        <f t="shared" si="74"/>
        <v>12318.336278652572</v>
      </c>
      <c r="AQ131" s="33">
        <f t="shared" si="60"/>
        <v>77.663721347427781</v>
      </c>
      <c r="AR131" s="33">
        <f t="shared" si="46"/>
        <v>77.663721347427781</v>
      </c>
      <c r="AS131" s="44">
        <f t="shared" si="61"/>
        <v>6.2652243745908182E-3</v>
      </c>
      <c r="AT131" s="33">
        <f t="shared" si="47"/>
        <v>6031.6536135309098</v>
      </c>
      <c r="AZ131" s="40">
        <v>43344</v>
      </c>
      <c r="BA131" s="56"/>
      <c r="BB131" s="57">
        <v>12396</v>
      </c>
      <c r="BC131" s="113">
        <v>11907</v>
      </c>
      <c r="BD131" s="71">
        <f t="shared" si="62"/>
        <v>489</v>
      </c>
      <c r="BE131" s="71">
        <f t="shared" si="70"/>
        <v>489</v>
      </c>
      <c r="BF131" s="72">
        <f t="shared" si="63"/>
        <v>3.9448209099709586E-2</v>
      </c>
      <c r="BG131" s="71">
        <f t="shared" si="71"/>
        <v>239121</v>
      </c>
    </row>
    <row r="132" spans="1:59" x14ac:dyDescent="0.3">
      <c r="A132" s="40">
        <v>43374</v>
      </c>
      <c r="B132" s="56"/>
      <c r="C132" s="57">
        <v>13914</v>
      </c>
      <c r="D132" s="36"/>
      <c r="E132" s="71">
        <f t="shared" si="73"/>
        <v>13691.03010603931</v>
      </c>
      <c r="F132" s="26">
        <f t="shared" si="64"/>
        <v>222.96989396068966</v>
      </c>
      <c r="G132" s="71">
        <f t="shared" si="65"/>
        <v>222.96989396068966</v>
      </c>
      <c r="H132" s="72">
        <f t="shared" si="66"/>
        <v>1.6024859419339489E-2</v>
      </c>
      <c r="I132" s="71">
        <f t="shared" si="67"/>
        <v>49715.573612841188</v>
      </c>
      <c r="O132" s="103">
        <v>10</v>
      </c>
      <c r="P132" s="40">
        <v>43374</v>
      </c>
      <c r="Q132" s="56"/>
      <c r="R132" s="57">
        <v>13914</v>
      </c>
      <c r="S132" s="36"/>
      <c r="T132" s="36"/>
      <c r="U132" s="46"/>
      <c r="V132" s="46"/>
      <c r="W132" s="112">
        <f t="shared" si="72"/>
        <v>14201.589829108259</v>
      </c>
      <c r="X132" s="110">
        <f t="shared" si="68"/>
        <v>-287.58982910825944</v>
      </c>
      <c r="Y132" s="110">
        <f t="shared" si="43"/>
        <v>287.58982910825944</v>
      </c>
      <c r="Z132" s="111">
        <f t="shared" si="69"/>
        <v>2.0669097966670939E-2</v>
      </c>
      <c r="AA132" s="110">
        <f t="shared" si="45"/>
        <v>82707.90980651787</v>
      </c>
      <c r="AG132" s="16">
        <v>11</v>
      </c>
      <c r="AH132" s="18">
        <v>43374</v>
      </c>
      <c r="AI132" s="38"/>
      <c r="AJ132" s="39">
        <v>13914</v>
      </c>
      <c r="AK132" s="36"/>
      <c r="AL132" s="36"/>
      <c r="AM132" s="36"/>
      <c r="AN132" s="36"/>
      <c r="AO132">
        <v>10</v>
      </c>
      <c r="AP132">
        <f t="shared" si="74"/>
        <v>12761.968580737897</v>
      </c>
      <c r="AQ132" s="33">
        <f t="shared" si="60"/>
        <v>1152.0314192621026</v>
      </c>
      <c r="AR132" s="33">
        <f t="shared" si="46"/>
        <v>1152.0314192621026</v>
      </c>
      <c r="AS132" s="44">
        <f t="shared" si="61"/>
        <v>8.2796565995551435E-2</v>
      </c>
      <c r="AT132" s="33">
        <f t="shared" si="47"/>
        <v>1327176.3909670545</v>
      </c>
      <c r="AZ132" s="40">
        <v>43374</v>
      </c>
      <c r="BA132" s="56"/>
      <c r="BB132" s="57">
        <v>13914</v>
      </c>
      <c r="BC132" s="113">
        <v>12711</v>
      </c>
      <c r="BD132" s="71">
        <f t="shared" si="62"/>
        <v>1203</v>
      </c>
      <c r="BE132" s="71">
        <f t="shared" si="70"/>
        <v>1203</v>
      </c>
      <c r="BF132" s="72">
        <f t="shared" si="63"/>
        <v>8.645968089693834E-2</v>
      </c>
      <c r="BG132" s="71">
        <f t="shared" si="71"/>
        <v>1447209</v>
      </c>
    </row>
    <row r="133" spans="1:59" x14ac:dyDescent="0.3">
      <c r="A133" s="40">
        <v>43405</v>
      </c>
      <c r="B133" s="56"/>
      <c r="C133" s="57">
        <v>14174</v>
      </c>
      <c r="D133" s="36"/>
      <c r="E133" s="71">
        <f t="shared" si="73"/>
        <v>13754.474618337699</v>
      </c>
      <c r="F133" s="26">
        <f t="shared" si="64"/>
        <v>419.52538166230079</v>
      </c>
      <c r="G133" s="71">
        <f t="shared" si="65"/>
        <v>419.52538166230079</v>
      </c>
      <c r="H133" s="72">
        <f t="shared" si="66"/>
        <v>2.9598234913383717E-2</v>
      </c>
      <c r="I133" s="71">
        <f t="shared" si="67"/>
        <v>176001.54585889913</v>
      </c>
      <c r="O133" s="103">
        <v>11</v>
      </c>
      <c r="P133" s="40">
        <v>43405</v>
      </c>
      <c r="Q133" s="56"/>
      <c r="R133" s="57">
        <v>14174</v>
      </c>
      <c r="S133" s="36"/>
      <c r="T133" s="36"/>
      <c r="U133" s="46"/>
      <c r="V133" s="46"/>
      <c r="W133" s="112">
        <f t="shared" si="72"/>
        <v>14303.557914246197</v>
      </c>
      <c r="X133" s="110">
        <f t="shared" si="68"/>
        <v>-129.55791424619747</v>
      </c>
      <c r="Y133" s="110">
        <f t="shared" si="43"/>
        <v>129.55791424619747</v>
      </c>
      <c r="Z133" s="111">
        <f t="shared" si="69"/>
        <v>9.1405329650202823E-3</v>
      </c>
      <c r="AA133" s="110">
        <f t="shared" si="45"/>
        <v>16785.253143825059</v>
      </c>
      <c r="AG133" s="16">
        <v>12</v>
      </c>
      <c r="AH133" s="18">
        <v>43405</v>
      </c>
      <c r="AI133" s="38"/>
      <c r="AJ133" s="39">
        <v>14174</v>
      </c>
      <c r="AK133" s="36"/>
      <c r="AL133" s="36"/>
      <c r="AM133" s="36"/>
      <c r="AN133" s="36"/>
      <c r="AO133">
        <v>11</v>
      </c>
      <c r="AP133">
        <f t="shared" si="74"/>
        <v>12883.947679119558</v>
      </c>
      <c r="AQ133" s="33">
        <f t="shared" si="60"/>
        <v>1290.0523208804425</v>
      </c>
      <c r="AR133" s="33">
        <f t="shared" si="46"/>
        <v>1290.0523208804425</v>
      </c>
      <c r="AS133" s="44">
        <f t="shared" si="61"/>
        <v>9.1015402912405993E-2</v>
      </c>
      <c r="AT133" s="33">
        <f t="shared" si="47"/>
        <v>1664234.9906090163</v>
      </c>
      <c r="AZ133" s="40">
        <v>43405</v>
      </c>
      <c r="BA133" s="56"/>
      <c r="BB133" s="57">
        <v>14174</v>
      </c>
      <c r="BC133" s="113">
        <v>13261</v>
      </c>
      <c r="BD133" s="71">
        <f t="shared" si="62"/>
        <v>913</v>
      </c>
      <c r="BE133" s="71">
        <f t="shared" si="70"/>
        <v>913</v>
      </c>
      <c r="BF133" s="72">
        <f t="shared" si="63"/>
        <v>6.4413715253280657E-2</v>
      </c>
      <c r="BG133" s="71">
        <f t="shared" si="71"/>
        <v>833569</v>
      </c>
    </row>
    <row r="134" spans="1:59" ht="15" thickBot="1" x14ac:dyDescent="0.35">
      <c r="A134" s="41">
        <v>43435</v>
      </c>
      <c r="B134" s="58"/>
      <c r="C134" s="59">
        <v>15504</v>
      </c>
      <c r="D134" s="36"/>
      <c r="E134" s="71">
        <f t="shared" si="73"/>
        <v>13810.90620855928</v>
      </c>
      <c r="F134" s="26">
        <f t="shared" si="64"/>
        <v>1693.0937914407205</v>
      </c>
      <c r="G134" s="71">
        <f t="shared" si="65"/>
        <v>1693.0937914407205</v>
      </c>
      <c r="H134" s="72">
        <f t="shared" si="66"/>
        <v>0.10920367591851912</v>
      </c>
      <c r="I134" s="71">
        <f t="shared" si="67"/>
        <v>2866566.586615114</v>
      </c>
      <c r="O134" s="103">
        <v>12</v>
      </c>
      <c r="P134" s="41">
        <v>43435</v>
      </c>
      <c r="Q134" s="58"/>
      <c r="R134" s="59">
        <v>15504</v>
      </c>
      <c r="S134" s="36"/>
      <c r="T134" s="36"/>
      <c r="U134" s="46"/>
      <c r="V134" s="46"/>
      <c r="W134" s="112">
        <f t="shared" si="72"/>
        <v>14405.525999384136</v>
      </c>
      <c r="X134" s="110">
        <f t="shared" si="68"/>
        <v>1098.4740006158645</v>
      </c>
      <c r="Y134" s="110">
        <f t="shared" ref="Y134" si="75">ABS(X134)</f>
        <v>1098.4740006158645</v>
      </c>
      <c r="Z134" s="111">
        <f t="shared" si="69"/>
        <v>7.0851006231673411E-2</v>
      </c>
      <c r="AA134" s="110">
        <f t="shared" ref="AA134" si="76">X134^2</f>
        <v>1206645.1300290222</v>
      </c>
      <c r="AG134" s="16">
        <v>13</v>
      </c>
      <c r="AH134" s="18">
        <v>43435</v>
      </c>
      <c r="AI134" s="38"/>
      <c r="AJ134" s="39">
        <v>15504</v>
      </c>
      <c r="AK134" s="36"/>
      <c r="AL134" s="36"/>
      <c r="AM134" s="36"/>
      <c r="AN134" s="36"/>
      <c r="AO134">
        <v>12</v>
      </c>
      <c r="AP134">
        <f t="shared" si="74"/>
        <v>14596.23644937897</v>
      </c>
      <c r="AQ134" s="33">
        <f t="shared" si="60"/>
        <v>907.76355062102994</v>
      </c>
      <c r="AR134" s="33">
        <f>ABS(AQ134)</f>
        <v>907.76355062102994</v>
      </c>
      <c r="AS134" s="44">
        <f t="shared" si="61"/>
        <v>5.8550280612811527E-2</v>
      </c>
      <c r="AT134" s="33">
        <f>AR134^2</f>
        <v>824034.66383609921</v>
      </c>
      <c r="AZ134" s="41">
        <v>43435</v>
      </c>
      <c r="BA134" s="58"/>
      <c r="BB134" s="59">
        <v>15504</v>
      </c>
      <c r="BC134" s="113">
        <v>14265</v>
      </c>
      <c r="BD134" s="71">
        <f t="shared" si="62"/>
        <v>1239</v>
      </c>
      <c r="BE134" s="71">
        <f t="shared" si="70"/>
        <v>1239</v>
      </c>
      <c r="BF134" s="72">
        <f t="shared" si="63"/>
        <v>7.9914860681114558E-2</v>
      </c>
      <c r="BG134" s="71">
        <f t="shared" si="71"/>
        <v>1535121</v>
      </c>
    </row>
    <row r="135" spans="1:59" x14ac:dyDescent="0.3">
      <c r="AQ135" s="7"/>
    </row>
    <row r="136" spans="1:59" ht="46.2" x14ac:dyDescent="0.85">
      <c r="AR136" s="99"/>
    </row>
    <row r="137" spans="1:59" x14ac:dyDescent="0.3">
      <c r="S137" s="47"/>
      <c r="T137" s="47"/>
      <c r="U137" s="47"/>
      <c r="V137" s="47"/>
      <c r="W137" s="47"/>
    </row>
    <row r="138" spans="1:59" x14ac:dyDescent="0.3">
      <c r="S138" s="47"/>
      <c r="T138" s="47"/>
      <c r="U138" s="47"/>
      <c r="V138" s="47"/>
      <c r="W138" s="47"/>
    </row>
    <row r="139" spans="1:59" x14ac:dyDescent="0.3">
      <c r="S139" s="47"/>
      <c r="T139" s="47"/>
      <c r="U139" s="47"/>
      <c r="V139" s="47"/>
      <c r="W139" s="47"/>
    </row>
    <row r="140" spans="1:59" x14ac:dyDescent="0.3">
      <c r="S140" s="47"/>
      <c r="T140" s="101"/>
      <c r="U140" s="47"/>
      <c r="V140" s="47"/>
      <c r="W140" s="47"/>
    </row>
    <row r="141" spans="1:59" x14ac:dyDescent="0.3">
      <c r="S141" s="47"/>
      <c r="T141" s="101"/>
      <c r="U141" s="47"/>
      <c r="V141" s="47"/>
      <c r="W141" s="47"/>
    </row>
    <row r="142" spans="1:59" x14ac:dyDescent="0.3">
      <c r="S142" s="47"/>
      <c r="T142" s="101"/>
      <c r="U142" s="47"/>
      <c r="V142" s="47"/>
      <c r="W142" s="47"/>
    </row>
    <row r="143" spans="1:59" x14ac:dyDescent="0.3">
      <c r="S143" s="47"/>
      <c r="T143" s="101"/>
      <c r="U143" s="47"/>
      <c r="V143" s="47"/>
      <c r="W143" s="47"/>
    </row>
    <row r="144" spans="1:59" x14ac:dyDescent="0.3">
      <c r="S144" s="47"/>
      <c r="T144" s="101"/>
      <c r="U144" s="47"/>
      <c r="V144" s="47"/>
      <c r="W144" s="47"/>
    </row>
    <row r="145" spans="19:23" x14ac:dyDescent="0.3">
      <c r="S145" s="47"/>
      <c r="T145" s="101"/>
      <c r="U145" s="47"/>
      <c r="V145" s="47"/>
      <c r="W145" s="47"/>
    </row>
    <row r="146" spans="19:23" x14ac:dyDescent="0.3">
      <c r="S146" s="47"/>
      <c r="T146" s="101"/>
      <c r="U146" s="47"/>
      <c r="V146" s="47"/>
      <c r="W146" s="47"/>
    </row>
    <row r="147" spans="19:23" x14ac:dyDescent="0.3">
      <c r="S147" s="47"/>
      <c r="T147" s="101"/>
      <c r="U147" s="47"/>
      <c r="V147" s="47"/>
      <c r="W147" s="47"/>
    </row>
    <row r="148" spans="19:23" x14ac:dyDescent="0.3">
      <c r="S148" s="47"/>
      <c r="T148" s="101"/>
      <c r="U148" s="47"/>
      <c r="V148" s="47"/>
      <c r="W148" s="47"/>
    </row>
    <row r="149" spans="19:23" x14ac:dyDescent="0.3">
      <c r="S149" s="47"/>
      <c r="T149" s="101"/>
      <c r="U149" s="47"/>
      <c r="V149" s="47"/>
      <c r="W149" s="47"/>
    </row>
    <row r="150" spans="19:23" x14ac:dyDescent="0.3">
      <c r="S150" s="47"/>
      <c r="T150" s="101"/>
      <c r="U150" s="47"/>
      <c r="V150" s="47"/>
      <c r="W150" s="47"/>
    </row>
    <row r="151" spans="19:23" x14ac:dyDescent="0.3">
      <c r="S151" s="47"/>
      <c r="T151" s="101"/>
      <c r="U151" s="47"/>
      <c r="V151" s="47"/>
      <c r="W151" s="47"/>
    </row>
    <row r="152" spans="19:23" x14ac:dyDescent="0.3">
      <c r="S152" s="47"/>
      <c r="T152" s="101"/>
      <c r="U152" s="47"/>
      <c r="V152" s="47"/>
      <c r="W152" s="47"/>
    </row>
    <row r="153" spans="19:23" x14ac:dyDescent="0.3">
      <c r="S153" s="47"/>
      <c r="T153" s="101"/>
      <c r="U153" s="47"/>
      <c r="V153" s="47"/>
      <c r="W153" s="47"/>
    </row>
    <row r="154" spans="19:23" x14ac:dyDescent="0.3">
      <c r="S154" s="47"/>
      <c r="T154" s="101"/>
      <c r="U154" s="47"/>
      <c r="V154" s="47"/>
      <c r="W154" s="47"/>
    </row>
    <row r="155" spans="19:23" x14ac:dyDescent="0.3">
      <c r="S155" s="47"/>
      <c r="T155" s="101"/>
      <c r="U155" s="47"/>
      <c r="V155" s="47"/>
      <c r="W155" s="47"/>
    </row>
    <row r="156" spans="19:23" x14ac:dyDescent="0.3">
      <c r="S156" s="47"/>
      <c r="T156" s="101"/>
      <c r="U156" s="47"/>
      <c r="V156" s="47"/>
      <c r="W156" s="47"/>
    </row>
    <row r="157" spans="19:23" x14ac:dyDescent="0.3">
      <c r="S157" s="47"/>
      <c r="T157" s="101"/>
      <c r="U157" s="47"/>
      <c r="V157" s="47"/>
      <c r="W157" s="47"/>
    </row>
    <row r="158" spans="19:23" x14ac:dyDescent="0.3">
      <c r="S158" s="47"/>
      <c r="T158" s="101"/>
      <c r="U158" s="47"/>
      <c r="V158" s="47"/>
      <c r="W158" s="47"/>
    </row>
    <row r="159" spans="19:23" x14ac:dyDescent="0.3">
      <c r="S159" s="47"/>
      <c r="T159" s="101"/>
      <c r="U159" s="47"/>
      <c r="V159" s="47"/>
      <c r="W159" s="47"/>
    </row>
    <row r="160" spans="19:23" x14ac:dyDescent="0.3">
      <c r="S160" s="47"/>
      <c r="T160" s="101"/>
      <c r="U160" s="47"/>
      <c r="V160" s="47"/>
      <c r="W160" s="47"/>
    </row>
    <row r="161" spans="19:23" x14ac:dyDescent="0.3">
      <c r="S161" s="47"/>
      <c r="T161" s="101"/>
      <c r="U161" s="47"/>
      <c r="V161" s="47"/>
      <c r="W161" s="47"/>
    </row>
    <row r="162" spans="19:23" x14ac:dyDescent="0.3">
      <c r="S162" s="47"/>
      <c r="T162" s="101"/>
      <c r="U162" s="47"/>
      <c r="V162" s="47"/>
      <c r="W162" s="47"/>
    </row>
    <row r="163" spans="19:23" x14ac:dyDescent="0.3">
      <c r="S163" s="47"/>
      <c r="T163" s="101"/>
      <c r="U163" s="47"/>
      <c r="V163" s="47"/>
      <c r="W163" s="47"/>
    </row>
    <row r="164" spans="19:23" x14ac:dyDescent="0.3">
      <c r="S164" s="47"/>
      <c r="T164" s="101"/>
      <c r="U164" s="47"/>
      <c r="V164" s="47"/>
      <c r="W164" s="47"/>
    </row>
    <row r="165" spans="19:23" x14ac:dyDescent="0.3">
      <c r="S165" s="47"/>
      <c r="T165" s="101"/>
      <c r="U165" s="47"/>
      <c r="V165" s="47"/>
      <c r="W165" s="47"/>
    </row>
    <row r="166" spans="19:23" x14ac:dyDescent="0.3">
      <c r="S166" s="47"/>
      <c r="T166" s="101"/>
      <c r="U166" s="47"/>
      <c r="V166" s="47"/>
      <c r="W166" s="47"/>
    </row>
    <row r="167" spans="19:23" x14ac:dyDescent="0.3">
      <c r="S167" s="47"/>
      <c r="T167" s="101"/>
      <c r="U167" s="47"/>
      <c r="V167" s="47"/>
      <c r="W167" s="47"/>
    </row>
    <row r="168" spans="19:23" x14ac:dyDescent="0.3">
      <c r="S168" s="47"/>
      <c r="T168" s="101"/>
      <c r="U168" s="47"/>
      <c r="V168" s="47"/>
      <c r="W168" s="47"/>
    </row>
    <row r="169" spans="19:23" x14ac:dyDescent="0.3">
      <c r="S169" s="47"/>
      <c r="T169" s="101"/>
      <c r="U169" s="47"/>
      <c r="V169" s="47"/>
      <c r="W169" s="47"/>
    </row>
    <row r="170" spans="19:23" x14ac:dyDescent="0.3">
      <c r="S170" s="47"/>
      <c r="T170" s="101"/>
      <c r="U170" s="47"/>
      <c r="V170" s="47"/>
      <c r="W170" s="47"/>
    </row>
    <row r="171" spans="19:23" x14ac:dyDescent="0.3">
      <c r="S171" s="47"/>
      <c r="T171" s="101"/>
      <c r="U171" s="47"/>
      <c r="V171" s="47"/>
      <c r="W171" s="47"/>
    </row>
    <row r="172" spans="19:23" x14ac:dyDescent="0.3">
      <c r="S172" s="47"/>
      <c r="T172" s="101"/>
      <c r="U172" s="47"/>
      <c r="V172" s="47"/>
      <c r="W172" s="47"/>
    </row>
    <row r="173" spans="19:23" x14ac:dyDescent="0.3">
      <c r="S173" s="47"/>
      <c r="T173" s="101"/>
      <c r="U173" s="47"/>
      <c r="V173" s="47"/>
      <c r="W173" s="47"/>
    </row>
    <row r="174" spans="19:23" x14ac:dyDescent="0.3">
      <c r="S174" s="47"/>
      <c r="T174" s="101"/>
      <c r="U174" s="47"/>
      <c r="V174" s="47"/>
      <c r="W174" s="47"/>
    </row>
    <row r="175" spans="19:23" x14ac:dyDescent="0.3">
      <c r="S175" s="47"/>
      <c r="T175" s="101"/>
      <c r="U175" s="47"/>
      <c r="V175" s="47"/>
      <c r="W175" s="47"/>
    </row>
    <row r="176" spans="19:23" x14ac:dyDescent="0.3">
      <c r="S176" s="47"/>
      <c r="T176" s="47"/>
      <c r="U176" s="47"/>
      <c r="V176" s="47"/>
      <c r="W176" s="47"/>
    </row>
    <row r="177" spans="19:23" x14ac:dyDescent="0.3">
      <c r="S177" s="47"/>
      <c r="T177" s="47"/>
      <c r="U177" s="47"/>
      <c r="V177" s="47"/>
      <c r="W177" s="47"/>
    </row>
    <row r="178" spans="19:23" x14ac:dyDescent="0.3">
      <c r="S178" s="47"/>
      <c r="T178" s="47"/>
      <c r="U178" s="47"/>
      <c r="V178" s="47"/>
      <c r="W178" s="47"/>
    </row>
    <row r="179" spans="19:23" x14ac:dyDescent="0.3">
      <c r="S179" s="47"/>
      <c r="T179" s="47"/>
      <c r="U179" s="47"/>
      <c r="V179" s="47"/>
      <c r="W179" s="47"/>
    </row>
    <row r="180" spans="19:23" x14ac:dyDescent="0.3">
      <c r="S180" s="47"/>
      <c r="T180" s="47"/>
      <c r="U180" s="47"/>
      <c r="V180" s="47"/>
      <c r="W180" s="47"/>
    </row>
    <row r="181" spans="19:23" x14ac:dyDescent="0.3">
      <c r="S181" s="47"/>
      <c r="T181" s="47"/>
      <c r="U181" s="47"/>
      <c r="V181" s="47"/>
      <c r="W181" s="47"/>
    </row>
    <row r="182" spans="19:23" x14ac:dyDescent="0.3">
      <c r="S182" s="47"/>
      <c r="T182" s="47"/>
      <c r="U182" s="47"/>
      <c r="V182" s="47"/>
      <c r="W182" s="47"/>
    </row>
    <row r="183" spans="19:23" x14ac:dyDescent="0.3">
      <c r="S183" s="47"/>
      <c r="T183" s="47"/>
      <c r="U183" s="47"/>
      <c r="V183" s="47"/>
      <c r="W183" s="47"/>
    </row>
  </sheetData>
  <mergeCells count="18">
    <mergeCell ref="BH2:BK2"/>
    <mergeCell ref="BH3:BK3"/>
    <mergeCell ref="BH6:BK6"/>
    <mergeCell ref="AZ1:BK1"/>
    <mergeCell ref="AG1:AX1"/>
    <mergeCell ref="AU2:AX2"/>
    <mergeCell ref="AU3:AX3"/>
    <mergeCell ref="AU6:AX6"/>
    <mergeCell ref="AK2:AL2"/>
    <mergeCell ref="J3:M3"/>
    <mergeCell ref="J6:M6"/>
    <mergeCell ref="J2:M2"/>
    <mergeCell ref="A1:M1"/>
    <mergeCell ref="P1:AE1"/>
    <mergeCell ref="AB2:AE2"/>
    <mergeCell ref="S2:T2"/>
    <mergeCell ref="AB3:AE3"/>
    <mergeCell ref="AB6:AE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F875-9861-48C5-9A02-A28DDBA8A1B7}">
  <dimension ref="A1:AB150"/>
  <sheetViews>
    <sheetView topLeftCell="A132" zoomScale="87" workbookViewId="0">
      <selection activeCell="V11" sqref="V11"/>
    </sheetView>
  </sheetViews>
  <sheetFormatPr defaultRowHeight="14.4" x14ac:dyDescent="0.3"/>
  <cols>
    <col min="1" max="1" width="10.44140625" customWidth="1"/>
    <col min="2" max="2" width="10.5546875" bestFit="1" customWidth="1"/>
    <col min="3" max="3" width="11" customWidth="1"/>
    <col min="5" max="5" width="9" bestFit="1" customWidth="1"/>
    <col min="6" max="6" width="10.109375" bestFit="1" customWidth="1"/>
    <col min="7" max="7" width="9" bestFit="1" customWidth="1"/>
    <col min="8" max="8" width="15.44140625" customWidth="1"/>
    <col min="9" max="9" width="12.44140625" bestFit="1" customWidth="1"/>
    <col min="10" max="10" width="9.6640625" bestFit="1" customWidth="1"/>
    <col min="11" max="12" width="9" bestFit="1" customWidth="1"/>
    <col min="13" max="13" width="13.44140625" bestFit="1" customWidth="1"/>
    <col min="14" max="14" width="10.77734375" bestFit="1" customWidth="1"/>
    <col min="15" max="15" width="9.109375" bestFit="1" customWidth="1"/>
    <col min="16" max="17" width="9" bestFit="1" customWidth="1"/>
    <col min="18" max="18" width="2.88671875" bestFit="1" customWidth="1"/>
    <col min="19" max="19" width="18.33203125" bestFit="1" customWidth="1"/>
    <col min="20" max="20" width="18" bestFit="1" customWidth="1"/>
    <col min="21" max="21" width="15.109375" bestFit="1" customWidth="1"/>
    <col min="22" max="22" width="11.44140625" bestFit="1" customWidth="1"/>
    <col min="23" max="23" width="2.77734375" bestFit="1" customWidth="1"/>
    <col min="24" max="24" width="20.109375" bestFit="1" customWidth="1"/>
    <col min="25" max="25" width="12.88671875" bestFit="1" customWidth="1"/>
  </cols>
  <sheetData>
    <row r="1" spans="1:28" ht="29.4" customHeight="1" thickBot="1" x14ac:dyDescent="0.6">
      <c r="A1" s="186" t="s">
        <v>93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5"/>
      <c r="S1" s="191" t="s">
        <v>49</v>
      </c>
      <c r="T1" s="192"/>
      <c r="U1" s="192"/>
      <c r="V1" s="192"/>
      <c r="W1" s="192"/>
      <c r="X1" s="192"/>
      <c r="Y1" s="193"/>
    </row>
    <row r="2" spans="1:28" ht="43.8" customHeight="1" thickBot="1" x14ac:dyDescent="0.45">
      <c r="A2" s="78" t="s">
        <v>77</v>
      </c>
      <c r="B2" s="78" t="s">
        <v>0</v>
      </c>
      <c r="C2" s="78" t="s">
        <v>90</v>
      </c>
      <c r="D2" s="176" t="s">
        <v>61</v>
      </c>
      <c r="E2" s="178"/>
      <c r="F2" s="78" t="s">
        <v>81</v>
      </c>
      <c r="G2" s="78" t="s">
        <v>79</v>
      </c>
      <c r="H2" s="78" t="s">
        <v>83</v>
      </c>
      <c r="I2" s="78" t="s">
        <v>78</v>
      </c>
      <c r="J2" s="78" t="s">
        <v>11</v>
      </c>
      <c r="K2" s="78" t="s">
        <v>12</v>
      </c>
      <c r="L2" s="80" t="s">
        <v>13</v>
      </c>
      <c r="M2" s="78" t="s">
        <v>19</v>
      </c>
      <c r="N2" s="187" t="s">
        <v>91</v>
      </c>
      <c r="O2" s="188"/>
      <c r="P2" s="188"/>
      <c r="Q2" s="189"/>
      <c r="S2" s="138" t="s">
        <v>0</v>
      </c>
      <c r="T2" s="78" t="s">
        <v>98</v>
      </c>
      <c r="U2" s="78" t="s">
        <v>92</v>
      </c>
      <c r="W2" s="160"/>
      <c r="X2" s="160"/>
      <c r="Y2" s="1"/>
    </row>
    <row r="3" spans="1:28" ht="14.4" customHeight="1" x14ac:dyDescent="0.3">
      <c r="A3" s="16">
        <v>1</v>
      </c>
      <c r="B3" s="18">
        <v>39448</v>
      </c>
      <c r="C3" s="42">
        <v>7093</v>
      </c>
      <c r="D3" s="48" t="s">
        <v>62</v>
      </c>
      <c r="E3" s="74">
        <v>0.22178175508986558</v>
      </c>
      <c r="F3" s="38"/>
      <c r="G3" s="38"/>
      <c r="H3" s="49">
        <f t="shared" ref="H3:H14" si="0">C3/AVERAGE($C$3:$C$14)</f>
        <v>0.77870179772197068</v>
      </c>
      <c r="I3" s="38"/>
      <c r="J3" s="38"/>
      <c r="K3" s="38"/>
      <c r="L3" s="38"/>
      <c r="M3" s="38"/>
      <c r="N3" s="174" t="s">
        <v>94</v>
      </c>
      <c r="O3" s="174"/>
      <c r="P3" s="174"/>
      <c r="Q3" s="174"/>
      <c r="S3" s="162">
        <v>43101</v>
      </c>
      <c r="T3" s="48">
        <v>1</v>
      </c>
      <c r="U3" s="163">
        <f t="shared" ref="U3:U14" si="1">I135</f>
        <v>10329.603203315188</v>
      </c>
      <c r="V3" s="25"/>
      <c r="W3" s="139" t="s">
        <v>95</v>
      </c>
      <c r="X3" s="140" t="s">
        <v>101</v>
      </c>
      <c r="Y3" s="141">
        <v>12</v>
      </c>
    </row>
    <row r="4" spans="1:28" ht="15.6" customHeight="1" x14ac:dyDescent="0.3">
      <c r="A4" s="16">
        <v>1</v>
      </c>
      <c r="B4" s="18">
        <v>39479</v>
      </c>
      <c r="C4" s="42">
        <v>7483</v>
      </c>
      <c r="D4" s="48" t="s">
        <v>63</v>
      </c>
      <c r="E4" s="74">
        <v>0.23046616064585629</v>
      </c>
      <c r="F4" s="60"/>
      <c r="G4" s="60"/>
      <c r="H4" s="49">
        <f t="shared" si="0"/>
        <v>0.82151777137367921</v>
      </c>
      <c r="I4" s="38"/>
      <c r="J4" s="38"/>
      <c r="K4" s="38"/>
      <c r="L4" s="38"/>
      <c r="M4" s="38"/>
      <c r="N4" s="29" t="s">
        <v>14</v>
      </c>
      <c r="O4" s="30" t="s">
        <v>15</v>
      </c>
      <c r="P4" s="30" t="s">
        <v>16</v>
      </c>
      <c r="Q4" s="30" t="s">
        <v>17</v>
      </c>
      <c r="S4" s="162">
        <v>43132</v>
      </c>
      <c r="T4" s="48">
        <v>2</v>
      </c>
      <c r="U4" s="163">
        <f t="shared" si="1"/>
        <v>11517.277079532258</v>
      </c>
      <c r="V4" s="25"/>
      <c r="W4" s="121"/>
      <c r="X4" s="21" t="s">
        <v>100</v>
      </c>
      <c r="Y4" s="132">
        <v>4</v>
      </c>
      <c r="Z4" s="33"/>
      <c r="AA4" s="44"/>
      <c r="AB4" s="33"/>
    </row>
    <row r="5" spans="1:28" ht="14.4" customHeight="1" x14ac:dyDescent="0.3">
      <c r="A5" s="16">
        <v>1</v>
      </c>
      <c r="B5" s="18">
        <v>39508</v>
      </c>
      <c r="C5" s="42">
        <v>8365</v>
      </c>
      <c r="D5" s="48" t="s">
        <v>64</v>
      </c>
      <c r="E5" s="74">
        <v>0.36501480842426048</v>
      </c>
      <c r="F5" s="61"/>
      <c r="G5" s="61"/>
      <c r="H5" s="49">
        <f t="shared" si="0"/>
        <v>0.91834774255523532</v>
      </c>
      <c r="I5" s="64"/>
      <c r="J5" s="61"/>
      <c r="K5" s="61"/>
      <c r="L5" s="65"/>
      <c r="M5" s="61"/>
      <c r="N5" s="31">
        <f>AVERAGE(J16:J134)</f>
        <v>-24.91796309997493</v>
      </c>
      <c r="O5" s="43">
        <f>AVERAGE(K16:K134)</f>
        <v>473.49506767897634</v>
      </c>
      <c r="P5" s="32">
        <f>AVERAGE(L16:L134)</f>
        <v>4.4066597241432831E-2</v>
      </c>
      <c r="Q5" s="16">
        <f>SQRT(AVERAGE(M16:M134))</f>
        <v>567.60209148937327</v>
      </c>
      <c r="S5" s="162">
        <v>43160</v>
      </c>
      <c r="T5" s="48">
        <v>3</v>
      </c>
      <c r="U5" s="163">
        <f t="shared" si="1"/>
        <v>13683.107993977337</v>
      </c>
      <c r="W5" s="121"/>
      <c r="X5" s="21" t="s">
        <v>99</v>
      </c>
      <c r="Y5" s="133">
        <f>AVERAGE(U3:U14)*4</f>
        <v>56495.77009385726</v>
      </c>
      <c r="Z5" s="33"/>
      <c r="AA5" s="44"/>
      <c r="AB5" s="33"/>
    </row>
    <row r="6" spans="1:28" ht="14.4" customHeight="1" x14ac:dyDescent="0.3">
      <c r="A6" s="16">
        <v>1</v>
      </c>
      <c r="B6" s="18">
        <v>39539</v>
      </c>
      <c r="C6" s="42">
        <v>8895</v>
      </c>
      <c r="D6" s="36"/>
      <c r="E6" s="36"/>
      <c r="F6" s="61"/>
      <c r="G6" s="61"/>
      <c r="H6" s="49">
        <f t="shared" si="0"/>
        <v>0.97653355290242894</v>
      </c>
      <c r="I6" s="66"/>
      <c r="J6" s="61"/>
      <c r="K6" s="61"/>
      <c r="L6" s="65"/>
      <c r="M6" s="126"/>
      <c r="N6" s="197"/>
      <c r="O6" s="197"/>
      <c r="P6" s="197"/>
      <c r="Q6" s="197"/>
      <c r="S6" s="162">
        <v>43191</v>
      </c>
      <c r="T6" s="48">
        <v>4</v>
      </c>
      <c r="U6" s="163">
        <f t="shared" si="1"/>
        <v>13238.865756593579</v>
      </c>
      <c r="V6" s="25"/>
      <c r="W6" s="121"/>
      <c r="X6" s="47"/>
      <c r="Y6" s="1"/>
      <c r="Z6" s="33"/>
      <c r="AA6" s="44"/>
      <c r="AB6" s="33"/>
    </row>
    <row r="7" spans="1:28" ht="15.6" customHeight="1" thickBot="1" x14ac:dyDescent="0.35">
      <c r="A7" s="16">
        <v>1</v>
      </c>
      <c r="B7" s="18">
        <v>39569</v>
      </c>
      <c r="C7" s="42">
        <v>9794</v>
      </c>
      <c r="D7" s="36"/>
      <c r="E7" s="36"/>
      <c r="F7" s="61"/>
      <c r="G7" s="77"/>
      <c r="H7" s="49">
        <f t="shared" si="0"/>
        <v>1.0752298613970084</v>
      </c>
      <c r="I7" s="66"/>
      <c r="J7" s="61"/>
      <c r="K7" s="61"/>
      <c r="L7" s="65"/>
      <c r="M7" s="126"/>
      <c r="N7" s="127"/>
      <c r="O7" s="128"/>
      <c r="P7" s="128"/>
      <c r="Q7" s="128"/>
      <c r="S7" s="162">
        <v>43221</v>
      </c>
      <c r="T7" s="48">
        <v>5</v>
      </c>
      <c r="U7" s="163">
        <f t="shared" si="1"/>
        <v>15081.716182951781</v>
      </c>
      <c r="W7" s="122" t="s">
        <v>96</v>
      </c>
      <c r="X7" s="142" t="s">
        <v>102</v>
      </c>
      <c r="Y7" s="143">
        <f>_xlfn.STDEV.P(U3:U14)</f>
        <v>1769.2002527023458</v>
      </c>
      <c r="Z7" s="33"/>
      <c r="AA7" s="44"/>
      <c r="AB7" s="33"/>
    </row>
    <row r="8" spans="1:28" ht="14.4" customHeight="1" x14ac:dyDescent="0.3">
      <c r="A8" s="16">
        <v>1</v>
      </c>
      <c r="B8" s="18">
        <v>39600</v>
      </c>
      <c r="C8" s="42">
        <v>9977</v>
      </c>
      <c r="D8" s="36"/>
      <c r="E8" s="36"/>
      <c r="F8" s="61"/>
      <c r="G8" s="77"/>
      <c r="H8" s="49">
        <f t="shared" si="0"/>
        <v>1.0953204336489639</v>
      </c>
      <c r="I8" s="66"/>
      <c r="J8" s="61"/>
      <c r="K8" s="61"/>
      <c r="L8" s="65"/>
      <c r="M8" s="126"/>
      <c r="N8" s="33"/>
      <c r="O8" s="33"/>
      <c r="P8" s="129"/>
      <c r="S8" s="162">
        <v>43252</v>
      </c>
      <c r="T8" s="48">
        <v>6</v>
      </c>
      <c r="U8" s="163">
        <f t="shared" si="1"/>
        <v>15979.938868150801</v>
      </c>
      <c r="W8" s="47"/>
      <c r="Y8" s="134"/>
      <c r="Z8" s="33"/>
      <c r="AA8" s="44"/>
      <c r="AB8" s="33"/>
    </row>
    <row r="9" spans="1:28" ht="14.4" customHeight="1" x14ac:dyDescent="0.3">
      <c r="A9" s="16">
        <v>1</v>
      </c>
      <c r="B9" s="18">
        <v>39630</v>
      </c>
      <c r="C9" s="42">
        <v>9553</v>
      </c>
      <c r="D9" s="36"/>
      <c r="E9" s="36"/>
      <c r="F9" s="38"/>
      <c r="G9" s="77"/>
      <c r="H9" s="49">
        <f t="shared" si="0"/>
        <v>1.0487717853712091</v>
      </c>
      <c r="I9" s="38"/>
      <c r="J9" s="61"/>
      <c r="K9" s="61"/>
      <c r="L9" s="65"/>
      <c r="M9" s="61"/>
      <c r="S9" s="131">
        <v>43282</v>
      </c>
      <c r="T9" s="16">
        <v>7</v>
      </c>
      <c r="U9" s="31">
        <f t="shared" si="1"/>
        <v>13635.288723215755</v>
      </c>
      <c r="W9" s="47"/>
      <c r="Y9" s="134"/>
      <c r="Z9" s="33"/>
      <c r="AA9" s="44"/>
      <c r="AB9" s="33"/>
    </row>
    <row r="10" spans="1:28" ht="14.4" customHeight="1" x14ac:dyDescent="0.3">
      <c r="A10" s="16">
        <v>1</v>
      </c>
      <c r="B10" s="18">
        <v>39661</v>
      </c>
      <c r="C10" s="42">
        <v>9375</v>
      </c>
      <c r="D10" s="36"/>
      <c r="E10" s="36"/>
      <c r="F10" s="38"/>
      <c r="G10" s="77"/>
      <c r="H10" s="49">
        <f t="shared" si="0"/>
        <v>1.029230135858378</v>
      </c>
      <c r="I10" s="38"/>
      <c r="J10" s="61"/>
      <c r="K10" s="61"/>
      <c r="L10" s="65"/>
      <c r="M10" s="61"/>
      <c r="S10" s="131">
        <v>43313</v>
      </c>
      <c r="T10" s="16">
        <v>8</v>
      </c>
      <c r="U10" s="31">
        <f t="shared" si="1"/>
        <v>15060.725325395815</v>
      </c>
      <c r="V10" s="25"/>
      <c r="W10" s="47"/>
      <c r="Y10" s="134"/>
      <c r="Z10" s="33"/>
      <c r="AA10" s="44"/>
      <c r="AB10" s="33"/>
    </row>
    <row r="11" spans="1:28" ht="14.4" customHeight="1" x14ac:dyDescent="0.3">
      <c r="A11" s="16">
        <v>1</v>
      </c>
      <c r="B11" s="18">
        <v>39692</v>
      </c>
      <c r="C11" s="42">
        <v>9225</v>
      </c>
      <c r="D11" s="36"/>
      <c r="E11" s="36"/>
      <c r="F11" s="38"/>
      <c r="G11" s="77"/>
      <c r="H11" s="49">
        <f t="shared" si="0"/>
        <v>1.0127624536846438</v>
      </c>
      <c r="I11" s="38"/>
      <c r="J11" s="61"/>
      <c r="K11" s="61"/>
      <c r="L11" s="65"/>
      <c r="M11" s="61"/>
      <c r="S11" s="131">
        <v>43344</v>
      </c>
      <c r="T11" s="16">
        <v>9</v>
      </c>
      <c r="U11" s="31">
        <f t="shared" si="1"/>
        <v>13939.257521734202</v>
      </c>
      <c r="W11" s="47"/>
      <c r="Y11" s="134"/>
      <c r="Z11" s="33"/>
      <c r="AA11" s="44"/>
      <c r="AB11" s="33"/>
    </row>
    <row r="12" spans="1:28" ht="14.4" customHeight="1" x14ac:dyDescent="0.3">
      <c r="A12" s="16">
        <v>1</v>
      </c>
      <c r="B12" s="18">
        <v>39722</v>
      </c>
      <c r="C12" s="42">
        <v>9948</v>
      </c>
      <c r="D12" s="36"/>
      <c r="E12" s="36"/>
      <c r="F12" s="38"/>
      <c r="G12" s="77"/>
      <c r="H12" s="49">
        <f t="shared" si="0"/>
        <v>1.0921366817620419</v>
      </c>
      <c r="I12" s="38"/>
      <c r="J12" s="61"/>
      <c r="K12" s="61"/>
      <c r="L12" s="65"/>
      <c r="M12" s="61"/>
      <c r="S12" s="131">
        <v>43374</v>
      </c>
      <c r="T12" s="16">
        <v>10</v>
      </c>
      <c r="U12" s="31">
        <f t="shared" si="1"/>
        <v>14899.299627353543</v>
      </c>
      <c r="W12" s="47"/>
      <c r="Y12" s="134"/>
      <c r="Z12" s="33"/>
      <c r="AA12" s="44"/>
      <c r="AB12" s="33"/>
    </row>
    <row r="13" spans="1:28" ht="14.4" customHeight="1" x14ac:dyDescent="0.3">
      <c r="A13" s="16">
        <v>1</v>
      </c>
      <c r="B13" s="18">
        <v>39753</v>
      </c>
      <c r="C13" s="42">
        <v>8758</v>
      </c>
      <c r="D13" s="36"/>
      <c r="E13" s="36"/>
      <c r="F13" s="38"/>
      <c r="G13" s="77"/>
      <c r="H13" s="49">
        <f t="shared" si="0"/>
        <v>0.9614930698504186</v>
      </c>
      <c r="I13" s="38"/>
      <c r="J13" s="61"/>
      <c r="K13" s="61"/>
      <c r="L13" s="65"/>
      <c r="M13" s="61"/>
      <c r="S13" s="131">
        <v>43405</v>
      </c>
      <c r="T13" s="16">
        <v>11</v>
      </c>
      <c r="U13" s="31">
        <f t="shared" si="1"/>
        <v>15119.716075495657</v>
      </c>
      <c r="W13" s="47"/>
      <c r="Y13" s="134"/>
      <c r="Z13" s="33"/>
      <c r="AA13" s="44"/>
      <c r="AB13" s="33"/>
    </row>
    <row r="14" spans="1:28" ht="14.4" customHeight="1" x14ac:dyDescent="0.3">
      <c r="A14" s="16">
        <v>1</v>
      </c>
      <c r="B14" s="18">
        <v>39783</v>
      </c>
      <c r="C14" s="42">
        <v>10839</v>
      </c>
      <c r="D14" s="36"/>
      <c r="E14" s="36"/>
      <c r="F14" s="38"/>
      <c r="G14" s="77"/>
      <c r="H14" s="49">
        <f t="shared" si="0"/>
        <v>1.1899547138740223</v>
      </c>
      <c r="I14" s="38"/>
      <c r="J14" s="61"/>
      <c r="K14" s="61"/>
      <c r="L14" s="65"/>
      <c r="M14" s="61"/>
      <c r="N14" s="47"/>
      <c r="S14" s="157">
        <v>43435</v>
      </c>
      <c r="T14" s="158">
        <v>12</v>
      </c>
      <c r="U14" s="159">
        <f t="shared" si="1"/>
        <v>17002.51392385587</v>
      </c>
      <c r="V14" s="25"/>
      <c r="W14" s="47"/>
      <c r="Y14" s="134"/>
      <c r="Z14" s="33"/>
      <c r="AA14" s="44"/>
      <c r="AB14" s="33"/>
    </row>
    <row r="15" spans="1:28" ht="14.4" customHeight="1" x14ac:dyDescent="0.3">
      <c r="A15" s="16">
        <v>1</v>
      </c>
      <c r="B15" s="18">
        <v>39814</v>
      </c>
      <c r="C15" s="42">
        <v>7266</v>
      </c>
      <c r="D15" s="36"/>
      <c r="E15" s="36"/>
      <c r="F15" s="50">
        <f>C15/H3</f>
        <v>9330.9146341463402</v>
      </c>
      <c r="G15" s="50">
        <f>F15-(C14/H14)</f>
        <v>222.16463414634018</v>
      </c>
      <c r="H15" s="49">
        <f>$E$5*(C15/F15)+(1-$E$5)*H3</f>
        <v>0.77870179772197079</v>
      </c>
      <c r="I15" s="17"/>
      <c r="J15" s="67"/>
      <c r="K15" s="67"/>
      <c r="L15" s="68"/>
      <c r="M15" s="67"/>
      <c r="N15" s="47"/>
      <c r="S15" s="161"/>
      <c r="T15" s="155"/>
      <c r="U15" s="156"/>
      <c r="W15" s="47"/>
      <c r="X15" s="7"/>
      <c r="Y15" s="134"/>
      <c r="Z15" s="33"/>
      <c r="AA15" s="44"/>
      <c r="AB15" s="33"/>
    </row>
    <row r="16" spans="1:28" ht="15" customHeight="1" x14ac:dyDescent="0.3">
      <c r="A16" s="16">
        <v>1</v>
      </c>
      <c r="B16" s="18">
        <v>39845</v>
      </c>
      <c r="C16" s="42">
        <v>7578</v>
      </c>
      <c r="D16" s="36"/>
      <c r="E16" s="36"/>
      <c r="F16" s="25">
        <f>$E$3*(C16/H4)+(1-$E$3)*(F15+G15)</f>
        <v>9480.1819004302361</v>
      </c>
      <c r="G16" s="25">
        <f>$E$4*(F16-F15)+(1-$E$4)*G15</f>
        <v>205.36425765389401</v>
      </c>
      <c r="H16" s="49">
        <f t="shared" ref="H16:H79" si="2">$E$5*(C16/F16)+(1-$E$5)*H4</f>
        <v>0.81342684562001133</v>
      </c>
      <c r="I16" s="25">
        <f>(F15+G15*A16)*H4</f>
        <v>7848.0243902439006</v>
      </c>
      <c r="J16" s="33">
        <f t="shared" ref="J16:J47" si="3">C16-I16</f>
        <v>-270.0243902439006</v>
      </c>
      <c r="K16" s="33">
        <f t="shared" ref="K16:K79" si="4">ABS(J16)</f>
        <v>270.0243902439006</v>
      </c>
      <c r="L16" s="44">
        <f t="shared" ref="L16:L47" si="5">K16/C16</f>
        <v>3.5632672241211479E-2</v>
      </c>
      <c r="M16" s="33">
        <f t="shared" ref="M16:M79" si="6">K16^2</f>
        <v>72913.171326590324</v>
      </c>
      <c r="N16" s="47"/>
      <c r="S16" s="40"/>
      <c r="U16" s="25"/>
      <c r="W16" s="47"/>
      <c r="Y16" s="1"/>
    </row>
    <row r="17" spans="1:25" x14ac:dyDescent="0.3">
      <c r="A17" s="16">
        <v>1</v>
      </c>
      <c r="B17" s="18">
        <v>39873</v>
      </c>
      <c r="C17" s="42">
        <v>8688</v>
      </c>
      <c r="D17" s="36"/>
      <c r="E17" s="36"/>
      <c r="F17" s="25">
        <f t="shared" ref="F17:F80" si="7">$E$3*(C17/H5)+(1-$E$3)*(F16+G16)</f>
        <v>9635.628066489493</v>
      </c>
      <c r="G17" s="25">
        <f t="shared" ref="G17:G80" si="8">$E$4*(F17-F16)+(1-$E$4)*G16</f>
        <v>193.85982673730985</v>
      </c>
      <c r="H17" s="49">
        <f t="shared" si="2"/>
        <v>0.91225418125139046</v>
      </c>
      <c r="I17" s="25">
        <f t="shared" ref="I17:I80" si="9">(F16+G16*A17)*H5</f>
        <v>8894.699449691092</v>
      </c>
      <c r="J17" s="33">
        <f t="shared" si="3"/>
        <v>-206.69944969109201</v>
      </c>
      <c r="K17" s="33">
        <f t="shared" si="4"/>
        <v>206.69944969109201</v>
      </c>
      <c r="L17" s="44">
        <f t="shared" si="5"/>
        <v>2.3791373122823666E-2</v>
      </c>
      <c r="M17" s="33">
        <f t="shared" si="6"/>
        <v>42724.66250260028</v>
      </c>
      <c r="N17" s="47"/>
      <c r="S17" s="40"/>
      <c r="U17" s="25"/>
      <c r="W17" s="47"/>
      <c r="Y17" s="1"/>
    </row>
    <row r="18" spans="1:25" ht="14.4" customHeight="1" x14ac:dyDescent="0.3">
      <c r="A18" s="16">
        <v>1</v>
      </c>
      <c r="B18" s="18">
        <v>39904</v>
      </c>
      <c r="C18" s="42">
        <v>9162</v>
      </c>
      <c r="D18" s="36"/>
      <c r="E18" s="36"/>
      <c r="F18" s="25">
        <f t="shared" si="7"/>
        <v>9730.2800818448159</v>
      </c>
      <c r="G18" s="25">
        <f t="shared" si="8"/>
        <v>170.99578334202502</v>
      </c>
      <c r="H18" s="49">
        <f t="shared" si="2"/>
        <v>0.96378109867063633</v>
      </c>
      <c r="I18" s="25">
        <f t="shared" si="9"/>
        <v>9598.8247355841795</v>
      </c>
      <c r="J18" s="33">
        <f t="shared" si="3"/>
        <v>-436.82473558417951</v>
      </c>
      <c r="K18" s="33">
        <f t="shared" si="4"/>
        <v>436.82473558417951</v>
      </c>
      <c r="L18" s="44">
        <f t="shared" si="5"/>
        <v>4.7677879893492633E-2</v>
      </c>
      <c r="M18" s="33">
        <f t="shared" si="6"/>
        <v>190815.84961818834</v>
      </c>
      <c r="N18" s="47"/>
      <c r="S18" s="40"/>
      <c r="U18" s="25"/>
      <c r="Y18" s="1"/>
    </row>
    <row r="19" spans="1:25" ht="14.4" customHeight="1" x14ac:dyDescent="0.3">
      <c r="A19" s="16">
        <v>1</v>
      </c>
      <c r="B19" s="18">
        <v>39934</v>
      </c>
      <c r="C19" s="42">
        <v>9369</v>
      </c>
      <c r="D19" s="36"/>
      <c r="E19" s="36"/>
      <c r="F19" s="25">
        <f t="shared" si="7"/>
        <v>9637.8456732393988</v>
      </c>
      <c r="G19" s="25">
        <f t="shared" si="8"/>
        <v>110.28403840569707</v>
      </c>
      <c r="H19" s="49">
        <f t="shared" si="2"/>
        <v>1.0375878368214968</v>
      </c>
      <c r="I19" s="25">
        <f t="shared" si="9"/>
        <v>10646.14747617839</v>
      </c>
      <c r="J19" s="33">
        <f t="shared" si="3"/>
        <v>-1277.1474761783902</v>
      </c>
      <c r="K19" s="33">
        <f t="shared" si="4"/>
        <v>1277.1474761783902</v>
      </c>
      <c r="L19" s="44">
        <f t="shared" si="5"/>
        <v>0.13631630656189456</v>
      </c>
      <c r="M19" s="33">
        <f t="shared" si="6"/>
        <v>1631105.6759088319</v>
      </c>
      <c r="N19" s="47"/>
      <c r="S19" s="121"/>
      <c r="Y19" s="1"/>
    </row>
    <row r="20" spans="1:25" ht="14.4" customHeight="1" x14ac:dyDescent="0.3">
      <c r="A20" s="16">
        <v>1</v>
      </c>
      <c r="B20" s="18">
        <v>39965</v>
      </c>
      <c r="C20" s="42">
        <v>10167</v>
      </c>
      <c r="D20" s="36"/>
      <c r="E20" s="36"/>
      <c r="F20" s="25">
        <f t="shared" si="7"/>
        <v>9644.7983779675778</v>
      </c>
      <c r="G20" s="25">
        <f t="shared" si="8"/>
        <v>86.469662658623633</v>
      </c>
      <c r="H20" s="49">
        <f t="shared" si="2"/>
        <v>1.0802901856159453</v>
      </c>
      <c r="I20" s="25">
        <f t="shared" si="9"/>
        <v>10677.325663025455</v>
      </c>
      <c r="J20" s="33">
        <f t="shared" si="3"/>
        <v>-510.32566302545456</v>
      </c>
      <c r="K20" s="33">
        <f t="shared" si="4"/>
        <v>510.32566302545456</v>
      </c>
      <c r="L20" s="44">
        <f t="shared" si="5"/>
        <v>5.0194321139515545E-2</v>
      </c>
      <c r="M20" s="33">
        <f t="shared" si="6"/>
        <v>260432.28234236981</v>
      </c>
      <c r="N20" s="47"/>
      <c r="S20" s="121"/>
      <c r="Y20" s="1"/>
    </row>
    <row r="21" spans="1:25" ht="14.4" customHeight="1" x14ac:dyDescent="0.3">
      <c r="A21" s="16">
        <v>1</v>
      </c>
      <c r="B21" s="18">
        <v>39995</v>
      </c>
      <c r="C21" s="42">
        <v>9507</v>
      </c>
      <c r="D21" s="36"/>
      <c r="E21" s="36"/>
      <c r="F21" s="25">
        <f t="shared" si="7"/>
        <v>9583.4773653526318</v>
      </c>
      <c r="G21" s="25">
        <f t="shared" si="8"/>
        <v>52.40891314906554</v>
      </c>
      <c r="H21" s="49">
        <f t="shared" si="2"/>
        <v>1.028056496992152</v>
      </c>
      <c r="I21" s="25">
        <f t="shared" si="9"/>
        <v>10205.879356893329</v>
      </c>
      <c r="J21" s="33">
        <f t="shared" si="3"/>
        <v>-698.8793568933288</v>
      </c>
      <c r="K21" s="33">
        <f t="shared" si="4"/>
        <v>698.8793568933288</v>
      </c>
      <c r="L21" s="44">
        <f t="shared" si="5"/>
        <v>7.3512081297289242E-2</v>
      </c>
      <c r="M21" s="33">
        <f t="shared" si="6"/>
        <v>488432.35549163283</v>
      </c>
      <c r="N21" s="47"/>
      <c r="S21" s="121"/>
      <c r="Y21" s="1"/>
    </row>
    <row r="22" spans="1:25" ht="14.4" customHeight="1" x14ac:dyDescent="0.3">
      <c r="A22" s="16">
        <v>1</v>
      </c>
      <c r="B22" s="18">
        <v>40026</v>
      </c>
      <c r="C22" s="42">
        <v>8923</v>
      </c>
      <c r="D22" s="36"/>
      <c r="E22" s="36"/>
      <c r="F22" s="25">
        <f t="shared" si="7"/>
        <v>9421.5786842171692</v>
      </c>
      <c r="G22" s="25">
        <f t="shared" si="8"/>
        <v>3.018264697060502</v>
      </c>
      <c r="H22" s="49">
        <f t="shared" si="2"/>
        <v>0.99924455598609052</v>
      </c>
      <c r="I22" s="25">
        <f t="shared" si="9"/>
        <v>9917.5445435381826</v>
      </c>
      <c r="J22" s="33">
        <f t="shared" si="3"/>
        <v>-994.54454353818255</v>
      </c>
      <c r="K22" s="33">
        <f t="shared" si="4"/>
        <v>994.54454353818255</v>
      </c>
      <c r="L22" s="44">
        <f t="shared" si="5"/>
        <v>0.11145853900461533</v>
      </c>
      <c r="M22" s="33">
        <f t="shared" si="6"/>
        <v>989118.84908157191</v>
      </c>
      <c r="N22" s="47"/>
      <c r="S22" s="121"/>
      <c r="Y22" s="1"/>
    </row>
    <row r="23" spans="1:25" ht="18" customHeight="1" thickBot="1" x14ac:dyDescent="0.35">
      <c r="A23" s="16">
        <v>1</v>
      </c>
      <c r="B23" s="18">
        <v>40057</v>
      </c>
      <c r="C23" s="42">
        <v>9272</v>
      </c>
      <c r="D23" s="36"/>
      <c r="E23" s="36"/>
      <c r="F23" s="25">
        <f t="shared" si="7"/>
        <v>9364.8402446289383</v>
      </c>
      <c r="G23" s="25">
        <f t="shared" si="8"/>
        <v>-10.753633512420397</v>
      </c>
      <c r="H23" s="49">
        <f t="shared" si="2"/>
        <v>1.0044853207043472</v>
      </c>
      <c r="I23" s="25">
        <f t="shared" si="9"/>
        <v>9544.8779309711826</v>
      </c>
      <c r="J23" s="33">
        <f t="shared" si="3"/>
        <v>-272.87793097118265</v>
      </c>
      <c r="K23" s="33">
        <f t="shared" si="4"/>
        <v>272.87793097118265</v>
      </c>
      <c r="L23" s="44">
        <f t="shared" si="5"/>
        <v>2.9430320423984323E-2</v>
      </c>
      <c r="M23" s="33">
        <f t="shared" si="6"/>
        <v>74462.365211113516</v>
      </c>
      <c r="N23" s="47"/>
      <c r="R23" s="7"/>
      <c r="S23" s="121"/>
      <c r="Y23" s="1"/>
    </row>
    <row r="24" spans="1:25" ht="18" customHeight="1" x14ac:dyDescent="0.4">
      <c r="A24" s="16">
        <v>1</v>
      </c>
      <c r="B24" s="18">
        <v>40087</v>
      </c>
      <c r="C24" s="42">
        <v>9075</v>
      </c>
      <c r="D24" s="36"/>
      <c r="E24" s="36"/>
      <c r="F24" s="25">
        <f t="shared" si="7"/>
        <v>9122.3940706283938</v>
      </c>
      <c r="G24" s="25">
        <f t="shared" si="8"/>
        <v>-64.150923769002958</v>
      </c>
      <c r="H24" s="49">
        <f t="shared" si="2"/>
        <v>1.0566090472106042</v>
      </c>
      <c r="I24" s="25">
        <f t="shared" si="9"/>
        <v>10215.941112379538</v>
      </c>
      <c r="J24" s="33">
        <f t="shared" si="3"/>
        <v>-1140.941112379538</v>
      </c>
      <c r="K24" s="33">
        <f t="shared" si="4"/>
        <v>1140.941112379538</v>
      </c>
      <c r="L24" s="44">
        <f t="shared" si="5"/>
        <v>0.12572353855421906</v>
      </c>
      <c r="M24" s="33">
        <f t="shared" si="6"/>
        <v>1301746.6219178576</v>
      </c>
      <c r="N24" s="47"/>
      <c r="S24" s="139" t="s">
        <v>97</v>
      </c>
      <c r="T24" s="194" t="s">
        <v>67</v>
      </c>
      <c r="U24" s="195"/>
      <c r="V24" s="195"/>
      <c r="W24" s="195"/>
      <c r="X24" s="196"/>
      <c r="Y24" s="1"/>
    </row>
    <row r="25" spans="1:25" ht="14.4" customHeight="1" x14ac:dyDescent="0.3">
      <c r="A25" s="16">
        <v>1</v>
      </c>
      <c r="B25" s="18">
        <v>40118</v>
      </c>
      <c r="C25" s="42">
        <v>8949</v>
      </c>
      <c r="D25" s="36"/>
      <c r="E25" s="36"/>
      <c r="F25" s="25">
        <f t="shared" si="7"/>
        <v>9113.5014530294156</v>
      </c>
      <c r="G25" s="25">
        <f t="shared" si="8"/>
        <v>-51.415754102204119</v>
      </c>
      <c r="H25" s="49">
        <f t="shared" si="2"/>
        <v>0.96896004207447728</v>
      </c>
      <c r="I25" s="25">
        <f t="shared" si="9"/>
        <v>8709.4380107253528</v>
      </c>
      <c r="J25" s="33">
        <f t="shared" si="3"/>
        <v>239.5619892746472</v>
      </c>
      <c r="K25" s="33">
        <f t="shared" si="4"/>
        <v>239.5619892746472</v>
      </c>
      <c r="L25" s="44">
        <f t="shared" si="5"/>
        <v>2.6769693739484547E-2</v>
      </c>
      <c r="M25" s="33">
        <f t="shared" si="6"/>
        <v>57389.946705226183</v>
      </c>
      <c r="S25" s="121"/>
      <c r="T25" s="81"/>
      <c r="U25" s="47"/>
      <c r="V25" s="47"/>
      <c r="W25" s="47"/>
      <c r="X25" s="82"/>
      <c r="Y25" s="1"/>
    </row>
    <row r="26" spans="1:25" ht="14.4" customHeight="1" x14ac:dyDescent="0.3">
      <c r="A26" s="16">
        <v>1</v>
      </c>
      <c r="B26" s="18">
        <v>40148</v>
      </c>
      <c r="C26" s="42">
        <v>10843</v>
      </c>
      <c r="D26" s="36"/>
      <c r="E26" s="36"/>
      <c r="F26" s="25">
        <f t="shared" si="7"/>
        <v>9073.1805027811643</v>
      </c>
      <c r="G26" s="25">
        <f t="shared" si="8"/>
        <v>-48.858777254864791</v>
      </c>
      <c r="H26" s="49">
        <f t="shared" si="2"/>
        <v>1.1918184163744299</v>
      </c>
      <c r="I26" s="25">
        <f t="shared" si="9"/>
        <v>10783.471594968798</v>
      </c>
      <c r="J26" s="33">
        <f t="shared" si="3"/>
        <v>59.528405031202055</v>
      </c>
      <c r="K26" s="33">
        <f t="shared" si="4"/>
        <v>59.528405031202055</v>
      </c>
      <c r="L26" s="44">
        <f t="shared" si="5"/>
        <v>5.4900308983862446E-3</v>
      </c>
      <c r="M26" s="33">
        <f t="shared" si="6"/>
        <v>3543.6310055588424</v>
      </c>
      <c r="S26" s="121"/>
      <c r="T26" s="81"/>
      <c r="U26" s="47"/>
      <c r="V26" s="47"/>
      <c r="W26" s="47"/>
      <c r="X26" s="82"/>
      <c r="Y26" s="1"/>
    </row>
    <row r="27" spans="1:25" ht="14.4" customHeight="1" x14ac:dyDescent="0.3">
      <c r="A27" s="16">
        <v>1</v>
      </c>
      <c r="B27" s="18">
        <v>40179</v>
      </c>
      <c r="C27" s="42">
        <v>6558</v>
      </c>
      <c r="D27" s="36"/>
      <c r="E27" s="36"/>
      <c r="F27" s="25">
        <f t="shared" si="7"/>
        <v>8890.6732352233012</v>
      </c>
      <c r="G27" s="25">
        <f t="shared" si="8"/>
        <v>-79.660231691111761</v>
      </c>
      <c r="H27" s="49">
        <f t="shared" si="2"/>
        <v>0.76370886257978454</v>
      </c>
      <c r="I27" s="25">
        <f t="shared" si="9"/>
        <v>7027.2555508887663</v>
      </c>
      <c r="J27" s="33">
        <f t="shared" si="3"/>
        <v>-469.25555088876627</v>
      </c>
      <c r="K27" s="33">
        <f t="shared" si="4"/>
        <v>469.25555088876627</v>
      </c>
      <c r="L27" s="44">
        <f t="shared" si="5"/>
        <v>7.1554673816524292E-2</v>
      </c>
      <c r="M27" s="33">
        <f t="shared" si="6"/>
        <v>220200.77203991951</v>
      </c>
      <c r="S27" s="121"/>
      <c r="T27" s="81"/>
      <c r="U27" s="47"/>
      <c r="V27" s="47"/>
      <c r="W27" s="47"/>
      <c r="X27" s="82"/>
      <c r="Y27" s="1"/>
    </row>
    <row r="28" spans="1:25" ht="14.4" customHeight="1" x14ac:dyDescent="0.3">
      <c r="A28" s="16">
        <v>1</v>
      </c>
      <c r="B28" s="18">
        <v>40210</v>
      </c>
      <c r="C28" s="42">
        <v>7481</v>
      </c>
      <c r="D28" s="36"/>
      <c r="E28" s="36"/>
      <c r="F28" s="25">
        <f t="shared" si="7"/>
        <v>8896.5942384240789</v>
      </c>
      <c r="G28" s="25">
        <f t="shared" si="8"/>
        <v>-59.936653062246812</v>
      </c>
      <c r="H28" s="49">
        <f t="shared" si="2"/>
        <v>0.8234489597257566</v>
      </c>
      <c r="I28" s="25">
        <f t="shared" si="9"/>
        <v>7167.1145141800898</v>
      </c>
      <c r="J28" s="33">
        <f t="shared" si="3"/>
        <v>313.88548581991017</v>
      </c>
      <c r="K28" s="33">
        <f t="shared" si="4"/>
        <v>313.88548581991017</v>
      </c>
      <c r="L28" s="44">
        <f t="shared" si="5"/>
        <v>4.1957690926334737E-2</v>
      </c>
      <c r="M28" s="33">
        <f t="shared" si="6"/>
        <v>98524.098208401032</v>
      </c>
      <c r="S28" s="121"/>
      <c r="T28" s="81"/>
      <c r="U28" s="47"/>
      <c r="V28" s="47"/>
      <c r="W28" s="47"/>
      <c r="X28" s="82"/>
      <c r="Y28" s="1"/>
    </row>
    <row r="29" spans="1:25" ht="15.6" customHeight="1" x14ac:dyDescent="0.3">
      <c r="A29" s="16">
        <v>1</v>
      </c>
      <c r="B29" s="18">
        <v>40238</v>
      </c>
      <c r="C29" s="42">
        <v>9475</v>
      </c>
      <c r="D29" s="36"/>
      <c r="E29" s="36"/>
      <c r="F29" s="25">
        <f t="shared" si="7"/>
        <v>9180.3532245790884</v>
      </c>
      <c r="G29" s="25">
        <f t="shared" si="8"/>
        <v>19.273561338877663</v>
      </c>
      <c r="H29" s="49">
        <f t="shared" si="2"/>
        <v>0.9559979874956015</v>
      </c>
      <c r="I29" s="25">
        <f t="shared" si="9"/>
        <v>8061.2778305331476</v>
      </c>
      <c r="J29" s="33">
        <f t="shared" si="3"/>
        <v>1413.7221694668524</v>
      </c>
      <c r="K29" s="33">
        <f t="shared" si="4"/>
        <v>1413.7221694668524</v>
      </c>
      <c r="L29" s="44">
        <f t="shared" si="5"/>
        <v>0.14920550601233271</v>
      </c>
      <c r="M29" s="33">
        <f t="shared" si="6"/>
        <v>1998610.3724420636</v>
      </c>
      <c r="S29" s="135" t="s">
        <v>89</v>
      </c>
      <c r="T29" s="13" t="s">
        <v>99</v>
      </c>
      <c r="U29" s="146" t="s">
        <v>76</v>
      </c>
      <c r="V29" s="150"/>
      <c r="W29" s="151"/>
      <c r="X29" s="148" t="s">
        <v>70</v>
      </c>
      <c r="Y29" s="1"/>
    </row>
    <row r="30" spans="1:25" ht="14.4" customHeight="1" thickBot="1" x14ac:dyDescent="0.4">
      <c r="A30" s="16">
        <v>1</v>
      </c>
      <c r="B30" s="18">
        <v>40269</v>
      </c>
      <c r="C30" s="42">
        <v>9424</v>
      </c>
      <c r="D30" s="36"/>
      <c r="E30" s="36"/>
      <c r="F30" s="25">
        <f t="shared" si="7"/>
        <v>9327.933565652882</v>
      </c>
      <c r="G30" s="25">
        <f t="shared" si="8"/>
        <v>48.843932249217289</v>
      </c>
      <c r="H30" s="49">
        <f t="shared" si="2"/>
        <v>0.98076074507167488</v>
      </c>
      <c r="I30" s="25">
        <f t="shared" si="9"/>
        <v>8866.4264110918321</v>
      </c>
      <c r="J30" s="33">
        <f t="shared" si="3"/>
        <v>557.57358890816795</v>
      </c>
      <c r="K30" s="33">
        <f t="shared" si="4"/>
        <v>557.57358890816795</v>
      </c>
      <c r="L30" s="44">
        <f t="shared" si="5"/>
        <v>5.9165278958846344E-2</v>
      </c>
      <c r="M30" s="33">
        <f t="shared" si="6"/>
        <v>310888.30704793468</v>
      </c>
      <c r="S30" s="144">
        <v>0.95</v>
      </c>
      <c r="T30" s="145">
        <f>Y5</f>
        <v>56495.77009385726</v>
      </c>
      <c r="U30" s="147">
        <f>Q5*SQRT(12)*_xlfn.NORM.INV(95%,0,1)</f>
        <v>3234.1627212263279</v>
      </c>
      <c r="V30" s="152"/>
      <c r="W30" s="153"/>
      <c r="X30" s="149">
        <f>T30+U30</f>
        <v>59729.932815083586</v>
      </c>
      <c r="Y30" s="1"/>
    </row>
    <row r="31" spans="1:25" ht="14.4" customHeight="1" x14ac:dyDescent="0.3">
      <c r="A31" s="16">
        <v>1</v>
      </c>
      <c r="B31" s="18">
        <v>40299</v>
      </c>
      <c r="C31" s="42">
        <v>9351</v>
      </c>
      <c r="D31" s="36"/>
      <c r="E31" s="36"/>
      <c r="F31" s="25">
        <f t="shared" si="7"/>
        <v>9295.9317396545266</v>
      </c>
      <c r="G31" s="25">
        <f t="shared" si="8"/>
        <v>30.211720741396153</v>
      </c>
      <c r="H31" s="49">
        <f t="shared" si="2"/>
        <v>1.0260300345348752</v>
      </c>
      <c r="I31" s="25">
        <f t="shared" si="9"/>
        <v>9729.2302804047267</v>
      </c>
      <c r="J31" s="33">
        <f t="shared" si="3"/>
        <v>-378.23028040472673</v>
      </c>
      <c r="K31" s="33">
        <f t="shared" si="4"/>
        <v>378.23028040472673</v>
      </c>
      <c r="L31" s="44">
        <f t="shared" si="5"/>
        <v>4.0448110405809722E-2</v>
      </c>
      <c r="M31" s="33">
        <f t="shared" si="6"/>
        <v>143058.1450150382</v>
      </c>
      <c r="S31" s="136"/>
      <c r="Y31" s="1"/>
    </row>
    <row r="32" spans="1:25" ht="14.4" customHeight="1" thickBot="1" x14ac:dyDescent="0.35">
      <c r="A32" s="16">
        <v>1</v>
      </c>
      <c r="B32" s="18">
        <v>40330</v>
      </c>
      <c r="C32" s="42">
        <v>10552</v>
      </c>
      <c r="D32" s="36"/>
      <c r="E32" s="36"/>
      <c r="F32" s="25">
        <f t="shared" si="7"/>
        <v>9424.082818065046</v>
      </c>
      <c r="G32" s="25">
        <f t="shared" si="8"/>
        <v>52.783428479520289</v>
      </c>
      <c r="H32" s="49">
        <f t="shared" si="2"/>
        <v>1.0946697147226425</v>
      </c>
      <c r="I32" s="25">
        <f t="shared" si="9"/>
        <v>10074.941249912044</v>
      </c>
      <c r="J32" s="33">
        <f t="shared" si="3"/>
        <v>477.05875008795556</v>
      </c>
      <c r="K32" s="33">
        <f t="shared" si="4"/>
        <v>477.05875008795556</v>
      </c>
      <c r="L32" s="44">
        <f t="shared" si="5"/>
        <v>4.521026820393817E-2</v>
      </c>
      <c r="M32" s="33">
        <f t="shared" si="6"/>
        <v>227585.05103548244</v>
      </c>
      <c r="S32" s="122"/>
      <c r="T32" s="123"/>
      <c r="U32" s="137"/>
      <c r="V32" s="123"/>
      <c r="W32" s="123"/>
      <c r="X32" s="123"/>
      <c r="Y32" s="2"/>
    </row>
    <row r="33" spans="1:13" ht="14.4" customHeight="1" x14ac:dyDescent="0.3">
      <c r="A33" s="16">
        <v>1</v>
      </c>
      <c r="B33" s="18">
        <v>40360</v>
      </c>
      <c r="C33" s="42">
        <v>9077</v>
      </c>
      <c r="D33" s="36"/>
      <c r="E33" s="36"/>
      <c r="F33" s="25">
        <f t="shared" si="7"/>
        <v>9333.2437196162391</v>
      </c>
      <c r="G33" s="25">
        <f t="shared" si="8"/>
        <v>19.683296116092617</v>
      </c>
      <c r="H33" s="49">
        <f t="shared" si="2"/>
        <v>1.0077939975868468</v>
      </c>
      <c r="I33" s="25">
        <f t="shared" si="9"/>
        <v>9742.7539158857708</v>
      </c>
      <c r="J33" s="33">
        <f t="shared" si="3"/>
        <v>-665.75391588577077</v>
      </c>
      <c r="K33" s="33">
        <f t="shared" si="4"/>
        <v>665.75391588577077</v>
      </c>
      <c r="L33" s="44">
        <f t="shared" si="5"/>
        <v>7.3345148825137249E-2</v>
      </c>
      <c r="M33" s="33">
        <f t="shared" si="6"/>
        <v>443228.27651723794</v>
      </c>
    </row>
    <row r="34" spans="1:13" ht="14.4" customHeight="1" x14ac:dyDescent="0.3">
      <c r="A34" s="16">
        <v>1</v>
      </c>
      <c r="B34" s="18">
        <v>40391</v>
      </c>
      <c r="C34" s="42">
        <v>9273</v>
      </c>
      <c r="D34" s="36"/>
      <c r="E34" s="36"/>
      <c r="F34" s="25">
        <f t="shared" si="7"/>
        <v>9336.7554691973783</v>
      </c>
      <c r="G34" s="25">
        <f t="shared" si="8"/>
        <v>15.956301874476093</v>
      </c>
      <c r="H34" s="49">
        <f t="shared" si="2"/>
        <v>0.99702782272759805</v>
      </c>
      <c r="I34" s="25">
        <f t="shared" si="9"/>
        <v>9345.8614030057652</v>
      </c>
      <c r="J34" s="33">
        <f t="shared" si="3"/>
        <v>-72.861403005765169</v>
      </c>
      <c r="K34" s="33">
        <f t="shared" si="4"/>
        <v>72.861403005765169</v>
      </c>
      <c r="L34" s="44">
        <f t="shared" si="5"/>
        <v>7.8573711857829361E-3</v>
      </c>
      <c r="M34" s="33">
        <f t="shared" si="6"/>
        <v>5308.7840479685256</v>
      </c>
    </row>
    <row r="35" spans="1:13" ht="14.4" customHeight="1" x14ac:dyDescent="0.3">
      <c r="A35" s="16">
        <v>1</v>
      </c>
      <c r="B35" s="18">
        <v>40422</v>
      </c>
      <c r="C35" s="42">
        <v>9420</v>
      </c>
      <c r="D35" s="36"/>
      <c r="E35" s="36"/>
      <c r="F35" s="25">
        <f t="shared" si="7"/>
        <v>9358.3062544747263</v>
      </c>
      <c r="G35" s="25">
        <f t="shared" si="8"/>
        <v>17.245640985132958</v>
      </c>
      <c r="H35" s="49">
        <f t="shared" si="2"/>
        <v>1.0052544376975492</v>
      </c>
      <c r="I35" s="25">
        <f t="shared" si="9"/>
        <v>9394.6616828204333</v>
      </c>
      <c r="J35" s="33">
        <f t="shared" si="3"/>
        <v>25.338317179566729</v>
      </c>
      <c r="K35" s="33">
        <f t="shared" si="4"/>
        <v>25.338317179566729</v>
      </c>
      <c r="L35" s="44">
        <f t="shared" si="5"/>
        <v>2.6898425880644088E-3</v>
      </c>
      <c r="M35" s="33">
        <f t="shared" si="6"/>
        <v>642.0303174923265</v>
      </c>
    </row>
    <row r="36" spans="1:13" ht="14.4" customHeight="1" x14ac:dyDescent="0.3">
      <c r="A36" s="16">
        <v>1</v>
      </c>
      <c r="B36" s="18">
        <v>40452</v>
      </c>
      <c r="C36" s="42">
        <v>9413</v>
      </c>
      <c r="D36" s="36"/>
      <c r="E36" s="36"/>
      <c r="F36" s="25">
        <f t="shared" si="7"/>
        <v>9272.0099300597194</v>
      </c>
      <c r="G36" s="25">
        <f t="shared" si="8"/>
        <v>-6.6172782463633659</v>
      </c>
      <c r="H36" s="49">
        <f t="shared" si="2"/>
        <v>1.0414963174141174</v>
      </c>
      <c r="I36" s="25">
        <f t="shared" si="9"/>
        <v>9906.292955335417</v>
      </c>
      <c r="J36" s="33">
        <f t="shared" si="3"/>
        <v>-493.29295533541699</v>
      </c>
      <c r="K36" s="33">
        <f t="shared" si="4"/>
        <v>493.29295533541699</v>
      </c>
      <c r="L36" s="44">
        <f t="shared" si="5"/>
        <v>5.2405498282738446E-2</v>
      </c>
      <c r="M36" s="33">
        <f t="shared" si="6"/>
        <v>243337.93978354969</v>
      </c>
    </row>
    <row r="37" spans="1:13" ht="14.4" customHeight="1" x14ac:dyDescent="0.3">
      <c r="A37" s="16">
        <v>1</v>
      </c>
      <c r="B37" s="18">
        <v>40483</v>
      </c>
      <c r="C37" s="42">
        <v>9866</v>
      </c>
      <c r="D37" s="36"/>
      <c r="E37" s="36"/>
      <c r="F37" s="25">
        <f t="shared" si="7"/>
        <v>9468.6906196877389</v>
      </c>
      <c r="G37" s="25">
        <f t="shared" si="8"/>
        <v>40.236023876750295</v>
      </c>
      <c r="H37" s="49">
        <f t="shared" si="2"/>
        <v>0.99560622808021781</v>
      </c>
      <c r="I37" s="25">
        <f t="shared" si="9"/>
        <v>8977.7952537376223</v>
      </c>
      <c r="J37" s="33">
        <f t="shared" si="3"/>
        <v>888.20474626237774</v>
      </c>
      <c r="K37" s="33">
        <f t="shared" si="4"/>
        <v>888.20474626237774</v>
      </c>
      <c r="L37" s="44">
        <f t="shared" si="5"/>
        <v>9.0026834204579131E-2</v>
      </c>
      <c r="M37" s="33">
        <f t="shared" si="6"/>
        <v>788907.67128301482</v>
      </c>
    </row>
    <row r="38" spans="1:13" ht="14.4" customHeight="1" x14ac:dyDescent="0.3">
      <c r="A38" s="16">
        <v>1</v>
      </c>
      <c r="B38" s="18">
        <v>40513</v>
      </c>
      <c r="C38" s="42">
        <v>11455</v>
      </c>
      <c r="D38" s="36"/>
      <c r="E38" s="36"/>
      <c r="F38" s="25">
        <f t="shared" si="7"/>
        <v>9531.6452645753743</v>
      </c>
      <c r="G38" s="25">
        <f t="shared" si="8"/>
        <v>45.471897236297259</v>
      </c>
      <c r="H38" s="49">
        <f t="shared" si="2"/>
        <v>1.1954568148750195</v>
      </c>
      <c r="I38" s="25">
        <f t="shared" si="9"/>
        <v>11332.913893753652</v>
      </c>
      <c r="J38" s="33">
        <f t="shared" si="3"/>
        <v>122.08610624634821</v>
      </c>
      <c r="K38" s="33">
        <f t="shared" si="4"/>
        <v>122.08610624634821</v>
      </c>
      <c r="L38" s="44">
        <f t="shared" si="5"/>
        <v>1.0657887930715688E-2</v>
      </c>
      <c r="M38" s="33">
        <f t="shared" si="6"/>
        <v>14905.017338394624</v>
      </c>
    </row>
    <row r="39" spans="1:13" ht="14.4" customHeight="1" x14ac:dyDescent="0.3">
      <c r="A39" s="16">
        <v>1</v>
      </c>
      <c r="B39" s="18">
        <v>40544</v>
      </c>
      <c r="C39" s="42">
        <v>6901</v>
      </c>
      <c r="D39" s="36"/>
      <c r="E39" s="36"/>
      <c r="F39" s="25">
        <f t="shared" si="7"/>
        <v>9457.1440469007321</v>
      </c>
      <c r="G39" s="25">
        <f t="shared" si="8"/>
        <v>17.822154062048899</v>
      </c>
      <c r="H39" s="49">
        <f t="shared" si="2"/>
        <v>0.7512998324957405</v>
      </c>
      <c r="I39" s="25">
        <f t="shared" si="9"/>
        <v>7314.129254440526</v>
      </c>
      <c r="J39" s="33">
        <f t="shared" si="3"/>
        <v>-413.12925444052598</v>
      </c>
      <c r="K39" s="33">
        <f t="shared" si="4"/>
        <v>413.12925444052598</v>
      </c>
      <c r="L39" s="44">
        <f t="shared" si="5"/>
        <v>5.986512888574496E-2</v>
      </c>
      <c r="M39" s="33">
        <f t="shared" si="6"/>
        <v>170675.78087458486</v>
      </c>
    </row>
    <row r="40" spans="1:13" ht="14.4" customHeight="1" x14ac:dyDescent="0.3">
      <c r="A40" s="16">
        <v>1</v>
      </c>
      <c r="B40" s="18">
        <v>40575</v>
      </c>
      <c r="C40" s="42">
        <v>8014</v>
      </c>
      <c r="D40" s="36"/>
      <c r="E40" s="36"/>
      <c r="F40" s="25">
        <f t="shared" si="7"/>
        <v>9532.0240535631401</v>
      </c>
      <c r="G40" s="25">
        <f t="shared" si="8"/>
        <v>30.972058285550862</v>
      </c>
      <c r="H40" s="49">
        <f t="shared" si="2"/>
        <v>0.82976221070351086</v>
      </c>
      <c r="I40" s="25">
        <f t="shared" si="9"/>
        <v>7802.1510616195064</v>
      </c>
      <c r="J40" s="33">
        <f t="shared" si="3"/>
        <v>211.84893838049356</v>
      </c>
      <c r="K40" s="33">
        <f t="shared" si="4"/>
        <v>211.84893838049356</v>
      </c>
      <c r="L40" s="44">
        <f t="shared" si="5"/>
        <v>2.6434856299038377E-2</v>
      </c>
      <c r="M40" s="33">
        <f t="shared" si="6"/>
        <v>44879.972692942159</v>
      </c>
    </row>
    <row r="41" spans="1:13" ht="14.4" customHeight="1" x14ac:dyDescent="0.3">
      <c r="A41" s="16">
        <v>1</v>
      </c>
      <c r="B41" s="18">
        <v>40603</v>
      </c>
      <c r="C41" s="42">
        <v>9832</v>
      </c>
      <c r="D41" s="36"/>
      <c r="E41" s="36"/>
      <c r="F41" s="25">
        <f t="shared" si="7"/>
        <v>9723.0214879147952</v>
      </c>
      <c r="G41" s="25">
        <f t="shared" si="8"/>
        <v>67.852492313415212</v>
      </c>
      <c r="H41" s="49">
        <f t="shared" si="2"/>
        <v>0.97615056802404632</v>
      </c>
      <c r="I41" s="25">
        <f t="shared" si="9"/>
        <v>9142.2050373556121</v>
      </c>
      <c r="J41" s="33">
        <f t="shared" si="3"/>
        <v>689.79496264438785</v>
      </c>
      <c r="K41" s="33">
        <f t="shared" si="4"/>
        <v>689.79496264438785</v>
      </c>
      <c r="L41" s="44">
        <f t="shared" si="5"/>
        <v>7.0158153238851495E-2</v>
      </c>
      <c r="M41" s="33">
        <f t="shared" si="6"/>
        <v>475817.09048957244</v>
      </c>
    </row>
    <row r="42" spans="1:13" ht="14.4" customHeight="1" x14ac:dyDescent="0.3">
      <c r="A42" s="16">
        <v>1</v>
      </c>
      <c r="B42" s="18">
        <v>40634</v>
      </c>
      <c r="C42" s="42">
        <v>9281</v>
      </c>
      <c r="D42" s="36"/>
      <c r="E42" s="36"/>
      <c r="F42" s="25">
        <f t="shared" si="7"/>
        <v>9718.1713232102684</v>
      </c>
      <c r="G42" s="25">
        <f t="shared" si="8"/>
        <v>51.096990081737594</v>
      </c>
      <c r="H42" s="49">
        <f t="shared" si="2"/>
        <v>0.97136318991960502</v>
      </c>
      <c r="I42" s="25">
        <f t="shared" si="9"/>
        <v>9602.5048597514942</v>
      </c>
      <c r="J42" s="33">
        <f t="shared" si="3"/>
        <v>-321.50485975149422</v>
      </c>
      <c r="K42" s="33">
        <f t="shared" si="4"/>
        <v>321.50485975149422</v>
      </c>
      <c r="L42" s="44">
        <f t="shared" si="5"/>
        <v>3.4641187345274674E-2</v>
      </c>
      <c r="M42" s="33">
        <f t="shared" si="6"/>
        <v>103365.37484382797</v>
      </c>
    </row>
    <row r="43" spans="1:13" ht="14.4" customHeight="1" x14ac:dyDescent="0.3">
      <c r="A43" s="16">
        <v>1</v>
      </c>
      <c r="B43" s="18">
        <v>40664</v>
      </c>
      <c r="C43" s="42">
        <v>9967</v>
      </c>
      <c r="D43" s="36"/>
      <c r="E43" s="36"/>
      <c r="F43" s="25">
        <f t="shared" si="7"/>
        <v>9757.0419889780005</v>
      </c>
      <c r="G43" s="25">
        <f t="shared" si="8"/>
        <v>48.279236058277675</v>
      </c>
      <c r="H43" s="49">
        <f t="shared" si="2"/>
        <v>1.0243832988839288</v>
      </c>
      <c r="I43" s="25">
        <f t="shared" si="9"/>
        <v>10023.56270486746</v>
      </c>
      <c r="J43" s="33">
        <f t="shared" si="3"/>
        <v>-56.562704867459615</v>
      </c>
      <c r="K43" s="33">
        <f t="shared" si="4"/>
        <v>56.562704867459615</v>
      </c>
      <c r="L43" s="44">
        <f t="shared" si="5"/>
        <v>5.6749979800802264E-3</v>
      </c>
      <c r="M43" s="33">
        <f t="shared" si="6"/>
        <v>3199.3395819233397</v>
      </c>
    </row>
    <row r="44" spans="1:13" ht="14.4" customHeight="1" x14ac:dyDescent="0.3">
      <c r="A44" s="16">
        <v>1</v>
      </c>
      <c r="B44" s="18">
        <v>40695</v>
      </c>
      <c r="C44" s="42">
        <v>11344</v>
      </c>
      <c r="D44" s="36"/>
      <c r="E44" s="36"/>
      <c r="F44" s="25">
        <f t="shared" si="7"/>
        <v>9928.9915898353829</v>
      </c>
      <c r="G44" s="25">
        <f t="shared" si="8"/>
        <v>76.78107021919979</v>
      </c>
      <c r="H44" s="49">
        <f t="shared" si="2"/>
        <v>1.1121331499736888</v>
      </c>
      <c r="I44" s="25">
        <f t="shared" si="9"/>
        <v>10733.588188174333</v>
      </c>
      <c r="J44" s="33">
        <f t="shared" si="3"/>
        <v>610.41181182566652</v>
      </c>
      <c r="K44" s="33">
        <f t="shared" si="4"/>
        <v>610.41181182566652</v>
      </c>
      <c r="L44" s="44">
        <f t="shared" si="5"/>
        <v>5.3809221775887386E-2</v>
      </c>
      <c r="M44" s="33">
        <f t="shared" si="6"/>
        <v>372602.58001629292</v>
      </c>
    </row>
    <row r="45" spans="1:13" ht="14.4" customHeight="1" x14ac:dyDescent="0.3">
      <c r="A45" s="16">
        <v>1</v>
      </c>
      <c r="B45" s="18">
        <v>40725</v>
      </c>
      <c r="C45" s="42">
        <v>9106</v>
      </c>
      <c r="D45" s="36"/>
      <c r="E45" s="36"/>
      <c r="F45" s="25">
        <f t="shared" si="7"/>
        <v>9790.6009053960188</v>
      </c>
      <c r="G45" s="25">
        <f t="shared" si="8"/>
        <v>27.191262043608432</v>
      </c>
      <c r="H45" s="49">
        <f t="shared" si="2"/>
        <v>0.97942566843605006</v>
      </c>
      <c r="I45" s="25">
        <f t="shared" si="9"/>
        <v>10083.757628021587</v>
      </c>
      <c r="J45" s="33">
        <f t="shared" si="3"/>
        <v>-977.75762802158715</v>
      </c>
      <c r="K45" s="33">
        <f t="shared" si="4"/>
        <v>977.75762802158715</v>
      </c>
      <c r="L45" s="44">
        <f t="shared" si="5"/>
        <v>0.10737509642231355</v>
      </c>
      <c r="M45" s="33">
        <f t="shared" si="6"/>
        <v>956009.97915440041</v>
      </c>
    </row>
    <row r="46" spans="1:13" ht="14.4" customHeight="1" x14ac:dyDescent="0.3">
      <c r="A46" s="16">
        <v>1</v>
      </c>
      <c r="B46" s="18">
        <v>40756</v>
      </c>
      <c r="C46" s="42">
        <v>10469</v>
      </c>
      <c r="D46" s="36"/>
      <c r="E46" s="36"/>
      <c r="F46" s="25">
        <f t="shared" si="7"/>
        <v>9969.1396551636062</v>
      </c>
      <c r="G46" s="25">
        <f t="shared" si="8"/>
        <v>62.07173646274974</v>
      </c>
      <c r="H46" s="49">
        <f t="shared" si="2"/>
        <v>1.0164148352313485</v>
      </c>
      <c r="I46" s="25">
        <f t="shared" si="9"/>
        <v>9788.6119486943971</v>
      </c>
      <c r="J46" s="33">
        <f t="shared" si="3"/>
        <v>680.38805130560286</v>
      </c>
      <c r="K46" s="33">
        <f t="shared" si="4"/>
        <v>680.38805130560286</v>
      </c>
      <c r="L46" s="44">
        <f t="shared" si="5"/>
        <v>6.4990739450339369E-2</v>
      </c>
      <c r="M46" s="33">
        <f t="shared" si="6"/>
        <v>462927.90035943565</v>
      </c>
    </row>
    <row r="47" spans="1:13" ht="14.4" customHeight="1" x14ac:dyDescent="0.3">
      <c r="A47" s="16">
        <v>1</v>
      </c>
      <c r="B47" s="18">
        <v>40787</v>
      </c>
      <c r="C47" s="42">
        <v>10085</v>
      </c>
      <c r="D47" s="36"/>
      <c r="E47" s="36"/>
      <c r="F47" s="25">
        <f t="shared" si="7"/>
        <v>10031.449715358738</v>
      </c>
      <c r="G47" s="25">
        <f t="shared" si="8"/>
        <v>62.12666201834265</v>
      </c>
      <c r="H47" s="49">
        <f t="shared" si="2"/>
        <v>1.005285026724807</v>
      </c>
      <c r="I47" s="25">
        <f t="shared" si="9"/>
        <v>10083.919766914601</v>
      </c>
      <c r="J47" s="33">
        <f t="shared" si="3"/>
        <v>1.080233085398504</v>
      </c>
      <c r="K47" s="33">
        <f t="shared" si="4"/>
        <v>1.080233085398504</v>
      </c>
      <c r="L47" s="44">
        <f t="shared" si="5"/>
        <v>1.0711284932062509E-4</v>
      </c>
      <c r="M47" s="33">
        <f t="shared" si="6"/>
        <v>1.1669035187895718</v>
      </c>
    </row>
    <row r="48" spans="1:13" ht="14.4" customHeight="1" x14ac:dyDescent="0.3">
      <c r="A48" s="16">
        <v>1</v>
      </c>
      <c r="B48" s="18">
        <v>40817</v>
      </c>
      <c r="C48" s="42">
        <v>9612</v>
      </c>
      <c r="D48" s="36"/>
      <c r="E48" s="36"/>
      <c r="F48" s="25">
        <f t="shared" si="7"/>
        <v>9901.8356029684401</v>
      </c>
      <c r="G48" s="25">
        <f t="shared" si="8"/>
        <v>17.936901901119981</v>
      </c>
      <c r="H48" s="49">
        <f t="shared" si="2"/>
        <v>1.0156652364629111</v>
      </c>
      <c r="I48" s="25">
        <f t="shared" si="9"/>
        <v>10512.422626576357</v>
      </c>
      <c r="J48" s="33">
        <f t="shared" ref="J48:J79" si="10">C48-I48</f>
        <v>-900.42262657635729</v>
      </c>
      <c r="K48" s="33">
        <f t="shared" si="4"/>
        <v>900.42262657635729</v>
      </c>
      <c r="L48" s="44">
        <f t="shared" ref="L48:L79" si="11">K48/C48</f>
        <v>9.3676927442400887E-2</v>
      </c>
      <c r="M48" s="33">
        <f t="shared" si="6"/>
        <v>810760.90645066614</v>
      </c>
    </row>
    <row r="49" spans="1:13" ht="14.4" customHeight="1" x14ac:dyDescent="0.3">
      <c r="A49" s="16">
        <v>1</v>
      </c>
      <c r="B49" s="18">
        <v>40848</v>
      </c>
      <c r="C49" s="42">
        <v>10328</v>
      </c>
      <c r="D49" s="36"/>
      <c r="E49" s="36"/>
      <c r="F49" s="25">
        <f t="shared" si="7"/>
        <v>10020.418537043492</v>
      </c>
      <c r="G49" s="25">
        <f t="shared" si="8"/>
        <v>41.132406520485311</v>
      </c>
      <c r="H49" s="49">
        <f t="shared" si="2"/>
        <v>1.0084143212291869</v>
      </c>
      <c r="I49" s="25">
        <f t="shared" si="9"/>
        <v>9876.1872869870367</v>
      </c>
      <c r="J49" s="33">
        <f t="shared" si="10"/>
        <v>451.81271301296329</v>
      </c>
      <c r="K49" s="33">
        <f t="shared" si="4"/>
        <v>451.81271301296329</v>
      </c>
      <c r="L49" s="44">
        <f t="shared" si="11"/>
        <v>4.3746389718528587E-2</v>
      </c>
      <c r="M49" s="33">
        <f t="shared" si="6"/>
        <v>204134.72764013431</v>
      </c>
    </row>
    <row r="50" spans="1:13" ht="14.4" customHeight="1" x14ac:dyDescent="0.3">
      <c r="A50" s="16">
        <v>1</v>
      </c>
      <c r="B50" s="18">
        <v>40878</v>
      </c>
      <c r="C50" s="42">
        <v>11483</v>
      </c>
      <c r="D50" s="36"/>
      <c r="E50" s="36"/>
      <c r="F50" s="25">
        <f t="shared" si="7"/>
        <v>9960.4145049565341</v>
      </c>
      <c r="G50" s="25">
        <f t="shared" si="8"/>
        <v>17.823879813232608</v>
      </c>
      <c r="H50" s="49">
        <f t="shared" si="2"/>
        <v>1.179909685492166</v>
      </c>
      <c r="I50" s="25">
        <f t="shared" si="9"/>
        <v>12028.149643695739</v>
      </c>
      <c r="J50" s="33">
        <f t="shared" si="10"/>
        <v>-545.14964369573863</v>
      </c>
      <c r="K50" s="33">
        <f t="shared" si="4"/>
        <v>545.14964369573863</v>
      </c>
      <c r="L50" s="44">
        <f t="shared" si="11"/>
        <v>4.7474496533635689E-2</v>
      </c>
      <c r="M50" s="33">
        <f t="shared" si="6"/>
        <v>297188.13402159075</v>
      </c>
    </row>
    <row r="51" spans="1:13" ht="14.4" customHeight="1" x14ac:dyDescent="0.3">
      <c r="A51" s="16">
        <v>1</v>
      </c>
      <c r="B51" s="18">
        <v>40909</v>
      </c>
      <c r="C51" s="42">
        <v>7486</v>
      </c>
      <c r="D51" s="36"/>
      <c r="E51" s="36"/>
      <c r="F51" s="25">
        <f t="shared" si="7"/>
        <v>9975.0948787322031</v>
      </c>
      <c r="G51" s="25">
        <f t="shared" si="8"/>
        <v>17.099408045788273</v>
      </c>
      <c r="H51" s="49">
        <f t="shared" si="2"/>
        <v>0.75099658541279402</v>
      </c>
      <c r="I51" s="25">
        <f t="shared" si="9"/>
        <v>7496.6488270800946</v>
      </c>
      <c r="J51" s="33">
        <f t="shared" si="10"/>
        <v>-10.648827080094634</v>
      </c>
      <c r="K51" s="33">
        <f t="shared" si="4"/>
        <v>10.648827080094634</v>
      </c>
      <c r="L51" s="44">
        <f t="shared" si="11"/>
        <v>1.422498942037755E-3</v>
      </c>
      <c r="M51" s="33">
        <f t="shared" si="6"/>
        <v>113.39751818175681</v>
      </c>
    </row>
    <row r="52" spans="1:13" ht="14.4" customHeight="1" x14ac:dyDescent="0.3">
      <c r="A52" s="16">
        <v>1</v>
      </c>
      <c r="B52" s="18">
        <v>40940</v>
      </c>
      <c r="C52" s="42">
        <v>8641</v>
      </c>
      <c r="D52" s="36"/>
      <c r="E52" s="36"/>
      <c r="F52" s="25">
        <f t="shared" si="7"/>
        <v>10085.704699608676</v>
      </c>
      <c r="G52" s="25">
        <f t="shared" si="8"/>
        <v>38.650393871285075</v>
      </c>
      <c r="H52" s="49">
        <f t="shared" si="2"/>
        <v>0.8396157772626327</v>
      </c>
      <c r="I52" s="25">
        <f t="shared" si="9"/>
        <v>8291.1452211758969</v>
      </c>
      <c r="J52" s="33">
        <f t="shared" si="10"/>
        <v>349.85477882410305</v>
      </c>
      <c r="K52" s="33">
        <f t="shared" si="4"/>
        <v>349.85477882410305</v>
      </c>
      <c r="L52" s="44">
        <f t="shared" si="11"/>
        <v>4.0487765168858124E-2</v>
      </c>
      <c r="M52" s="33">
        <f t="shared" si="6"/>
        <v>122398.36626606206</v>
      </c>
    </row>
    <row r="53" spans="1:13" ht="14.4" customHeight="1" x14ac:dyDescent="0.3">
      <c r="A53" s="16">
        <v>1</v>
      </c>
      <c r="B53" s="18">
        <v>40969</v>
      </c>
      <c r="C53" s="42">
        <v>9709</v>
      </c>
      <c r="D53" s="36"/>
      <c r="E53" s="36"/>
      <c r="F53" s="25">
        <f t="shared" si="7"/>
        <v>10084.846093430282</v>
      </c>
      <c r="G53" s="25">
        <f t="shared" si="8"/>
        <v>29.544906318878706</v>
      </c>
      <c r="H53" s="49">
        <f t="shared" si="2"/>
        <v>0.9712524454283793</v>
      </c>
      <c r="I53" s="25">
        <f t="shared" si="9"/>
        <v>9882.8949753776105</v>
      </c>
      <c r="J53" s="33">
        <f t="shared" si="10"/>
        <v>-173.89497537761054</v>
      </c>
      <c r="K53" s="33">
        <f t="shared" si="4"/>
        <v>173.89497537761054</v>
      </c>
      <c r="L53" s="44">
        <f t="shared" si="11"/>
        <v>1.7910698875024261E-2</v>
      </c>
      <c r="M53" s="33">
        <f t="shared" si="6"/>
        <v>30239.462461579773</v>
      </c>
    </row>
    <row r="54" spans="1:13" ht="14.4" customHeight="1" x14ac:dyDescent="0.3">
      <c r="A54" s="16">
        <v>1</v>
      </c>
      <c r="B54" s="18">
        <v>41000</v>
      </c>
      <c r="C54" s="42">
        <v>9423</v>
      </c>
      <c r="D54" s="36"/>
      <c r="E54" s="36"/>
      <c r="F54" s="25">
        <f t="shared" si="7"/>
        <v>10022.664054452889</v>
      </c>
      <c r="G54" s="25">
        <f t="shared" si="8"/>
        <v>8.4049494086744936</v>
      </c>
      <c r="H54" s="49">
        <f t="shared" si="2"/>
        <v>0.95997691999189017</v>
      </c>
      <c r="I54" s="25">
        <f t="shared" si="9"/>
        <v>9824.7471056104878</v>
      </c>
      <c r="J54" s="33">
        <f t="shared" si="10"/>
        <v>-401.74710561048778</v>
      </c>
      <c r="K54" s="33">
        <f t="shared" si="4"/>
        <v>401.74710561048778</v>
      </c>
      <c r="L54" s="44">
        <f t="shared" si="11"/>
        <v>4.2634734756498753E-2</v>
      </c>
      <c r="M54" s="33">
        <f t="shared" si="6"/>
        <v>161400.73686640442</v>
      </c>
    </row>
    <row r="55" spans="1:13" ht="14.4" customHeight="1" x14ac:dyDescent="0.3">
      <c r="A55" s="16">
        <v>1</v>
      </c>
      <c r="B55" s="18">
        <v>41030</v>
      </c>
      <c r="C55" s="42">
        <v>11342</v>
      </c>
      <c r="D55" s="36"/>
      <c r="E55" s="36"/>
      <c r="F55" s="25">
        <f t="shared" si="7"/>
        <v>10261.934594033557</v>
      </c>
      <c r="G55" s="25">
        <f t="shared" si="8"/>
        <v>61.611655600853545</v>
      </c>
      <c r="H55" s="49">
        <f t="shared" si="2"/>
        <v>1.0539007281187258</v>
      </c>
      <c r="I55" s="25">
        <f t="shared" si="9"/>
        <v>10275.659557508034</v>
      </c>
      <c r="J55" s="33">
        <f t="shared" si="10"/>
        <v>1066.3404424919663</v>
      </c>
      <c r="K55" s="33">
        <f t="shared" si="4"/>
        <v>1066.3404424919663</v>
      </c>
      <c r="L55" s="44">
        <f t="shared" si="11"/>
        <v>9.4016967244927377E-2</v>
      </c>
      <c r="M55" s="33">
        <f t="shared" si="6"/>
        <v>1137081.9392939624</v>
      </c>
    </row>
    <row r="56" spans="1:13" ht="14.4" customHeight="1" x14ac:dyDescent="0.3">
      <c r="A56" s="16">
        <v>1</v>
      </c>
      <c r="B56" s="18">
        <v>41061</v>
      </c>
      <c r="C56" s="42">
        <v>11274</v>
      </c>
      <c r="D56" s="36"/>
      <c r="E56" s="36"/>
      <c r="F56" s="25">
        <f t="shared" si="7"/>
        <v>10282.234769143048</v>
      </c>
      <c r="G56" s="25">
        <f t="shared" si="8"/>
        <v>52.090757301412971</v>
      </c>
      <c r="H56" s="49">
        <f t="shared" si="2"/>
        <v>1.1064101188730695</v>
      </c>
      <c r="I56" s="25">
        <f t="shared" si="9"/>
        <v>11481.158009504978</v>
      </c>
      <c r="J56" s="33">
        <f t="shared" si="10"/>
        <v>-207.1580095049776</v>
      </c>
      <c r="K56" s="33">
        <f t="shared" si="4"/>
        <v>207.1580095049776</v>
      </c>
      <c r="L56" s="44">
        <f t="shared" si="11"/>
        <v>1.8374845618678162E-2</v>
      </c>
      <c r="M56" s="33">
        <f t="shared" si="6"/>
        <v>42914.440902064387</v>
      </c>
    </row>
    <row r="57" spans="1:13" ht="14.4" customHeight="1" x14ac:dyDescent="0.3">
      <c r="A57" s="16">
        <v>1</v>
      </c>
      <c r="B57" s="18">
        <v>41091</v>
      </c>
      <c r="C57" s="42">
        <v>9845</v>
      </c>
      <c r="D57" s="36"/>
      <c r="E57" s="36"/>
      <c r="F57" s="25">
        <f t="shared" si="7"/>
        <v>10271.668572245862</v>
      </c>
      <c r="G57" s="25">
        <f t="shared" si="8"/>
        <v>37.650449629498752</v>
      </c>
      <c r="H57" s="49">
        <f t="shared" si="2"/>
        <v>0.97177347676381176</v>
      </c>
      <c r="I57" s="25">
        <f t="shared" si="9"/>
        <v>10121.703686573601</v>
      </c>
      <c r="J57" s="33">
        <f t="shared" si="10"/>
        <v>-276.70368657360086</v>
      </c>
      <c r="K57" s="33">
        <f t="shared" si="4"/>
        <v>276.70368657360086</v>
      </c>
      <c r="L57" s="44">
        <f t="shared" si="11"/>
        <v>2.8106011840893941E-2</v>
      </c>
      <c r="M57" s="33">
        <f t="shared" si="6"/>
        <v>76564.930163421537</v>
      </c>
    </row>
    <row r="58" spans="1:13" ht="14.4" customHeight="1" x14ac:dyDescent="0.3">
      <c r="A58" s="16">
        <v>1</v>
      </c>
      <c r="B58" s="18">
        <v>41122</v>
      </c>
      <c r="C58" s="42">
        <v>11163</v>
      </c>
      <c r="D58" s="36"/>
      <c r="E58" s="36"/>
      <c r="F58" s="25">
        <f t="shared" si="7"/>
        <v>10458.667173231392</v>
      </c>
      <c r="G58" s="25">
        <f t="shared" si="8"/>
        <v>72.070144672079337</v>
      </c>
      <c r="H58" s="49">
        <f t="shared" si="2"/>
        <v>1.0350048861840704</v>
      </c>
      <c r="I58" s="25">
        <f t="shared" si="9"/>
        <v>10478.544794966851</v>
      </c>
      <c r="J58" s="33">
        <f t="shared" si="10"/>
        <v>684.45520503314947</v>
      </c>
      <c r="K58" s="33">
        <f t="shared" si="4"/>
        <v>684.45520503314947</v>
      </c>
      <c r="L58" s="44">
        <f t="shared" si="11"/>
        <v>6.131462913492336E-2</v>
      </c>
      <c r="M58" s="33">
        <f t="shared" si="6"/>
        <v>468478.9276969707</v>
      </c>
    </row>
    <row r="59" spans="1:13" ht="14.4" customHeight="1" x14ac:dyDescent="0.3">
      <c r="A59" s="16">
        <v>1</v>
      </c>
      <c r="B59" s="18">
        <v>41153</v>
      </c>
      <c r="C59" s="42">
        <v>9532</v>
      </c>
      <c r="D59" s="36"/>
      <c r="E59" s="36"/>
      <c r="F59" s="25">
        <f t="shared" si="7"/>
        <v>10298.121668408687</v>
      </c>
      <c r="G59" s="25">
        <f t="shared" si="8"/>
        <v>18.460109026874179</v>
      </c>
      <c r="H59" s="49">
        <f t="shared" si="2"/>
        <v>0.9762008884485307</v>
      </c>
      <c r="I59" s="25">
        <f t="shared" si="9"/>
        <v>10586.392546060513</v>
      </c>
      <c r="J59" s="33">
        <f t="shared" si="10"/>
        <v>-1054.3925460605133</v>
      </c>
      <c r="K59" s="33">
        <f t="shared" si="4"/>
        <v>1054.3925460605133</v>
      </c>
      <c r="L59" s="44">
        <f t="shared" si="11"/>
        <v>0.11061608750110294</v>
      </c>
      <c r="M59" s="33">
        <f t="shared" si="6"/>
        <v>1111743.6411879717</v>
      </c>
    </row>
    <row r="60" spans="1:13" ht="14.4" customHeight="1" x14ac:dyDescent="0.3">
      <c r="A60" s="16">
        <v>1</v>
      </c>
      <c r="B60" s="18">
        <v>41183</v>
      </c>
      <c r="C60" s="42">
        <v>10754</v>
      </c>
      <c r="D60" s="36"/>
      <c r="E60" s="36"/>
      <c r="F60" s="25">
        <f t="shared" si="7"/>
        <v>10376.807188317855</v>
      </c>
      <c r="G60" s="25">
        <f t="shared" si="8"/>
        <v>32.340028246235576</v>
      </c>
      <c r="H60" s="49">
        <f t="shared" si="2"/>
        <v>1.0232153361993335</v>
      </c>
      <c r="I60" s="25">
        <f t="shared" si="9"/>
        <v>10478.193470468048</v>
      </c>
      <c r="J60" s="33">
        <f t="shared" si="10"/>
        <v>275.80652953195204</v>
      </c>
      <c r="K60" s="33">
        <f t="shared" si="4"/>
        <v>275.80652953195204</v>
      </c>
      <c r="L60" s="44">
        <f t="shared" si="11"/>
        <v>2.5646878327315607E-2</v>
      </c>
      <c r="M60" s="33">
        <f t="shared" si="6"/>
        <v>76069.24173245953</v>
      </c>
    </row>
    <row r="61" spans="1:13" ht="14.4" customHeight="1" x14ac:dyDescent="0.3">
      <c r="A61" s="16">
        <v>1</v>
      </c>
      <c r="B61" s="18">
        <v>41214</v>
      </c>
      <c r="C61" s="42">
        <v>10953</v>
      </c>
      <c r="D61" s="36"/>
      <c r="E61" s="36"/>
      <c r="F61" s="25">
        <f t="shared" si="7"/>
        <v>10509.494530365653</v>
      </c>
      <c r="G61" s="25">
        <f t="shared" si="8"/>
        <v>55.466688389206766</v>
      </c>
      <c r="H61" s="49">
        <f t="shared" si="2"/>
        <v>1.0207467610220931</v>
      </c>
      <c r="I61" s="25">
        <f t="shared" si="9"/>
        <v>10496.733124966157</v>
      </c>
      <c r="J61" s="33">
        <f t="shared" si="10"/>
        <v>456.26687503384346</v>
      </c>
      <c r="K61" s="33">
        <f t="shared" si="4"/>
        <v>456.26687503384346</v>
      </c>
      <c r="L61" s="44">
        <f t="shared" si="11"/>
        <v>4.16567949451149E-2</v>
      </c>
      <c r="M61" s="33">
        <f t="shared" si="6"/>
        <v>208179.46125314894</v>
      </c>
    </row>
    <row r="62" spans="1:13" ht="14.4" customHeight="1" x14ac:dyDescent="0.3">
      <c r="A62" s="16">
        <v>1</v>
      </c>
      <c r="B62" s="18">
        <v>41244</v>
      </c>
      <c r="C62" s="42">
        <v>11922</v>
      </c>
      <c r="D62" s="36"/>
      <c r="E62" s="36"/>
      <c r="F62" s="25">
        <f t="shared" si="7"/>
        <v>10462.764621001274</v>
      </c>
      <c r="G62" s="25">
        <f t="shared" si="8"/>
        <v>31.913830873868772</v>
      </c>
      <c r="H62" s="49">
        <f t="shared" si="2"/>
        <v>1.1651483780685712</v>
      </c>
      <c r="I62" s="25">
        <f t="shared" si="9"/>
        <v>12465.700068857977</v>
      </c>
      <c r="J62" s="33">
        <f t="shared" si="10"/>
        <v>-543.70006885797739</v>
      </c>
      <c r="K62" s="33">
        <f t="shared" si="4"/>
        <v>543.70006885797739</v>
      </c>
      <c r="L62" s="44">
        <f t="shared" si="11"/>
        <v>4.5604770076998605E-2</v>
      </c>
      <c r="M62" s="33">
        <f t="shared" si="6"/>
        <v>295609.76487616933</v>
      </c>
    </row>
    <row r="63" spans="1:13" ht="14.4" customHeight="1" x14ac:dyDescent="0.3">
      <c r="A63" s="16">
        <v>1</v>
      </c>
      <c r="B63" s="18">
        <v>41275</v>
      </c>
      <c r="C63" s="42">
        <v>8395</v>
      </c>
      <c r="D63" s="36"/>
      <c r="E63" s="36"/>
      <c r="F63" s="25">
        <f t="shared" si="7"/>
        <v>10646.333067772226</v>
      </c>
      <c r="G63" s="25">
        <f t="shared" si="8"/>
        <v>66.865087943891709</v>
      </c>
      <c r="H63" s="49">
        <f t="shared" si="2"/>
        <v>0.76469844848854551</v>
      </c>
      <c r="I63" s="25">
        <f t="shared" si="9"/>
        <v>7881.46768236346</v>
      </c>
      <c r="J63" s="33">
        <f t="shared" si="10"/>
        <v>513.53231763654003</v>
      </c>
      <c r="K63" s="33">
        <f t="shared" si="4"/>
        <v>513.53231763654003</v>
      </c>
      <c r="L63" s="44">
        <f t="shared" si="11"/>
        <v>6.1171211153846342E-2</v>
      </c>
      <c r="M63" s="33">
        <f t="shared" si="6"/>
        <v>263715.44125715626</v>
      </c>
    </row>
    <row r="64" spans="1:13" ht="14.4" customHeight="1" x14ac:dyDescent="0.3">
      <c r="A64" s="16">
        <v>1</v>
      </c>
      <c r="B64" s="18">
        <v>41306</v>
      </c>
      <c r="C64" s="42">
        <v>8888</v>
      </c>
      <c r="D64" s="36"/>
      <c r="E64" s="36"/>
      <c r="F64" s="25">
        <f t="shared" si="7"/>
        <v>10684.942328991387</v>
      </c>
      <c r="G64" s="25">
        <f t="shared" si="8"/>
        <v>60.353076042768343</v>
      </c>
      <c r="H64" s="49">
        <f t="shared" si="2"/>
        <v>0.83677195464907461</v>
      </c>
      <c r="I64" s="25">
        <f t="shared" si="9"/>
        <v>8994.9701964801916</v>
      </c>
      <c r="J64" s="33">
        <f t="shared" si="10"/>
        <v>-106.97019648019159</v>
      </c>
      <c r="K64" s="33">
        <f t="shared" si="4"/>
        <v>106.97019648019159</v>
      </c>
      <c r="L64" s="44">
        <f t="shared" si="11"/>
        <v>1.2035350639085462E-2</v>
      </c>
      <c r="M64" s="33">
        <f t="shared" si="6"/>
        <v>11442.622935010793</v>
      </c>
    </row>
    <row r="65" spans="1:13" ht="14.4" customHeight="1" x14ac:dyDescent="0.3">
      <c r="A65" s="16">
        <v>1</v>
      </c>
      <c r="B65" s="18">
        <v>41334</v>
      </c>
      <c r="C65" s="42">
        <v>10110</v>
      </c>
      <c r="D65" s="36"/>
      <c r="E65" s="36"/>
      <c r="F65" s="25">
        <f t="shared" si="7"/>
        <v>10670.764492014119</v>
      </c>
      <c r="G65" s="25">
        <f t="shared" si="8"/>
        <v>43.176222669610461</v>
      </c>
      <c r="H65" s="49">
        <f t="shared" si="2"/>
        <v>0.96256365928544285</v>
      </c>
      <c r="I65" s="25">
        <f t="shared" si="9"/>
        <v>10436.39443898975</v>
      </c>
      <c r="J65" s="33">
        <f t="shared" si="10"/>
        <v>-326.39443898974969</v>
      </c>
      <c r="K65" s="33">
        <f t="shared" si="4"/>
        <v>326.39443898974969</v>
      </c>
      <c r="L65" s="44">
        <f t="shared" si="11"/>
        <v>3.2284316418372865E-2</v>
      </c>
      <c r="M65" s="33">
        <f t="shared" si="6"/>
        <v>106533.32980343343</v>
      </c>
    </row>
    <row r="66" spans="1:13" ht="14.4" customHeight="1" x14ac:dyDescent="0.3">
      <c r="A66" s="16">
        <v>1</v>
      </c>
      <c r="B66" s="18">
        <v>41365</v>
      </c>
      <c r="C66" s="42">
        <v>10493</v>
      </c>
      <c r="D66" s="36"/>
      <c r="E66" s="36"/>
      <c r="F66" s="25">
        <f t="shared" si="7"/>
        <v>10761.963208042542</v>
      </c>
      <c r="G66" s="25">
        <f t="shared" si="8"/>
        <v>54.243782338657006</v>
      </c>
      <c r="H66" s="49">
        <f t="shared" si="2"/>
        <v>0.96546347919938458</v>
      </c>
      <c r="I66" s="25">
        <f t="shared" si="9"/>
        <v>10285.135808257797</v>
      </c>
      <c r="J66" s="33">
        <f t="shared" si="10"/>
        <v>207.86419174220282</v>
      </c>
      <c r="K66" s="33">
        <f t="shared" si="4"/>
        <v>207.86419174220282</v>
      </c>
      <c r="L66" s="44">
        <f t="shared" si="11"/>
        <v>1.98097962205473E-2</v>
      </c>
      <c r="M66" s="33">
        <f t="shared" si="6"/>
        <v>43207.52220863926</v>
      </c>
    </row>
    <row r="67" spans="1:13" ht="14.4" customHeight="1" x14ac:dyDescent="0.3">
      <c r="A67" s="16">
        <v>1</v>
      </c>
      <c r="B67" s="18">
        <v>41395</v>
      </c>
      <c r="C67" s="42">
        <v>12218</v>
      </c>
      <c r="D67" s="36"/>
      <c r="E67" s="36"/>
      <c r="F67" s="25">
        <f t="shared" si="7"/>
        <v>10988.512624330817</v>
      </c>
      <c r="G67" s="25">
        <f t="shared" si="8"/>
        <v>93.954400252675811</v>
      </c>
      <c r="H67" s="49">
        <f t="shared" si="2"/>
        <v>1.0750670963542326</v>
      </c>
      <c r="I67" s="25">
        <f t="shared" si="9"/>
        <v>11399.208422645597</v>
      </c>
      <c r="J67" s="33">
        <f t="shared" si="10"/>
        <v>818.79157735440276</v>
      </c>
      <c r="K67" s="33">
        <f t="shared" si="4"/>
        <v>818.79157735440276</v>
      </c>
      <c r="L67" s="44">
        <f t="shared" si="11"/>
        <v>6.7015188848780716E-2</v>
      </c>
      <c r="M67" s="33">
        <f t="shared" si="6"/>
        <v>670419.64714651089</v>
      </c>
    </row>
    <row r="68" spans="1:13" ht="14.4" customHeight="1" x14ac:dyDescent="0.3">
      <c r="A68" s="16">
        <v>1</v>
      </c>
      <c r="B68" s="18">
        <v>41426</v>
      </c>
      <c r="C68" s="42">
        <v>11385</v>
      </c>
      <c r="D68" s="36"/>
      <c r="E68" s="36"/>
      <c r="F68" s="25">
        <f t="shared" si="7"/>
        <v>10906.720290390864</v>
      </c>
      <c r="G68" s="25">
        <f t="shared" si="8"/>
        <v>53.450725177252792</v>
      </c>
      <c r="H68" s="49">
        <f t="shared" si="2"/>
        <v>1.0835754192393918</v>
      </c>
      <c r="I68" s="25">
        <f t="shared" si="9"/>
        <v>12261.753658076295</v>
      </c>
      <c r="J68" s="33">
        <f t="shared" si="10"/>
        <v>-876.75365807629532</v>
      </c>
      <c r="K68" s="33">
        <f t="shared" si="4"/>
        <v>876.75365807629532</v>
      </c>
      <c r="L68" s="44">
        <f t="shared" si="11"/>
        <v>7.7009543968054053E-2</v>
      </c>
      <c r="M68" s="33">
        <f t="shared" si="6"/>
        <v>768696.97695016535</v>
      </c>
    </row>
    <row r="69" spans="1:13" ht="14.4" customHeight="1" x14ac:dyDescent="0.3">
      <c r="A69" s="16">
        <v>1</v>
      </c>
      <c r="B69" s="18">
        <v>41456</v>
      </c>
      <c r="C69" s="42">
        <v>11186</v>
      </c>
      <c r="D69" s="36"/>
      <c r="E69" s="36"/>
      <c r="F69" s="25">
        <f t="shared" si="7"/>
        <v>11082.315551633257</v>
      </c>
      <c r="G69" s="25">
        <f t="shared" si="8"/>
        <v>81.600907448055096</v>
      </c>
      <c r="H69" s="49">
        <f t="shared" si="2"/>
        <v>0.98549159842450318</v>
      </c>
      <c r="I69" s="25">
        <f t="shared" si="9"/>
        <v>10650.803493724585</v>
      </c>
      <c r="J69" s="33">
        <f t="shared" si="10"/>
        <v>535.19650627541523</v>
      </c>
      <c r="K69" s="33">
        <f t="shared" si="4"/>
        <v>535.19650627541523</v>
      </c>
      <c r="L69" s="44">
        <f t="shared" si="11"/>
        <v>4.7845208857090579E-2</v>
      </c>
      <c r="M69" s="33">
        <f t="shared" si="6"/>
        <v>286435.30032941059</v>
      </c>
    </row>
    <row r="70" spans="1:13" ht="14.4" customHeight="1" x14ac:dyDescent="0.3">
      <c r="A70" s="16">
        <v>1</v>
      </c>
      <c r="B70" s="18">
        <v>41487</v>
      </c>
      <c r="C70" s="42">
        <v>11462</v>
      </c>
      <c r="D70" s="36"/>
      <c r="E70" s="36"/>
      <c r="F70" s="25">
        <f t="shared" si="7"/>
        <v>11144.050889481437</v>
      </c>
      <c r="G70" s="25">
        <f t="shared" si="8"/>
        <v>77.022565893328903</v>
      </c>
      <c r="H70" s="49">
        <f t="shared" si="2"/>
        <v>1.0326417627240418</v>
      </c>
      <c r="I70" s="25">
        <f t="shared" si="9"/>
        <v>11554.708084099924</v>
      </c>
      <c r="J70" s="33">
        <f t="shared" si="10"/>
        <v>-92.708084099924235</v>
      </c>
      <c r="K70" s="33">
        <f t="shared" si="4"/>
        <v>92.708084099924235</v>
      </c>
      <c r="L70" s="44">
        <f t="shared" si="11"/>
        <v>8.0882990839228966E-3</v>
      </c>
      <c r="M70" s="33">
        <f t="shared" si="6"/>
        <v>8594.7888574786248</v>
      </c>
    </row>
    <row r="71" spans="1:13" ht="14.4" customHeight="1" x14ac:dyDescent="0.3">
      <c r="A71" s="16">
        <v>1</v>
      </c>
      <c r="B71" s="18">
        <v>41518</v>
      </c>
      <c r="C71" s="42">
        <v>10494</v>
      </c>
      <c r="D71" s="36"/>
      <c r="E71" s="36"/>
      <c r="F71" s="25">
        <f t="shared" si="7"/>
        <v>11116.561709530841</v>
      </c>
      <c r="G71" s="25">
        <f t="shared" si="8"/>
        <v>52.936145086283837</v>
      </c>
      <c r="H71" s="49">
        <f t="shared" si="2"/>
        <v>0.9644459625892533</v>
      </c>
      <c r="I71" s="25">
        <f t="shared" si="9"/>
        <v>10954.021876483072</v>
      </c>
      <c r="J71" s="33">
        <f t="shared" si="10"/>
        <v>-460.02187648307154</v>
      </c>
      <c r="K71" s="33">
        <f t="shared" si="4"/>
        <v>460.02187648307154</v>
      </c>
      <c r="L71" s="44">
        <f t="shared" si="11"/>
        <v>4.3836656802274783E-2</v>
      </c>
      <c r="M71" s="33">
        <f t="shared" si="6"/>
        <v>211620.12684300632</v>
      </c>
    </row>
    <row r="72" spans="1:13" ht="14.4" customHeight="1" x14ac:dyDescent="0.3">
      <c r="A72" s="16">
        <v>1</v>
      </c>
      <c r="B72" s="18">
        <v>41548</v>
      </c>
      <c r="C72" s="42">
        <v>11540</v>
      </c>
      <c r="D72" s="36"/>
      <c r="E72" s="36"/>
      <c r="F72" s="25">
        <f t="shared" si="7"/>
        <v>11193.600110582887</v>
      </c>
      <c r="G72" s="25">
        <f t="shared" si="8"/>
        <v>58.49089948161685</v>
      </c>
      <c r="H72" s="49">
        <f t="shared" si="2"/>
        <v>1.0260372323277287</v>
      </c>
      <c r="I72" s="25">
        <f t="shared" si="9"/>
        <v>11428.801502489794</v>
      </c>
      <c r="J72" s="33">
        <f t="shared" si="10"/>
        <v>111.19849751020593</v>
      </c>
      <c r="K72" s="33">
        <f t="shared" si="4"/>
        <v>111.19849751020593</v>
      </c>
      <c r="L72" s="44">
        <f t="shared" si="11"/>
        <v>9.6359183284407211E-3</v>
      </c>
      <c r="M72" s="33">
        <f t="shared" si="6"/>
        <v>12365.105848527273</v>
      </c>
    </row>
    <row r="73" spans="1:13" ht="14.4" customHeight="1" x14ac:dyDescent="0.3">
      <c r="A73" s="16">
        <v>1</v>
      </c>
      <c r="B73" s="18">
        <v>41579</v>
      </c>
      <c r="C73" s="42">
        <v>11138</v>
      </c>
      <c r="D73" s="36"/>
      <c r="E73" s="36"/>
      <c r="F73" s="25">
        <f t="shared" si="7"/>
        <v>11176.580584050153</v>
      </c>
      <c r="G73" s="25">
        <f t="shared" si="8"/>
        <v>41.088301509356249</v>
      </c>
      <c r="H73" s="49">
        <f t="shared" si="2"/>
        <v>1.0119138866520729</v>
      </c>
      <c r="I73" s="25">
        <f t="shared" si="9"/>
        <v>11485.535453249153</v>
      </c>
      <c r="J73" s="33">
        <f t="shared" si="10"/>
        <v>-347.53545324915285</v>
      </c>
      <c r="K73" s="33">
        <f t="shared" si="4"/>
        <v>347.53545324915285</v>
      </c>
      <c r="L73" s="44">
        <f t="shared" si="11"/>
        <v>3.1202680306083037E-2</v>
      </c>
      <c r="M73" s="33">
        <f t="shared" si="6"/>
        <v>120780.89126509411</v>
      </c>
    </row>
    <row r="74" spans="1:13" ht="14.4" customHeight="1" x14ac:dyDescent="0.3">
      <c r="A74" s="16">
        <v>1</v>
      </c>
      <c r="B74" s="18">
        <v>41609</v>
      </c>
      <c r="C74" s="42">
        <v>12709</v>
      </c>
      <c r="D74" s="36"/>
      <c r="E74" s="36"/>
      <c r="F74" s="25">
        <f t="shared" si="7"/>
        <v>11148.906508226177</v>
      </c>
      <c r="G74" s="25">
        <f t="shared" si="8"/>
        <v>25.240900408461577</v>
      </c>
      <c r="H74" s="49">
        <f t="shared" si="2"/>
        <v>1.1559441807416599</v>
      </c>
      <c r="I74" s="25">
        <f t="shared" si="9"/>
        <v>13070.248707719938</v>
      </c>
      <c r="J74" s="33">
        <f t="shared" si="10"/>
        <v>-361.24870771993847</v>
      </c>
      <c r="K74" s="33">
        <f t="shared" si="4"/>
        <v>361.24870771993847</v>
      </c>
      <c r="L74" s="44">
        <f t="shared" si="11"/>
        <v>2.8424636692103114E-2</v>
      </c>
      <c r="M74" s="33">
        <f t="shared" si="6"/>
        <v>130500.62882932553</v>
      </c>
    </row>
    <row r="75" spans="1:13" ht="14.4" customHeight="1" x14ac:dyDescent="0.3">
      <c r="A75" s="16">
        <v>1</v>
      </c>
      <c r="B75" s="18">
        <v>41640</v>
      </c>
      <c r="C75" s="42">
        <v>8557</v>
      </c>
      <c r="D75" s="36"/>
      <c r="E75" s="36"/>
      <c r="F75" s="25">
        <f t="shared" si="7"/>
        <v>11177.670289592017</v>
      </c>
      <c r="G75" s="25">
        <f t="shared" si="8"/>
        <v>26.05280525712104</v>
      </c>
      <c r="H75" s="49">
        <f t="shared" si="2"/>
        <v>0.76500713877118898</v>
      </c>
      <c r="I75" s="25">
        <f t="shared" si="9"/>
        <v>8544.8531865652094</v>
      </c>
      <c r="J75" s="33">
        <f t="shared" si="10"/>
        <v>12.146813434790602</v>
      </c>
      <c r="K75" s="33">
        <f t="shared" si="4"/>
        <v>12.146813434790602</v>
      </c>
      <c r="L75" s="44">
        <f t="shared" si="11"/>
        <v>1.4195177556141875E-3</v>
      </c>
      <c r="M75" s="33">
        <f t="shared" si="6"/>
        <v>147.54507661960946</v>
      </c>
    </row>
    <row r="76" spans="1:13" ht="14.4" customHeight="1" x14ac:dyDescent="0.3">
      <c r="A76" s="16">
        <v>1</v>
      </c>
      <c r="B76" s="18">
        <v>41671</v>
      </c>
      <c r="C76" s="42">
        <v>9059</v>
      </c>
      <c r="D76" s="36"/>
      <c r="E76" s="36"/>
      <c r="F76" s="25">
        <f t="shared" si="7"/>
        <v>11119.979315709495</v>
      </c>
      <c r="G76" s="25">
        <f t="shared" si="8"/>
        <v>6.7526980008330568</v>
      </c>
      <c r="H76" s="49">
        <f t="shared" si="2"/>
        <v>0.82870068664169161</v>
      </c>
      <c r="I76" s="25">
        <f t="shared" si="9"/>
        <v>9374.9612734238926</v>
      </c>
      <c r="J76" s="33">
        <f t="shared" si="10"/>
        <v>-315.96127342389264</v>
      </c>
      <c r="K76" s="33">
        <f t="shared" si="4"/>
        <v>315.96127342389264</v>
      </c>
      <c r="L76" s="44">
        <f t="shared" si="11"/>
        <v>3.4878162426746066E-2</v>
      </c>
      <c r="M76" s="33">
        <f t="shared" si="6"/>
        <v>99831.526303647843</v>
      </c>
    </row>
    <row r="77" spans="1:13" ht="14.4" customHeight="1" x14ac:dyDescent="0.3">
      <c r="A77" s="16">
        <v>1</v>
      </c>
      <c r="B77" s="18">
        <v>41699</v>
      </c>
      <c r="C77" s="42">
        <v>10055</v>
      </c>
      <c r="D77" s="36"/>
      <c r="E77" s="36"/>
      <c r="F77" s="25">
        <f t="shared" si="7"/>
        <v>10975.771900885746</v>
      </c>
      <c r="G77" s="25">
        <f t="shared" si="8"/>
        <v>-28.038499612513846</v>
      </c>
      <c r="H77" s="49">
        <f t="shared" si="2"/>
        <v>0.94560690697742744</v>
      </c>
      <c r="I77" s="25">
        <f t="shared" si="9"/>
        <v>10710.187883005497</v>
      </c>
      <c r="J77" s="33">
        <f t="shared" si="10"/>
        <v>-655.1878830054975</v>
      </c>
      <c r="K77" s="33">
        <f t="shared" si="4"/>
        <v>655.1878830054975</v>
      </c>
      <c r="L77" s="44">
        <f t="shared" si="11"/>
        <v>6.5160406067180252E-2</v>
      </c>
      <c r="M77" s="33">
        <f t="shared" si="6"/>
        <v>429271.1620372255</v>
      </c>
    </row>
    <row r="78" spans="1:13" ht="14.4" customHeight="1" x14ac:dyDescent="0.3">
      <c r="A78" s="16">
        <v>1</v>
      </c>
      <c r="B78" s="18">
        <v>41730</v>
      </c>
      <c r="C78" s="42">
        <v>10977</v>
      </c>
      <c r="D78" s="36"/>
      <c r="E78" s="36"/>
      <c r="F78" s="25">
        <f t="shared" si="7"/>
        <v>11041.310975228222</v>
      </c>
      <c r="G78" s="25">
        <f t="shared" si="8"/>
        <v>-6.4720354205536736</v>
      </c>
      <c r="H78" s="49">
        <f t="shared" si="2"/>
        <v>0.97594376355872925</v>
      </c>
      <c r="I78" s="25">
        <f t="shared" si="9"/>
        <v>10569.636778940567</v>
      </c>
      <c r="J78" s="33">
        <f t="shared" si="10"/>
        <v>407.36322105943327</v>
      </c>
      <c r="K78" s="33">
        <f t="shared" si="4"/>
        <v>407.36322105943327</v>
      </c>
      <c r="L78" s="44">
        <f t="shared" si="11"/>
        <v>3.7110615018623783E-2</v>
      </c>
      <c r="M78" s="33">
        <f t="shared" si="6"/>
        <v>165944.79387191669</v>
      </c>
    </row>
    <row r="79" spans="1:13" ht="14.4" customHeight="1" x14ac:dyDescent="0.3">
      <c r="A79" s="16">
        <v>1</v>
      </c>
      <c r="B79" s="18">
        <v>41760</v>
      </c>
      <c r="C79" s="42">
        <v>11792</v>
      </c>
      <c r="D79" s="36"/>
      <c r="E79" s="36"/>
      <c r="F79" s="25">
        <f t="shared" si="7"/>
        <v>11020.152280782013</v>
      </c>
      <c r="G79" s="25">
        <f t="shared" si="8"/>
        <v>-9.8568133389112127</v>
      </c>
      <c r="H79" s="49">
        <f t="shared" si="2"/>
        <v>1.0732320076472519</v>
      </c>
      <c r="I79" s="25">
        <f t="shared" si="9"/>
        <v>11863.192257755649</v>
      </c>
      <c r="J79" s="33">
        <f t="shared" si="10"/>
        <v>-71.192257755648825</v>
      </c>
      <c r="K79" s="33">
        <f t="shared" si="4"/>
        <v>71.192257755648825</v>
      </c>
      <c r="L79" s="44">
        <f t="shared" si="11"/>
        <v>6.0373352913542086E-3</v>
      </c>
      <c r="M79" s="33">
        <f t="shared" si="6"/>
        <v>5068.3375643467407</v>
      </c>
    </row>
    <row r="80" spans="1:13" ht="14.4" customHeight="1" x14ac:dyDescent="0.3">
      <c r="A80" s="16">
        <v>1</v>
      </c>
      <c r="B80" s="18">
        <v>41791</v>
      </c>
      <c r="C80" s="42">
        <v>11904</v>
      </c>
      <c r="D80" s="36"/>
      <c r="E80" s="36"/>
      <c r="F80" s="25">
        <f t="shared" si="7"/>
        <v>11004.874518816061</v>
      </c>
      <c r="G80" s="25">
        <f t="shared" si="8"/>
        <v>-11.106158556043699</v>
      </c>
      <c r="H80" s="49">
        <f t="shared" ref="H80:H134" si="12">$E$5*(C80/F80)+(1-$E$5)*H68</f>
        <v>1.0828917667217393</v>
      </c>
      <c r="I80" s="25">
        <f t="shared" si="9"/>
        <v>11930.485527084234</v>
      </c>
      <c r="J80" s="33">
        <f t="shared" ref="J80:J111" si="13">C80-I80</f>
        <v>-26.485527084234491</v>
      </c>
      <c r="K80" s="33">
        <f t="shared" ref="K80:K133" si="14">ABS(J80)</f>
        <v>26.485527084234491</v>
      </c>
      <c r="L80" s="44">
        <f t="shared" ref="L80:L111" si="15">K80/C80</f>
        <v>2.2249266703826018E-3</v>
      </c>
      <c r="M80" s="33">
        <f t="shared" ref="M80:M133" si="16">K80^2</f>
        <v>701.48314492971872</v>
      </c>
    </row>
    <row r="81" spans="1:13" ht="14.4" customHeight="1" x14ac:dyDescent="0.3">
      <c r="A81" s="16">
        <v>1</v>
      </c>
      <c r="B81" s="18">
        <v>41821</v>
      </c>
      <c r="C81" s="42">
        <v>10965</v>
      </c>
      <c r="D81" s="36"/>
      <c r="E81" s="36"/>
      <c r="F81" s="25">
        <f t="shared" ref="F81:F134" si="17">$E$3*(C81/H69)+(1-$E$3)*(F80+G80)</f>
        <v>11023.189552172682</v>
      </c>
      <c r="G81" s="25">
        <f t="shared" ref="G81:G134" si="18">$E$4*(F81-F80)+(1-$E$4)*G80</f>
        <v>-4.325569414306969</v>
      </c>
      <c r="H81" s="49">
        <f t="shared" si="12"/>
        <v>0.98886052844453465</v>
      </c>
      <c r="I81" s="25">
        <f t="shared" ref="I81:I135" si="19">(F80+G80*A81)*H69</f>
        <v>10834.266354061374</v>
      </c>
      <c r="J81" s="33">
        <f t="shared" si="13"/>
        <v>130.73364593862607</v>
      </c>
      <c r="K81" s="33">
        <f t="shared" si="14"/>
        <v>130.73364593862607</v>
      </c>
      <c r="L81" s="44">
        <f t="shared" si="15"/>
        <v>1.192281312709768E-2</v>
      </c>
      <c r="M81" s="33">
        <f t="shared" si="16"/>
        <v>17091.286180406041</v>
      </c>
    </row>
    <row r="82" spans="1:13" ht="14.4" customHeight="1" x14ac:dyDescent="0.3">
      <c r="A82" s="16">
        <v>1</v>
      </c>
      <c r="B82" s="18">
        <v>41852</v>
      </c>
      <c r="C82" s="42">
        <v>10981</v>
      </c>
      <c r="D82" s="36"/>
      <c r="E82" s="36"/>
      <c r="F82" s="25">
        <f t="shared" si="17"/>
        <v>10933.48401039399</v>
      </c>
      <c r="G82" s="25">
        <f t="shared" si="18"/>
        <v>-24.002763841176179</v>
      </c>
      <c r="H82" s="49">
        <f t="shared" si="12"/>
        <v>1.0223133592024825</v>
      </c>
      <c r="I82" s="25">
        <f t="shared" si="19"/>
        <v>11378.539126372065</v>
      </c>
      <c r="J82" s="33">
        <f t="shared" si="13"/>
        <v>-397.53912637206486</v>
      </c>
      <c r="K82" s="33">
        <f t="shared" si="14"/>
        <v>397.53912637206486</v>
      </c>
      <c r="L82" s="44">
        <f t="shared" si="15"/>
        <v>3.6202452087429636E-2</v>
      </c>
      <c r="M82" s="33">
        <f t="shared" si="16"/>
        <v>158037.35699666454</v>
      </c>
    </row>
    <row r="83" spans="1:13" ht="14.4" customHeight="1" x14ac:dyDescent="0.3">
      <c r="A83" s="16">
        <v>1</v>
      </c>
      <c r="B83" s="18">
        <v>41883</v>
      </c>
      <c r="C83" s="42">
        <v>10828</v>
      </c>
      <c r="D83" s="36"/>
      <c r="E83" s="36"/>
      <c r="F83" s="25">
        <f t="shared" si="17"/>
        <v>10979.939096918186</v>
      </c>
      <c r="G83" s="25">
        <f t="shared" si="18"/>
        <v>-7.7646135801085396</v>
      </c>
      <c r="H83" s="49">
        <f t="shared" si="12"/>
        <v>0.97237268105153851</v>
      </c>
      <c r="I83" s="25">
        <f t="shared" si="19"/>
        <v>10521.605142181035</v>
      </c>
      <c r="J83" s="33">
        <f t="shared" si="13"/>
        <v>306.39485781896474</v>
      </c>
      <c r="K83" s="33">
        <f t="shared" si="14"/>
        <v>306.39485781896474</v>
      </c>
      <c r="L83" s="44">
        <f t="shared" si="15"/>
        <v>2.8296532861005239E-2</v>
      </c>
      <c r="M83" s="33">
        <f t="shared" si="16"/>
        <v>93877.808897903611</v>
      </c>
    </row>
    <row r="84" spans="1:13" ht="14.4" customHeight="1" x14ac:dyDescent="0.3">
      <c r="A84" s="16">
        <v>1</v>
      </c>
      <c r="B84" s="18">
        <v>41913</v>
      </c>
      <c r="C84" s="42">
        <v>11817</v>
      </c>
      <c r="D84" s="36"/>
      <c r="E84" s="36"/>
      <c r="F84" s="25">
        <f t="shared" si="17"/>
        <v>11093.034768680616</v>
      </c>
      <c r="G84" s="25">
        <f t="shared" si="18"/>
        <v>20.089592357349058</v>
      </c>
      <c r="H84" s="49">
        <f t="shared" si="12"/>
        <v>1.0403552349580067</v>
      </c>
      <c r="I84" s="25">
        <f t="shared" si="19"/>
        <v>11257.859539501129</v>
      </c>
      <c r="J84" s="33">
        <f t="shared" si="13"/>
        <v>559.14046049887111</v>
      </c>
      <c r="K84" s="33">
        <f t="shared" si="14"/>
        <v>559.14046049887111</v>
      </c>
      <c r="L84" s="44">
        <f t="shared" si="15"/>
        <v>4.731661678081333E-2</v>
      </c>
      <c r="M84" s="33">
        <f t="shared" si="16"/>
        <v>312638.05456688965</v>
      </c>
    </row>
    <row r="85" spans="1:13" ht="14.4" customHeight="1" x14ac:dyDescent="0.3">
      <c r="A85" s="16">
        <v>1</v>
      </c>
      <c r="B85" s="18">
        <v>41944</v>
      </c>
      <c r="C85" s="42">
        <v>10470</v>
      </c>
      <c r="D85" s="36"/>
      <c r="E85" s="36"/>
      <c r="F85" s="25">
        <f t="shared" si="17"/>
        <v>10943.152125307217</v>
      </c>
      <c r="G85" s="25">
        <f t="shared" si="18"/>
        <v>-19.083256227908954</v>
      </c>
      <c r="H85" s="49">
        <f t="shared" si="12"/>
        <v>0.99178289436292866</v>
      </c>
      <c r="I85" s="25">
        <f t="shared" si="19"/>
        <v>11245.524865025764</v>
      </c>
      <c r="J85" s="33">
        <f t="shared" si="13"/>
        <v>-775.52486502576357</v>
      </c>
      <c r="K85" s="33">
        <f t="shared" si="14"/>
        <v>775.52486502576357</v>
      </c>
      <c r="L85" s="44">
        <f t="shared" si="15"/>
        <v>7.4071142791381425E-2</v>
      </c>
      <c r="M85" s="33">
        <f t="shared" si="16"/>
        <v>601438.81627322885</v>
      </c>
    </row>
    <row r="86" spans="1:13" ht="14.4" customHeight="1" x14ac:dyDescent="0.3">
      <c r="A86" s="16">
        <v>1</v>
      </c>
      <c r="B86" s="18">
        <v>41974</v>
      </c>
      <c r="C86" s="42">
        <v>13310</v>
      </c>
      <c r="D86" s="36"/>
      <c r="E86" s="36"/>
      <c r="F86" s="25">
        <f t="shared" si="17"/>
        <v>11054.992838337721</v>
      </c>
      <c r="G86" s="25">
        <f t="shared" si="18"/>
        <v>11.090288303593605</v>
      </c>
      <c r="H86" s="49">
        <f t="shared" si="12"/>
        <v>1.1734782871241169</v>
      </c>
      <c r="I86" s="25">
        <f t="shared" si="19"/>
        <v>12627.613839233352</v>
      </c>
      <c r="J86" s="33">
        <f t="shared" si="13"/>
        <v>682.38616076664766</v>
      </c>
      <c r="K86" s="33">
        <f t="shared" si="14"/>
        <v>682.38616076664766</v>
      </c>
      <c r="L86" s="44">
        <f t="shared" si="15"/>
        <v>5.1268682251438595E-2</v>
      </c>
      <c r="M86" s="33">
        <f t="shared" si="16"/>
        <v>465650.87240584509</v>
      </c>
    </row>
    <row r="87" spans="1:13" ht="14.4" customHeight="1" x14ac:dyDescent="0.3">
      <c r="A87" s="16">
        <v>1</v>
      </c>
      <c r="B87" s="18">
        <v>42005</v>
      </c>
      <c r="C87" s="42">
        <v>8400</v>
      </c>
      <c r="D87" s="36"/>
      <c r="E87" s="36"/>
      <c r="F87" s="25">
        <f t="shared" si="17"/>
        <v>11047.055708086238</v>
      </c>
      <c r="G87" s="25">
        <f t="shared" si="18"/>
        <v>6.7051122022034164</v>
      </c>
      <c r="H87" s="49">
        <f t="shared" si="12"/>
        <v>0.76331947902525288</v>
      </c>
      <c r="I87" s="25">
        <f t="shared" si="19"/>
        <v>8465.6325901160053</v>
      </c>
      <c r="J87" s="33">
        <f t="shared" si="13"/>
        <v>-65.632590116005304</v>
      </c>
      <c r="K87" s="33">
        <f t="shared" si="14"/>
        <v>65.632590116005304</v>
      </c>
      <c r="L87" s="44">
        <f t="shared" si="15"/>
        <v>7.8134035852387273E-3</v>
      </c>
      <c r="M87" s="33">
        <f t="shared" si="16"/>
        <v>4307.6368853355571</v>
      </c>
    </row>
    <row r="88" spans="1:13" ht="14.4" customHeight="1" x14ac:dyDescent="0.3">
      <c r="A88" s="16">
        <v>1</v>
      </c>
      <c r="B88" s="18">
        <v>42036</v>
      </c>
      <c r="C88" s="42">
        <v>9062</v>
      </c>
      <c r="D88" s="36"/>
      <c r="E88" s="36"/>
      <c r="F88" s="25">
        <f t="shared" si="17"/>
        <v>11027.464119763616</v>
      </c>
      <c r="G88" s="25">
        <f t="shared" si="18"/>
        <v>0.64461259459290066</v>
      </c>
      <c r="H88" s="49">
        <f t="shared" si="12"/>
        <v>0.82616958618549685</v>
      </c>
      <c r="I88" s="25">
        <f t="shared" si="19"/>
        <v>9160.2591817460598</v>
      </c>
      <c r="J88" s="33">
        <f t="shared" si="13"/>
        <v>-98.259181746059767</v>
      </c>
      <c r="K88" s="33">
        <f t="shared" si="14"/>
        <v>98.259181746059767</v>
      </c>
      <c r="L88" s="44">
        <f t="shared" si="15"/>
        <v>1.0842990702500527E-2</v>
      </c>
      <c r="M88" s="33">
        <f t="shared" si="16"/>
        <v>9654.8667974052041</v>
      </c>
    </row>
    <row r="89" spans="1:13" ht="14.4" customHeight="1" x14ac:dyDescent="0.3">
      <c r="A89" s="16">
        <v>1</v>
      </c>
      <c r="B89" s="18">
        <v>42064</v>
      </c>
      <c r="C89" s="42">
        <v>10722</v>
      </c>
      <c r="D89" s="36"/>
      <c r="E89" s="36"/>
      <c r="F89" s="25">
        <f t="shared" si="17"/>
        <v>11097.003223669808</v>
      </c>
      <c r="G89" s="25">
        <f t="shared" si="18"/>
        <v>16.522461496826541</v>
      </c>
      <c r="H89" s="49">
        <f t="shared" si="12"/>
        <v>0.95312617382693232</v>
      </c>
      <c r="I89" s="25">
        <f t="shared" si="19"/>
        <v>10428.255788216004</v>
      </c>
      <c r="J89" s="33">
        <f t="shared" si="13"/>
        <v>293.74421178399643</v>
      </c>
      <c r="K89" s="33">
        <f t="shared" si="14"/>
        <v>293.74421178399643</v>
      </c>
      <c r="L89" s="44">
        <f t="shared" si="15"/>
        <v>2.7396401024435406E-2</v>
      </c>
      <c r="M89" s="33">
        <f t="shared" si="16"/>
        <v>86285.661956601354</v>
      </c>
    </row>
    <row r="90" spans="1:13" ht="14.4" customHeight="1" x14ac:dyDescent="0.3">
      <c r="A90" s="16">
        <v>1</v>
      </c>
      <c r="B90" s="18">
        <v>42095</v>
      </c>
      <c r="C90" s="42">
        <v>11107</v>
      </c>
      <c r="D90" s="36"/>
      <c r="E90" s="36"/>
      <c r="F90" s="25">
        <f t="shared" si="17"/>
        <v>11172.797528597761</v>
      </c>
      <c r="G90" s="25">
        <f t="shared" si="18"/>
        <v>30.182615686800553</v>
      </c>
      <c r="H90" s="49">
        <f t="shared" si="12"/>
        <v>0.98257504370247128</v>
      </c>
      <c r="I90" s="25">
        <f t="shared" si="19"/>
        <v>10846.17608358813</v>
      </c>
      <c r="J90" s="33">
        <f t="shared" si="13"/>
        <v>260.8239164118695</v>
      </c>
      <c r="K90" s="33">
        <f t="shared" si="14"/>
        <v>260.8239164118695</v>
      </c>
      <c r="L90" s="44">
        <f t="shared" si="15"/>
        <v>2.348284112828572E-2</v>
      </c>
      <c r="M90" s="33">
        <f t="shared" si="16"/>
        <v>68029.115372425891</v>
      </c>
    </row>
    <row r="91" spans="1:13" ht="14.4" customHeight="1" x14ac:dyDescent="0.3">
      <c r="A91" s="16">
        <v>1</v>
      </c>
      <c r="B91" s="18">
        <v>42125</v>
      </c>
      <c r="C91" s="42">
        <v>11508</v>
      </c>
      <c r="D91" s="36"/>
      <c r="E91" s="36"/>
      <c r="F91" s="25">
        <f t="shared" si="17"/>
        <v>11096.474167944387</v>
      </c>
      <c r="G91" s="25">
        <f t="shared" si="18"/>
        <v>5.6365922338421086</v>
      </c>
      <c r="H91" s="49">
        <f t="shared" si="12"/>
        <v>1.0600382450859476</v>
      </c>
      <c r="I91" s="25">
        <f t="shared" si="19"/>
        <v>12023.39687188282</v>
      </c>
      <c r="J91" s="33">
        <f t="shared" si="13"/>
        <v>-515.39687188282005</v>
      </c>
      <c r="K91" s="33">
        <f t="shared" si="14"/>
        <v>515.39687188282005</v>
      </c>
      <c r="L91" s="44">
        <f t="shared" si="15"/>
        <v>4.4785963841051449E-2</v>
      </c>
      <c r="M91" s="33">
        <f t="shared" si="16"/>
        <v>265633.93554659601</v>
      </c>
    </row>
    <row r="92" spans="1:13" ht="14.4" customHeight="1" x14ac:dyDescent="0.3">
      <c r="A92" s="16">
        <v>1</v>
      </c>
      <c r="B92" s="18">
        <v>42156</v>
      </c>
      <c r="C92" s="42">
        <v>12904</v>
      </c>
      <c r="D92" s="36"/>
      <c r="E92" s="36"/>
      <c r="F92" s="25">
        <f t="shared" si="17"/>
        <v>11282.670143314932</v>
      </c>
      <c r="G92" s="25">
        <f t="shared" si="18"/>
        <v>47.249420033942208</v>
      </c>
      <c r="H92" s="49">
        <f t="shared" si="12"/>
        <v>1.1050880009426971</v>
      </c>
      <c r="I92" s="25">
        <f t="shared" si="19"/>
        <v>12022.384335429835</v>
      </c>
      <c r="J92" s="33">
        <f t="shared" si="13"/>
        <v>881.61566457016488</v>
      </c>
      <c r="K92" s="33">
        <f t="shared" si="14"/>
        <v>881.61566457016488</v>
      </c>
      <c r="L92" s="44">
        <f t="shared" si="15"/>
        <v>6.832111473730354E-2</v>
      </c>
      <c r="M92" s="33">
        <f t="shared" si="16"/>
        <v>777246.18001549353</v>
      </c>
    </row>
    <row r="93" spans="1:13" ht="14.4" customHeight="1" x14ac:dyDescent="0.3">
      <c r="A93" s="16">
        <v>1</v>
      </c>
      <c r="B93" s="18">
        <v>42186</v>
      </c>
      <c r="C93" s="42">
        <v>11869</v>
      </c>
      <c r="D93" s="36"/>
      <c r="E93" s="36"/>
      <c r="F93" s="25">
        <f t="shared" si="17"/>
        <v>11479.130827119279</v>
      </c>
      <c r="G93" s="25">
        <f t="shared" si="18"/>
        <v>81.637567120223636</v>
      </c>
      <c r="H93" s="49">
        <f t="shared" si="12"/>
        <v>1.005323708244988</v>
      </c>
      <c r="I93" s="25">
        <f t="shared" si="19"/>
        <v>11203.710246647239</v>
      </c>
      <c r="J93" s="33">
        <f t="shared" si="13"/>
        <v>665.28975335276118</v>
      </c>
      <c r="K93" s="33">
        <f t="shared" si="14"/>
        <v>665.28975335276118</v>
      </c>
      <c r="L93" s="44">
        <f t="shared" si="15"/>
        <v>5.6052721657491041E-2</v>
      </c>
      <c r="M93" s="33">
        <f t="shared" si="16"/>
        <v>442610.45591617783</v>
      </c>
    </row>
    <row r="94" spans="1:13" ht="14.4" customHeight="1" x14ac:dyDescent="0.3">
      <c r="A94" s="16">
        <v>1</v>
      </c>
      <c r="B94" s="18">
        <v>42217</v>
      </c>
      <c r="C94" s="42">
        <v>11224</v>
      </c>
      <c r="D94" s="36"/>
      <c r="E94" s="36"/>
      <c r="F94" s="25">
        <f t="shared" si="17"/>
        <v>11431.747470996223</v>
      </c>
      <c r="G94" s="25">
        <f t="shared" si="18"/>
        <v>51.9026102973611</v>
      </c>
      <c r="H94" s="49">
        <f t="shared" si="12"/>
        <v>1.0075352920623708</v>
      </c>
      <c r="I94" s="25">
        <f t="shared" si="19"/>
        <v>11818.727972076875</v>
      </c>
      <c r="J94" s="33">
        <f t="shared" si="13"/>
        <v>-594.72797207687472</v>
      </c>
      <c r="K94" s="33">
        <f t="shared" si="14"/>
        <v>594.72797207687472</v>
      </c>
      <c r="L94" s="44">
        <f t="shared" si="15"/>
        <v>5.298716786144643E-2</v>
      </c>
      <c r="M94" s="33">
        <f t="shared" si="16"/>
        <v>353701.36077067186</v>
      </c>
    </row>
    <row r="95" spans="1:13" ht="14.4" customHeight="1" x14ac:dyDescent="0.3">
      <c r="A95" s="16">
        <v>1</v>
      </c>
      <c r="B95" s="18">
        <v>42248</v>
      </c>
      <c r="C95" s="42">
        <v>12022</v>
      </c>
      <c r="D95" s="36"/>
      <c r="E95" s="36"/>
      <c r="F95" s="25">
        <f t="shared" si="17"/>
        <v>11678.800787908031</v>
      </c>
      <c r="G95" s="25">
        <f t="shared" si="18"/>
        <v>96.878244398118596</v>
      </c>
      <c r="H95" s="49">
        <f t="shared" si="12"/>
        <v>0.99318357340120689</v>
      </c>
      <c r="I95" s="25">
        <f t="shared" si="19"/>
        <v>11166.38761780516</v>
      </c>
      <c r="J95" s="33">
        <f t="shared" si="13"/>
        <v>855.61238219484039</v>
      </c>
      <c r="K95" s="33">
        <f t="shared" si="14"/>
        <v>855.61238219484039</v>
      </c>
      <c r="L95" s="44">
        <f t="shared" si="15"/>
        <v>7.1170552503313958E-2</v>
      </c>
      <c r="M95" s="33">
        <f t="shared" si="16"/>
        <v>732072.54856512963</v>
      </c>
    </row>
    <row r="96" spans="1:13" ht="14.4" customHeight="1" x14ac:dyDescent="0.3">
      <c r="A96" s="16">
        <v>1</v>
      </c>
      <c r="B96" s="18">
        <v>42278</v>
      </c>
      <c r="C96" s="42">
        <v>11983</v>
      </c>
      <c r="D96" s="36"/>
      <c r="E96" s="36"/>
      <c r="F96" s="25">
        <f t="shared" si="17"/>
        <v>11718.570687971056</v>
      </c>
      <c r="G96" s="25">
        <f t="shared" si="18"/>
        <v>83.716703538368165</v>
      </c>
      <c r="H96" s="49">
        <f t="shared" si="12"/>
        <v>1.0338615284161321</v>
      </c>
      <c r="I96" s="25">
        <f t="shared" si="19"/>
        <v>12250.889326444936</v>
      </c>
      <c r="J96" s="33">
        <f t="shared" si="13"/>
        <v>-267.88932644493616</v>
      </c>
      <c r="K96" s="33">
        <f t="shared" si="14"/>
        <v>267.88932644493616</v>
      </c>
      <c r="L96" s="44">
        <f t="shared" si="15"/>
        <v>2.2355781227149808E-2</v>
      </c>
      <c r="M96" s="33">
        <f t="shared" si="16"/>
        <v>71764.691223121568</v>
      </c>
    </row>
    <row r="97" spans="1:13" ht="14.4" customHeight="1" x14ac:dyDescent="0.3">
      <c r="A97" s="16">
        <v>1</v>
      </c>
      <c r="B97" s="18">
        <v>42309</v>
      </c>
      <c r="C97" s="42">
        <v>11506</v>
      </c>
      <c r="D97" s="36"/>
      <c r="E97" s="36"/>
      <c r="F97" s="25">
        <f t="shared" si="17"/>
        <v>11757.718564095567</v>
      </c>
      <c r="G97" s="25">
        <f t="shared" si="18"/>
        <v>73.445096999808669</v>
      </c>
      <c r="H97" s="49">
        <f t="shared" si="12"/>
        <v>0.98696773308996044</v>
      </c>
      <c r="I97" s="25">
        <f t="shared" si="19"/>
        <v>11705.306749254316</v>
      </c>
      <c r="J97" s="33">
        <f t="shared" si="13"/>
        <v>-199.30674925431595</v>
      </c>
      <c r="K97" s="33">
        <f t="shared" si="14"/>
        <v>199.30674925431595</v>
      </c>
      <c r="L97" s="44">
        <f t="shared" si="15"/>
        <v>1.7321984117357549E-2</v>
      </c>
      <c r="M97" s="33">
        <f t="shared" si="16"/>
        <v>39723.180298322768</v>
      </c>
    </row>
    <row r="98" spans="1:13" ht="14.4" customHeight="1" x14ac:dyDescent="0.3">
      <c r="A98" s="16">
        <v>1</v>
      </c>
      <c r="B98" s="18">
        <v>42339</v>
      </c>
      <c r="C98" s="42">
        <v>14183</v>
      </c>
      <c r="D98" s="36"/>
      <c r="E98" s="36"/>
      <c r="F98" s="25">
        <f t="shared" si="17"/>
        <v>11887.746238680615</v>
      </c>
      <c r="G98" s="25">
        <f t="shared" si="18"/>
        <v>86.485466415325035</v>
      </c>
      <c r="H98" s="49">
        <f t="shared" si="12"/>
        <v>1.1806322113575822</v>
      </c>
      <c r="I98" s="25">
        <f t="shared" si="19"/>
        <v>13883.613667707297</v>
      </c>
      <c r="J98" s="33">
        <f t="shared" si="13"/>
        <v>299.38633229270272</v>
      </c>
      <c r="K98" s="33">
        <f t="shared" si="14"/>
        <v>299.38633229270272</v>
      </c>
      <c r="L98" s="44">
        <f t="shared" si="15"/>
        <v>2.1108815644976572E-2</v>
      </c>
      <c r="M98" s="33">
        <f t="shared" si="16"/>
        <v>89632.175963676607</v>
      </c>
    </row>
    <row r="99" spans="1:13" ht="14.4" customHeight="1" x14ac:dyDescent="0.3">
      <c r="A99" s="16">
        <v>1</v>
      </c>
      <c r="B99" s="18">
        <v>42370</v>
      </c>
      <c r="C99" s="42">
        <v>8648</v>
      </c>
      <c r="D99" s="36"/>
      <c r="E99" s="36"/>
      <c r="F99" s="25">
        <f t="shared" si="17"/>
        <v>11831.233829674607</v>
      </c>
      <c r="G99" s="25">
        <f t="shared" si="18"/>
        <v>53.529295086456152</v>
      </c>
      <c r="H99" s="49">
        <f t="shared" si="12"/>
        <v>0.75150289442092033</v>
      </c>
      <c r="I99" s="25">
        <f t="shared" si="19"/>
        <v>9140.1643068614976</v>
      </c>
      <c r="J99" s="33">
        <f t="shared" si="13"/>
        <v>-492.16430686149761</v>
      </c>
      <c r="K99" s="33">
        <f t="shared" si="14"/>
        <v>492.16430686149761</v>
      </c>
      <c r="L99" s="44">
        <f t="shared" si="15"/>
        <v>5.6910766288332283E-2</v>
      </c>
      <c r="M99" s="33">
        <f t="shared" si="16"/>
        <v>242225.70494845838</v>
      </c>
    </row>
    <row r="100" spans="1:13" ht="14.4" customHeight="1" x14ac:dyDescent="0.3">
      <c r="A100" s="16">
        <v>1</v>
      </c>
      <c r="B100" s="18">
        <v>42401</v>
      </c>
      <c r="C100" s="42">
        <v>10321</v>
      </c>
      <c r="D100" s="36"/>
      <c r="E100" s="36"/>
      <c r="F100" s="25">
        <f t="shared" si="17"/>
        <v>12019.568596810161</v>
      </c>
      <c r="G100" s="25">
        <f t="shared" si="18"/>
        <v>84.597394663663835</v>
      </c>
      <c r="H100" s="49">
        <f t="shared" si="12"/>
        <v>0.83803748734458838</v>
      </c>
      <c r="I100" s="25">
        <f t="shared" si="19"/>
        <v>9818.8298326965014</v>
      </c>
      <c r="J100" s="33">
        <f t="shared" si="13"/>
        <v>502.1701673034986</v>
      </c>
      <c r="K100" s="33">
        <f t="shared" si="14"/>
        <v>502.1701673034986</v>
      </c>
      <c r="L100" s="44">
        <f t="shared" si="15"/>
        <v>4.865518528277285E-2</v>
      </c>
      <c r="M100" s="33">
        <f t="shared" si="16"/>
        <v>252174.87692962377</v>
      </c>
    </row>
    <row r="101" spans="1:13" ht="14.4" customHeight="1" x14ac:dyDescent="0.3">
      <c r="A101" s="16">
        <v>1</v>
      </c>
      <c r="B101" s="18">
        <v>42430</v>
      </c>
      <c r="C101" s="42">
        <v>12107</v>
      </c>
      <c r="D101" s="36"/>
      <c r="E101" s="36"/>
      <c r="F101" s="25">
        <f t="shared" si="17"/>
        <v>12236.845727571326</v>
      </c>
      <c r="G101" s="25">
        <f t="shared" si="18"/>
        <v>115.1755840375605</v>
      </c>
      <c r="H101" s="49">
        <f t="shared" si="12"/>
        <v>0.96636262574398868</v>
      </c>
      <c r="I101" s="25">
        <f t="shared" si="19"/>
        <v>11536.797418819524</v>
      </c>
      <c r="J101" s="33">
        <f t="shared" si="13"/>
        <v>570.20258118047605</v>
      </c>
      <c r="K101" s="33">
        <f t="shared" si="14"/>
        <v>570.20258118047605</v>
      </c>
      <c r="L101" s="44">
        <f t="shared" si="15"/>
        <v>4.7096934102624603E-2</v>
      </c>
      <c r="M101" s="33">
        <f t="shared" si="16"/>
        <v>325130.98358487739</v>
      </c>
    </row>
    <row r="102" spans="1:13" ht="14.4" customHeight="1" x14ac:dyDescent="0.3">
      <c r="A102" s="16">
        <v>1</v>
      </c>
      <c r="B102" s="18">
        <v>42461</v>
      </c>
      <c r="C102" s="42">
        <v>11420</v>
      </c>
      <c r="D102" s="36"/>
      <c r="E102" s="36"/>
      <c r="F102" s="25">
        <f t="shared" si="17"/>
        <v>12190.231659930381</v>
      </c>
      <c r="G102" s="25">
        <f t="shared" si="18"/>
        <v>77.88854418298493</v>
      </c>
      <c r="H102" s="49">
        <f t="shared" si="12"/>
        <v>0.96587219348053122</v>
      </c>
      <c r="I102" s="25">
        <f t="shared" si="19"/>
        <v>12136.787880067959</v>
      </c>
      <c r="J102" s="33">
        <f t="shared" si="13"/>
        <v>-716.78788006795912</v>
      </c>
      <c r="K102" s="33">
        <f t="shared" si="14"/>
        <v>716.78788006795912</v>
      </c>
      <c r="L102" s="44">
        <f t="shared" si="15"/>
        <v>6.2766014016458774E-2</v>
      </c>
      <c r="M102" s="33">
        <f t="shared" si="16"/>
        <v>513784.86501231894</v>
      </c>
    </row>
    <row r="103" spans="1:13" ht="14.4" customHeight="1" x14ac:dyDescent="0.3">
      <c r="A103" s="16">
        <v>1</v>
      </c>
      <c r="B103" s="18">
        <v>42491</v>
      </c>
      <c r="C103" s="42">
        <v>12238</v>
      </c>
      <c r="D103" s="36"/>
      <c r="E103" s="36"/>
      <c r="F103" s="25">
        <f t="shared" si="17"/>
        <v>12107.715723132462</v>
      </c>
      <c r="G103" s="25">
        <f t="shared" si="18"/>
        <v>40.920739300924609</v>
      </c>
      <c r="H103" s="49">
        <f t="shared" si="12"/>
        <v>1.042051114341122</v>
      </c>
      <c r="I103" s="25">
        <f t="shared" si="19"/>
        <v>13004.676611671788</v>
      </c>
      <c r="J103" s="33">
        <f t="shared" si="13"/>
        <v>-766.67661167178812</v>
      </c>
      <c r="K103" s="33">
        <f t="shared" si="14"/>
        <v>766.67661167178812</v>
      </c>
      <c r="L103" s="44">
        <f t="shared" si="15"/>
        <v>6.2647214550726277E-2</v>
      </c>
      <c r="M103" s="33">
        <f t="shared" si="16"/>
        <v>587793.02688453381</v>
      </c>
    </row>
    <row r="104" spans="1:13" ht="14.4" customHeight="1" x14ac:dyDescent="0.3">
      <c r="A104" s="16">
        <v>1</v>
      </c>
      <c r="B104" s="18">
        <v>42522</v>
      </c>
      <c r="C104" s="42">
        <v>13681</v>
      </c>
      <c r="D104" s="36"/>
      <c r="E104" s="36"/>
      <c r="F104" s="25">
        <f t="shared" si="17"/>
        <v>12199.950790818633</v>
      </c>
      <c r="G104" s="25">
        <f t="shared" si="18"/>
        <v>52.746955549993153</v>
      </c>
      <c r="H104" s="49">
        <f t="shared" si="12"/>
        <v>1.111041379649943</v>
      </c>
      <c r="I104" s="25">
        <f t="shared" si="19"/>
        <v>13425.312382450069</v>
      </c>
      <c r="J104" s="33">
        <f t="shared" si="13"/>
        <v>255.68761754993102</v>
      </c>
      <c r="K104" s="33">
        <f t="shared" si="14"/>
        <v>255.68761754993102</v>
      </c>
      <c r="L104" s="44">
        <f t="shared" si="15"/>
        <v>1.8689249144794313E-2</v>
      </c>
      <c r="M104" s="33">
        <f t="shared" si="16"/>
        <v>65376.157768359793</v>
      </c>
    </row>
    <row r="105" spans="1:13" ht="14.4" customHeight="1" x14ac:dyDescent="0.3">
      <c r="A105" s="16">
        <v>1</v>
      </c>
      <c r="B105" s="18">
        <v>42552</v>
      </c>
      <c r="C105" s="42">
        <v>10950</v>
      </c>
      <c r="D105" s="36"/>
      <c r="E105" s="36"/>
      <c r="F105" s="25">
        <f t="shared" si="17"/>
        <v>11950.922937992604</v>
      </c>
      <c r="G105" s="25">
        <f t="shared" si="18"/>
        <v>-16.801925916067809</v>
      </c>
      <c r="H105" s="49">
        <f t="shared" si="12"/>
        <v>0.97280947344634905</v>
      </c>
      <c r="I105" s="25">
        <f t="shared" si="19"/>
        <v>12317.927534384315</v>
      </c>
      <c r="J105" s="33">
        <f t="shared" si="13"/>
        <v>-1367.9275343843146</v>
      </c>
      <c r="K105" s="33">
        <f t="shared" si="14"/>
        <v>1367.9275343843146</v>
      </c>
      <c r="L105" s="44">
        <f t="shared" si="15"/>
        <v>0.12492488898486892</v>
      </c>
      <c r="M105" s="33">
        <f t="shared" si="16"/>
        <v>1871225.7393267504</v>
      </c>
    </row>
    <row r="106" spans="1:13" ht="14.4" customHeight="1" x14ac:dyDescent="0.3">
      <c r="A106" s="16">
        <v>1</v>
      </c>
      <c r="B106" s="18">
        <v>42583</v>
      </c>
      <c r="C106" s="42">
        <v>12700</v>
      </c>
      <c r="D106" s="36"/>
      <c r="E106" s="36"/>
      <c r="F106" s="25">
        <f t="shared" si="17"/>
        <v>12082.913615224232</v>
      </c>
      <c r="G106" s="25">
        <f t="shared" si="18"/>
        <v>17.489734063884207</v>
      </c>
      <c r="H106" s="49">
        <f t="shared" si="12"/>
        <v>1.0234264672406403</v>
      </c>
      <c r="I106" s="25">
        <f t="shared" si="19"/>
        <v>12024.048099410209</v>
      </c>
      <c r="J106" s="33">
        <f t="shared" si="13"/>
        <v>675.95190058979097</v>
      </c>
      <c r="K106" s="33">
        <f t="shared" si="14"/>
        <v>675.95190058979097</v>
      </c>
      <c r="L106" s="44">
        <f t="shared" si="15"/>
        <v>5.3224559101558343E-2</v>
      </c>
      <c r="M106" s="33">
        <f t="shared" si="16"/>
        <v>456910.97191095067</v>
      </c>
    </row>
    <row r="107" spans="1:13" ht="14.4" customHeight="1" x14ac:dyDescent="0.3">
      <c r="A107" s="16">
        <v>1</v>
      </c>
      <c r="B107" s="18">
        <v>42614</v>
      </c>
      <c r="C107" s="42">
        <v>12272</v>
      </c>
      <c r="D107" s="36"/>
      <c r="E107" s="36"/>
      <c r="F107" s="25">
        <f t="shared" si="17"/>
        <v>12157.139991131779</v>
      </c>
      <c r="G107" s="25">
        <f t="shared" si="18"/>
        <v>30.565610077532149</v>
      </c>
      <c r="H107" s="49">
        <f t="shared" si="12"/>
        <v>0.99912031045118943</v>
      </c>
      <c r="I107" s="25">
        <f t="shared" si="19"/>
        <v>12017.921838041902</v>
      </c>
      <c r="J107" s="33">
        <f t="shared" si="13"/>
        <v>254.07816195809755</v>
      </c>
      <c r="K107" s="33">
        <f t="shared" si="14"/>
        <v>254.07816195809755</v>
      </c>
      <c r="L107" s="44">
        <f t="shared" si="15"/>
        <v>2.0703891945738066E-2</v>
      </c>
      <c r="M107" s="33">
        <f t="shared" si="16"/>
        <v>64555.712384005252</v>
      </c>
    </row>
    <row r="108" spans="1:13" ht="14.4" customHeight="1" x14ac:dyDescent="0.3">
      <c r="A108" s="16">
        <v>1</v>
      </c>
      <c r="B108" s="18">
        <v>42644</v>
      </c>
      <c r="C108" s="42">
        <v>11905</v>
      </c>
      <c r="D108" s="36"/>
      <c r="E108" s="36"/>
      <c r="F108" s="25">
        <f t="shared" si="17"/>
        <v>12038.529899134715</v>
      </c>
      <c r="G108" s="25">
        <f t="shared" si="18"/>
        <v>-3.8143412412499238</v>
      </c>
      <c r="H108" s="49">
        <f t="shared" si="12"/>
        <v>1.017452869561166</v>
      </c>
      <c r="I108" s="25">
        <f t="shared" si="19"/>
        <v>12600.399940752111</v>
      </c>
      <c r="J108" s="33">
        <f t="shared" si="13"/>
        <v>-695.39994075211143</v>
      </c>
      <c r="K108" s="33">
        <f t="shared" si="14"/>
        <v>695.39994075211143</v>
      </c>
      <c r="L108" s="44">
        <f t="shared" si="15"/>
        <v>5.8412426774641868E-2</v>
      </c>
      <c r="M108" s="33">
        <f t="shared" si="16"/>
        <v>483581.07759804011</v>
      </c>
    </row>
    <row r="109" spans="1:13" ht="14.4" customHeight="1" x14ac:dyDescent="0.3">
      <c r="A109" s="16">
        <v>1</v>
      </c>
      <c r="B109" s="18">
        <v>42675</v>
      </c>
      <c r="C109" s="42">
        <v>13016</v>
      </c>
      <c r="D109" s="36"/>
      <c r="E109" s="36"/>
      <c r="F109" s="25">
        <f t="shared" si="17"/>
        <v>12290.46368898724</v>
      </c>
      <c r="G109" s="25">
        <f t="shared" si="18"/>
        <v>55.126948624285419</v>
      </c>
      <c r="H109" s="49">
        <f t="shared" si="12"/>
        <v>1.0132724257230321</v>
      </c>
      <c r="I109" s="25">
        <f t="shared" si="19"/>
        <v>11877.875932556592</v>
      </c>
      <c r="J109" s="33">
        <f t="shared" si="13"/>
        <v>1138.1240674434084</v>
      </c>
      <c r="K109" s="33">
        <f t="shared" si="14"/>
        <v>1138.1240674434084</v>
      </c>
      <c r="L109" s="44">
        <f t="shared" si="15"/>
        <v>8.744038625103015E-2</v>
      </c>
      <c r="M109" s="33">
        <f t="shared" si="16"/>
        <v>1295326.3928939281</v>
      </c>
    </row>
    <row r="110" spans="1:13" ht="14.4" customHeight="1" x14ac:dyDescent="0.3">
      <c r="A110" s="16">
        <v>1</v>
      </c>
      <c r="B110" s="18">
        <v>42705</v>
      </c>
      <c r="C110" s="42">
        <v>14421</v>
      </c>
      <c r="D110" s="36"/>
      <c r="E110" s="36"/>
      <c r="F110" s="25">
        <f t="shared" si="17"/>
        <v>12316.5486573693</v>
      </c>
      <c r="G110" s="25">
        <f t="shared" si="18"/>
        <v>48.433754940306855</v>
      </c>
      <c r="H110" s="49">
        <f t="shared" si="12"/>
        <v>1.1770665679924346</v>
      </c>
      <c r="I110" s="25">
        <f t="shared" si="19"/>
        <v>14575.601974998759</v>
      </c>
      <c r="J110" s="33">
        <f t="shared" si="13"/>
        <v>-154.60197499875903</v>
      </c>
      <c r="K110" s="33">
        <f t="shared" si="14"/>
        <v>154.60197499875903</v>
      </c>
      <c r="L110" s="44">
        <f t="shared" si="15"/>
        <v>1.0720614035001666E-2</v>
      </c>
      <c r="M110" s="33">
        <f t="shared" si="16"/>
        <v>23901.770673516912</v>
      </c>
    </row>
    <row r="111" spans="1:13" ht="14.4" customHeight="1" x14ac:dyDescent="0.3">
      <c r="A111" s="16">
        <v>1</v>
      </c>
      <c r="B111" s="18">
        <v>42736</v>
      </c>
      <c r="C111" s="42">
        <v>9043</v>
      </c>
      <c r="D111" s="36"/>
      <c r="E111" s="36"/>
      <c r="F111" s="25">
        <f t="shared" si="17"/>
        <v>12291.403662809731</v>
      </c>
      <c r="G111" s="25">
        <f t="shared" si="18"/>
        <v>31.476343037947327</v>
      </c>
      <c r="H111" s="49">
        <f t="shared" si="12"/>
        <v>0.74574096870647044</v>
      </c>
      <c r="I111" s="25">
        <f t="shared" si="19"/>
        <v>9292.3200723144419</v>
      </c>
      <c r="J111" s="33">
        <f t="shared" si="13"/>
        <v>-249.32007231444186</v>
      </c>
      <c r="K111" s="33">
        <f t="shared" si="14"/>
        <v>249.32007231444186</v>
      </c>
      <c r="L111" s="44">
        <f t="shared" si="15"/>
        <v>2.7570504513374085E-2</v>
      </c>
      <c r="M111" s="33">
        <f t="shared" si="16"/>
        <v>62160.498458878516</v>
      </c>
    </row>
    <row r="112" spans="1:13" ht="14.4" customHeight="1" x14ac:dyDescent="0.3">
      <c r="A112" s="16">
        <v>1</v>
      </c>
      <c r="B112" s="18">
        <v>42767</v>
      </c>
      <c r="C112" s="42">
        <v>10452</v>
      </c>
      <c r="D112" s="36"/>
      <c r="E112" s="36"/>
      <c r="F112" s="25">
        <f t="shared" si="17"/>
        <v>12355.951162457244</v>
      </c>
      <c r="G112" s="25">
        <f t="shared" si="18"/>
        <v>39.098125529871801</v>
      </c>
      <c r="H112" s="49">
        <f t="shared" si="12"/>
        <v>0.84091040198961919</v>
      </c>
      <c r="I112" s="25">
        <f t="shared" si="19"/>
        <v>10327.035396949455</v>
      </c>
      <c r="J112" s="33">
        <f t="shared" ref="J112:J134" si="20">C112-I112</f>
        <v>124.96460305054461</v>
      </c>
      <c r="K112" s="33">
        <f t="shared" si="14"/>
        <v>124.96460305054461</v>
      </c>
      <c r="L112" s="44">
        <f t="shared" ref="L112:L134" si="21">K112/C112</f>
        <v>1.1956046981491065E-2</v>
      </c>
      <c r="M112" s="33">
        <f t="shared" si="16"/>
        <v>15616.152015580183</v>
      </c>
    </row>
    <row r="113" spans="1:13" ht="14.4" customHeight="1" x14ac:dyDescent="0.3">
      <c r="A113" s="16">
        <v>1</v>
      </c>
      <c r="B113" s="18">
        <v>42795</v>
      </c>
      <c r="C113" s="42">
        <v>12481</v>
      </c>
      <c r="D113" s="36"/>
      <c r="E113" s="36"/>
      <c r="F113" s="25">
        <f t="shared" si="17"/>
        <v>12510.462795148724</v>
      </c>
      <c r="G113" s="25">
        <f t="shared" si="18"/>
        <v>65.697033412080557</v>
      </c>
      <c r="H113" s="49">
        <f t="shared" si="12"/>
        <v>0.97778113647155762</v>
      </c>
      <c r="I113" s="25">
        <f t="shared" si="19"/>
        <v>11978.112376165387</v>
      </c>
      <c r="J113" s="33">
        <f t="shared" si="20"/>
        <v>502.8876238346129</v>
      </c>
      <c r="K113" s="33">
        <f t="shared" si="14"/>
        <v>502.8876238346129</v>
      </c>
      <c r="L113" s="44">
        <f t="shared" si="21"/>
        <v>4.0292254133051271E-2</v>
      </c>
      <c r="M113" s="33">
        <f t="shared" si="16"/>
        <v>252895.96220602313</v>
      </c>
    </row>
    <row r="114" spans="1:13" ht="14.4" customHeight="1" x14ac:dyDescent="0.3">
      <c r="A114" s="16">
        <v>1</v>
      </c>
      <c r="B114" s="18">
        <v>42826</v>
      </c>
      <c r="C114" s="42">
        <v>11491</v>
      </c>
      <c r="D114" s="36"/>
      <c r="E114" s="36"/>
      <c r="F114" s="25">
        <f t="shared" si="17"/>
        <v>12425.538820983114</v>
      </c>
      <c r="G114" s="25">
        <f t="shared" si="18"/>
        <v>30.983988083039964</v>
      </c>
      <c r="H114" s="49">
        <f t="shared" si="12"/>
        <v>0.95087617187227758</v>
      </c>
      <c r="I114" s="25">
        <f t="shared" si="19"/>
        <v>12146.963079173765</v>
      </c>
      <c r="J114" s="33">
        <f t="shared" si="20"/>
        <v>-655.96307917376544</v>
      </c>
      <c r="K114" s="33">
        <f t="shared" si="14"/>
        <v>655.96307917376544</v>
      </c>
      <c r="L114" s="44">
        <f t="shared" si="21"/>
        <v>5.7084942926965927E-2</v>
      </c>
      <c r="M114" s="33">
        <f t="shared" si="16"/>
        <v>430287.56123912765</v>
      </c>
    </row>
    <row r="115" spans="1:13" ht="14.4" customHeight="1" x14ac:dyDescent="0.3">
      <c r="A115" s="16">
        <v>1</v>
      </c>
      <c r="B115" s="18">
        <v>42856</v>
      </c>
      <c r="C115" s="42">
        <v>13545</v>
      </c>
      <c r="D115" s="36"/>
      <c r="E115" s="36"/>
      <c r="F115" s="25">
        <f t="shared" si="17"/>
        <v>12576.701878454031</v>
      </c>
      <c r="G115" s="25">
        <f t="shared" si="18"/>
        <v>58.681196794855737</v>
      </c>
      <c r="H115" s="49">
        <f t="shared" si="12"/>
        <v>1.0548048428823429</v>
      </c>
      <c r="I115" s="25">
        <f t="shared" si="19"/>
        <v>12980.33347400299</v>
      </c>
      <c r="J115" s="33">
        <f t="shared" si="20"/>
        <v>564.66652599701047</v>
      </c>
      <c r="K115" s="33">
        <f t="shared" si="14"/>
        <v>564.66652599701047</v>
      </c>
      <c r="L115" s="44">
        <f t="shared" si="21"/>
        <v>4.1688189442378031E-2</v>
      </c>
      <c r="M115" s="33">
        <f t="shared" si="16"/>
        <v>318848.28558153252</v>
      </c>
    </row>
    <row r="116" spans="1:13" ht="14.4" customHeight="1" x14ac:dyDescent="0.3">
      <c r="A116" s="16">
        <v>1</v>
      </c>
      <c r="B116" s="18">
        <v>42887</v>
      </c>
      <c r="C116" s="42">
        <v>14730</v>
      </c>
      <c r="D116" s="36"/>
      <c r="E116" s="36"/>
      <c r="F116" s="25">
        <f t="shared" si="17"/>
        <v>12773.430898927836</v>
      </c>
      <c r="G116" s="25">
        <f t="shared" si="18"/>
        <v>90.496548703659442</v>
      </c>
      <c r="H116" s="49">
        <f t="shared" si="12"/>
        <v>1.1264207413798559</v>
      </c>
      <c r="I116" s="25">
        <f t="shared" si="19"/>
        <v>14038.433444330063</v>
      </c>
      <c r="J116" s="33">
        <f t="shared" si="20"/>
        <v>691.56655566993686</v>
      </c>
      <c r="K116" s="33">
        <f t="shared" si="14"/>
        <v>691.56655566993686</v>
      </c>
      <c r="L116" s="44">
        <f t="shared" si="21"/>
        <v>4.6949528558719408E-2</v>
      </c>
      <c r="M116" s="33">
        <f t="shared" si="16"/>
        <v>478264.30092117988</v>
      </c>
    </row>
    <row r="117" spans="1:13" ht="14.4" customHeight="1" x14ac:dyDescent="0.3">
      <c r="A117" s="16">
        <v>1</v>
      </c>
      <c r="B117" s="18">
        <v>42917</v>
      </c>
      <c r="C117" s="42">
        <v>11416</v>
      </c>
      <c r="D117" s="36"/>
      <c r="E117" s="36"/>
      <c r="F117" s="25">
        <f t="shared" si="17"/>
        <v>12613.570364400613</v>
      </c>
      <c r="G117" s="25">
        <f t="shared" si="18"/>
        <v>32.797712940942972</v>
      </c>
      <c r="H117" s="49">
        <f t="shared" si="12"/>
        <v>0.94807881289501772</v>
      </c>
      <c r="I117" s="25">
        <f t="shared" si="19"/>
        <v>12514.150486782431</v>
      </c>
      <c r="J117" s="33">
        <f t="shared" si="20"/>
        <v>-1098.1504867824315</v>
      </c>
      <c r="K117" s="33">
        <f t="shared" si="14"/>
        <v>1098.1504867824315</v>
      </c>
      <c r="L117" s="44">
        <f t="shared" si="21"/>
        <v>9.6193980972532539E-2</v>
      </c>
      <c r="M117" s="33">
        <f t="shared" si="16"/>
        <v>1205934.4916204913</v>
      </c>
    </row>
    <row r="118" spans="1:13" ht="14.4" customHeight="1" x14ac:dyDescent="0.3">
      <c r="A118" s="16">
        <v>1</v>
      </c>
      <c r="B118" s="18">
        <v>42948</v>
      </c>
      <c r="C118" s="42">
        <v>13402</v>
      </c>
      <c r="D118" s="36"/>
      <c r="E118" s="36"/>
      <c r="F118" s="25">
        <f t="shared" si="17"/>
        <v>12745.91638388627</v>
      </c>
      <c r="G118" s="25">
        <f t="shared" si="18"/>
        <v>55.740228949099787</v>
      </c>
      <c r="H118" s="49">
        <f t="shared" si="12"/>
        <v>1.0336642410919672</v>
      </c>
      <c r="I118" s="25">
        <f t="shared" si="19"/>
        <v>12942.627804818478</v>
      </c>
      <c r="J118" s="33">
        <f t="shared" si="20"/>
        <v>459.37219518152233</v>
      </c>
      <c r="K118" s="33">
        <f t="shared" si="14"/>
        <v>459.37219518152233</v>
      </c>
      <c r="L118" s="44">
        <f t="shared" si="21"/>
        <v>3.4276391223811542E-2</v>
      </c>
      <c r="M118" s="33">
        <f t="shared" si="16"/>
        <v>211022.81370589064</v>
      </c>
    </row>
    <row r="119" spans="1:13" ht="14.4" customHeight="1" x14ac:dyDescent="0.3">
      <c r="A119" s="16">
        <v>1</v>
      </c>
      <c r="B119" s="18">
        <v>42979</v>
      </c>
      <c r="C119" s="42">
        <v>11907</v>
      </c>
      <c r="D119" s="36"/>
      <c r="E119" s="36"/>
      <c r="F119" s="25">
        <f t="shared" si="17"/>
        <v>12605.563189284847</v>
      </c>
      <c r="G119" s="25">
        <f t="shared" si="18"/>
        <v>10.547330495509129</v>
      </c>
      <c r="H119" s="49">
        <f t="shared" si="12"/>
        <v>0.97921336442826079</v>
      </c>
      <c r="I119" s="25">
        <f t="shared" si="19"/>
        <v>12790.395129305596</v>
      </c>
      <c r="J119" s="33">
        <f t="shared" si="20"/>
        <v>-883.39512930559613</v>
      </c>
      <c r="K119" s="33">
        <f t="shared" si="14"/>
        <v>883.39512930559613</v>
      </c>
      <c r="L119" s="44">
        <f t="shared" si="21"/>
        <v>7.4191242908003371E-2</v>
      </c>
      <c r="M119" s="33">
        <f t="shared" si="16"/>
        <v>780386.95448085095</v>
      </c>
    </row>
    <row r="120" spans="1:13" ht="14.4" customHeight="1" x14ac:dyDescent="0.3">
      <c r="A120" s="16">
        <v>1</v>
      </c>
      <c r="B120" s="18">
        <v>43009</v>
      </c>
      <c r="C120" s="42">
        <v>12711</v>
      </c>
      <c r="D120" s="36"/>
      <c r="E120" s="36"/>
      <c r="F120" s="25">
        <f t="shared" si="17"/>
        <v>12588.798417031912</v>
      </c>
      <c r="G120" s="25">
        <f t="shared" si="18"/>
        <v>4.2528150359101726</v>
      </c>
      <c r="H120" s="49">
        <f t="shared" si="12"/>
        <v>1.0146255738423557</v>
      </c>
      <c r="I120" s="25">
        <f t="shared" si="19"/>
        <v>12836.297851051337</v>
      </c>
      <c r="J120" s="33">
        <f t="shared" si="20"/>
        <v>-125.29785105133669</v>
      </c>
      <c r="K120" s="33">
        <f t="shared" si="14"/>
        <v>125.29785105133669</v>
      </c>
      <c r="L120" s="44">
        <f t="shared" si="21"/>
        <v>9.8574345882571548E-3</v>
      </c>
      <c r="M120" s="33">
        <f t="shared" si="16"/>
        <v>15699.551478082956</v>
      </c>
    </row>
    <row r="121" spans="1:13" ht="14.4" customHeight="1" x14ac:dyDescent="0.3">
      <c r="A121" s="16">
        <v>1</v>
      </c>
      <c r="B121" s="18">
        <v>43040</v>
      </c>
      <c r="C121" s="42">
        <v>13261</v>
      </c>
      <c r="D121" s="36"/>
      <c r="E121" s="36"/>
      <c r="F121" s="25">
        <f t="shared" si="17"/>
        <v>12702.666543738451</v>
      </c>
      <c r="G121" s="25">
        <f t="shared" si="18"/>
        <v>29.515435064638815</v>
      </c>
      <c r="H121" s="49">
        <f t="shared" si="12"/>
        <v>1.0244716676394545</v>
      </c>
      <c r="I121" s="25">
        <f t="shared" si="19"/>
        <v>12760.19156917178</v>
      </c>
      <c r="J121" s="33">
        <f t="shared" si="20"/>
        <v>500.80843082821957</v>
      </c>
      <c r="K121" s="33">
        <f t="shared" si="14"/>
        <v>500.80843082821957</v>
      </c>
      <c r="L121" s="44">
        <f t="shared" si="21"/>
        <v>3.7765510204978474E-2</v>
      </c>
      <c r="M121" s="33">
        <f t="shared" si="16"/>
        <v>250809.0843886236</v>
      </c>
    </row>
    <row r="122" spans="1:13" ht="14.4" customHeight="1" x14ac:dyDescent="0.3">
      <c r="A122" s="16">
        <v>1</v>
      </c>
      <c r="B122" s="18">
        <v>43070</v>
      </c>
      <c r="C122" s="42">
        <v>14265</v>
      </c>
      <c r="D122" s="36"/>
      <c r="E122" s="36"/>
      <c r="F122" s="25">
        <f t="shared" si="17"/>
        <v>12596.21394729006</v>
      </c>
      <c r="G122" s="25">
        <f t="shared" si="18"/>
        <v>-1.8205951287439568</v>
      </c>
      <c r="H122" s="49">
        <f t="shared" si="12"/>
        <v>1.1607929587921724</v>
      </c>
      <c r="I122" s="25">
        <f t="shared" si="19"/>
        <v>14986.625744844878</v>
      </c>
      <c r="J122" s="33">
        <f t="shared" si="20"/>
        <v>-721.62574484487777</v>
      </c>
      <c r="K122" s="33">
        <f t="shared" si="14"/>
        <v>721.62574484487777</v>
      </c>
      <c r="L122" s="44">
        <f t="shared" si="21"/>
        <v>5.0587153511733457E-2</v>
      </c>
      <c r="M122" s="33">
        <f t="shared" si="16"/>
        <v>520743.71562292462</v>
      </c>
    </row>
    <row r="123" spans="1:13" ht="14.4" customHeight="1" x14ac:dyDescent="0.3">
      <c r="A123" s="16">
        <v>1</v>
      </c>
      <c r="B123" s="18">
        <v>43101</v>
      </c>
      <c r="C123" s="42">
        <v>9564</v>
      </c>
      <c r="D123" s="36"/>
      <c r="E123" s="36"/>
      <c r="F123" s="25">
        <f t="shared" si="17"/>
        <v>12645.499655033749</v>
      </c>
      <c r="G123" s="25">
        <f t="shared" si="18"/>
        <v>9.9576782790700271</v>
      </c>
      <c r="H123" s="49">
        <f t="shared" si="12"/>
        <v>0.74960119308539075</v>
      </c>
      <c r="I123" s="25">
        <f t="shared" si="19"/>
        <v>9392.1550987111113</v>
      </c>
      <c r="J123" s="33">
        <f t="shared" si="20"/>
        <v>171.84490128888865</v>
      </c>
      <c r="K123" s="33">
        <f t="shared" si="14"/>
        <v>171.84490128888865</v>
      </c>
      <c r="L123" s="44">
        <f t="shared" si="21"/>
        <v>1.7967890138946951E-2</v>
      </c>
      <c r="M123" s="33">
        <f t="shared" si="16"/>
        <v>29530.670098987885</v>
      </c>
    </row>
    <row r="124" spans="1:13" ht="14.4" customHeight="1" x14ac:dyDescent="0.3">
      <c r="A124" s="16">
        <v>1</v>
      </c>
      <c r="B124" s="18">
        <v>43132</v>
      </c>
      <c r="C124" s="42">
        <v>10415</v>
      </c>
      <c r="D124" s="36"/>
      <c r="E124" s="36"/>
      <c r="F124" s="25">
        <f t="shared" si="17"/>
        <v>12595.560460095519</v>
      </c>
      <c r="G124" s="25">
        <f t="shared" si="18"/>
        <v>-3.8465241260126755</v>
      </c>
      <c r="H124" s="49">
        <f t="shared" si="12"/>
        <v>0.83578860387798926</v>
      </c>
      <c r="I124" s="25">
        <f t="shared" si="19"/>
        <v>10642.105713518557</v>
      </c>
      <c r="J124" s="33">
        <f t="shared" si="20"/>
        <v>-227.10571351855651</v>
      </c>
      <c r="K124" s="33">
        <f t="shared" si="14"/>
        <v>227.10571351855651</v>
      </c>
      <c r="L124" s="44">
        <f t="shared" si="21"/>
        <v>2.1805637399765387E-2</v>
      </c>
      <c r="M124" s="33">
        <f t="shared" si="16"/>
        <v>51577.005112772662</v>
      </c>
    </row>
    <row r="125" spans="1:13" ht="14.4" customHeight="1" x14ac:dyDescent="0.3">
      <c r="A125" s="16">
        <v>1</v>
      </c>
      <c r="B125" s="18">
        <v>43160</v>
      </c>
      <c r="C125" s="42">
        <v>12683</v>
      </c>
      <c r="D125" s="36"/>
      <c r="E125" s="36"/>
      <c r="F125" s="25">
        <f t="shared" si="17"/>
        <v>12675.878228562324</v>
      </c>
      <c r="G125" s="25">
        <f t="shared" si="18"/>
        <v>15.550497251328359</v>
      </c>
      <c r="H125" s="49">
        <f t="shared" si="12"/>
        <v>0.98609642933913277</v>
      </c>
      <c r="I125" s="25">
        <f t="shared" si="19"/>
        <v>12311.940362437013</v>
      </c>
      <c r="J125" s="33">
        <f t="shared" si="20"/>
        <v>371.05963756298661</v>
      </c>
      <c r="K125" s="33">
        <f t="shared" si="14"/>
        <v>371.05963756298661</v>
      </c>
      <c r="L125" s="44">
        <f t="shared" si="21"/>
        <v>2.9256456482140394E-2</v>
      </c>
      <c r="M125" s="33">
        <f t="shared" si="16"/>
        <v>137685.25462837497</v>
      </c>
    </row>
    <row r="126" spans="1:13" ht="14.4" customHeight="1" x14ac:dyDescent="0.3">
      <c r="A126" s="16">
        <v>1</v>
      </c>
      <c r="B126" s="18">
        <v>43191</v>
      </c>
      <c r="C126" s="42">
        <v>11919</v>
      </c>
      <c r="D126" s="36"/>
      <c r="E126" s="36"/>
      <c r="F126" s="25">
        <f t="shared" si="17"/>
        <v>12656.681386968839</v>
      </c>
      <c r="G126" s="25">
        <f t="shared" si="18"/>
        <v>7.5424114751037523</v>
      </c>
      <c r="H126" s="49">
        <f t="shared" si="12"/>
        <v>0.94753259168872128</v>
      </c>
      <c r="I126" s="25">
        <f t="shared" si="19"/>
        <v>12067.977162391542</v>
      </c>
      <c r="J126" s="33">
        <f t="shared" si="20"/>
        <v>-148.97716239154215</v>
      </c>
      <c r="K126" s="33">
        <f t="shared" si="14"/>
        <v>148.97716239154215</v>
      </c>
      <c r="L126" s="44">
        <f t="shared" si="21"/>
        <v>1.2499132678206406E-2</v>
      </c>
      <c r="M126" s="33">
        <f t="shared" si="16"/>
        <v>22194.194914235923</v>
      </c>
    </row>
    <row r="127" spans="1:13" ht="14.4" customHeight="1" x14ac:dyDescent="0.3">
      <c r="A127" s="16">
        <v>1</v>
      </c>
      <c r="B127" s="18">
        <v>43221</v>
      </c>
      <c r="C127" s="42">
        <v>14138</v>
      </c>
      <c r="D127" s="36"/>
      <c r="E127" s="36"/>
      <c r="F127" s="25">
        <f t="shared" si="17"/>
        <v>12828.165642655676</v>
      </c>
      <c r="G127" s="25">
        <f t="shared" si="18"/>
        <v>45.325458879783028</v>
      </c>
      <c r="H127" s="49">
        <f t="shared" si="12"/>
        <v>1.0720705133817754</v>
      </c>
      <c r="I127" s="25">
        <f t="shared" si="19"/>
        <v>13358.284593944491</v>
      </c>
      <c r="J127" s="33">
        <f t="shared" si="20"/>
        <v>779.71540605550945</v>
      </c>
      <c r="K127" s="33">
        <f t="shared" si="14"/>
        <v>779.71540605550945</v>
      </c>
      <c r="L127" s="44">
        <f t="shared" si="21"/>
        <v>5.5150332865717175E-2</v>
      </c>
      <c r="M127" s="33">
        <f t="shared" si="16"/>
        <v>607956.11444030795</v>
      </c>
    </row>
    <row r="128" spans="1:13" ht="14.4" customHeight="1" x14ac:dyDescent="0.3">
      <c r="A128" s="16">
        <v>1</v>
      </c>
      <c r="B128" s="18">
        <v>43252</v>
      </c>
      <c r="C128" s="42">
        <v>14583</v>
      </c>
      <c r="D128" s="36"/>
      <c r="E128" s="36"/>
      <c r="F128" s="25">
        <f t="shared" si="17"/>
        <v>12889.642558436297</v>
      </c>
      <c r="G128" s="25">
        <f t="shared" si="18"/>
        <v>49.047823140556041</v>
      </c>
      <c r="H128" s="49">
        <f t="shared" si="12"/>
        <v>1.1282285711915181</v>
      </c>
      <c r="I128" s="25">
        <f t="shared" si="19"/>
        <v>14500.96739073855</v>
      </c>
      <c r="J128" s="33">
        <f t="shared" si="20"/>
        <v>82.032609261450489</v>
      </c>
      <c r="K128" s="33">
        <f t="shared" si="14"/>
        <v>82.032609261450489</v>
      </c>
      <c r="L128" s="44">
        <f t="shared" si="21"/>
        <v>5.6252217829973594E-3</v>
      </c>
      <c r="M128" s="33">
        <f t="shared" si="16"/>
        <v>6729.3489822418123</v>
      </c>
    </row>
    <row r="129" spans="1:17" ht="14.4" customHeight="1" x14ac:dyDescent="0.3">
      <c r="A129" s="16">
        <v>1</v>
      </c>
      <c r="B129" s="18">
        <v>43282</v>
      </c>
      <c r="C129" s="42">
        <v>12640</v>
      </c>
      <c r="D129" s="36"/>
      <c r="E129" s="36"/>
      <c r="F129" s="25">
        <f t="shared" si="17"/>
        <v>13025.969167950741</v>
      </c>
      <c r="G129" s="25">
        <f t="shared" si="18"/>
        <v>69.162629941975993</v>
      </c>
      <c r="H129" s="49">
        <f t="shared" si="12"/>
        <v>0.95621515442931737</v>
      </c>
      <c r="I129" s="25">
        <f t="shared" si="19"/>
        <v>12266.898217381566</v>
      </c>
      <c r="J129" s="33">
        <f t="shared" si="20"/>
        <v>373.1017826184343</v>
      </c>
      <c r="K129" s="33">
        <f t="shared" si="14"/>
        <v>373.1017826184343</v>
      </c>
      <c r="L129" s="44">
        <f t="shared" si="21"/>
        <v>2.9517546093230561E-2</v>
      </c>
      <c r="M129" s="33">
        <f t="shared" si="16"/>
        <v>139204.94019305339</v>
      </c>
    </row>
    <row r="130" spans="1:17" ht="14.4" customHeight="1" x14ac:dyDescent="0.3">
      <c r="A130" s="16">
        <v>1</v>
      </c>
      <c r="B130" s="18">
        <v>43313</v>
      </c>
      <c r="C130" s="42">
        <v>14257</v>
      </c>
      <c r="D130" s="36"/>
      <c r="E130" s="36"/>
      <c r="F130" s="25">
        <f t="shared" si="17"/>
        <v>13249.835239924865</v>
      </c>
      <c r="G130" s="25">
        <f t="shared" si="18"/>
        <v>104.81653826582388</v>
      </c>
      <c r="H130" s="49">
        <f t="shared" si="12"/>
        <v>1.0491223038911155</v>
      </c>
      <c r="I130" s="25">
        <f t="shared" si="19"/>
        <v>13535.969471868064</v>
      </c>
      <c r="J130" s="33">
        <f t="shared" si="20"/>
        <v>721.03052813193608</v>
      </c>
      <c r="K130" s="33">
        <f t="shared" si="14"/>
        <v>721.03052813193608</v>
      </c>
      <c r="L130" s="44">
        <f t="shared" si="21"/>
        <v>5.0573790287713832E-2</v>
      </c>
      <c r="M130" s="33">
        <f t="shared" si="16"/>
        <v>519885.02249821869</v>
      </c>
    </row>
    <row r="131" spans="1:17" ht="14.4" customHeight="1" x14ac:dyDescent="0.3">
      <c r="A131" s="16">
        <v>1</v>
      </c>
      <c r="B131" s="18">
        <v>43344</v>
      </c>
      <c r="C131" s="42">
        <v>12396</v>
      </c>
      <c r="D131" s="36"/>
      <c r="E131" s="36"/>
      <c r="F131" s="25">
        <f t="shared" si="17"/>
        <v>13200.400165935185</v>
      </c>
      <c r="G131" s="25">
        <f t="shared" si="18"/>
        <v>69.266761415864607</v>
      </c>
      <c r="H131" s="49">
        <f t="shared" si="12"/>
        <v>0.96455768274973619</v>
      </c>
      <c r="I131" s="25">
        <f t="shared" si="19"/>
        <v>13077.05349848996</v>
      </c>
      <c r="J131" s="33">
        <f t="shared" si="20"/>
        <v>-681.05349848996048</v>
      </c>
      <c r="K131" s="33">
        <f t="shared" si="14"/>
        <v>681.05349848996048</v>
      </c>
      <c r="L131" s="44">
        <f t="shared" si="21"/>
        <v>5.4941392262823532E-2</v>
      </c>
      <c r="M131" s="33">
        <f t="shared" si="16"/>
        <v>463833.8678054146</v>
      </c>
    </row>
    <row r="132" spans="1:17" ht="14.4" customHeight="1" x14ac:dyDescent="0.3">
      <c r="A132" s="16">
        <v>1</v>
      </c>
      <c r="B132" s="18">
        <v>43374</v>
      </c>
      <c r="C132" s="42">
        <v>13914</v>
      </c>
      <c r="D132" s="36"/>
      <c r="E132" s="36"/>
      <c r="F132" s="25">
        <f t="shared" si="17"/>
        <v>13368.086183613397</v>
      </c>
      <c r="G132" s="25">
        <f t="shared" si="18"/>
        <v>91.949069540268454</v>
      </c>
      <c r="H132" s="49">
        <f t="shared" si="12"/>
        <v>1.0241931675148885</v>
      </c>
      <c r="I132" s="25">
        <f t="shared" si="19"/>
        <v>13463.74342086049</v>
      </c>
      <c r="J132" s="33">
        <f t="shared" si="20"/>
        <v>450.25657913951</v>
      </c>
      <c r="K132" s="33">
        <f t="shared" si="14"/>
        <v>450.25657913951</v>
      </c>
      <c r="L132" s="44">
        <f t="shared" si="21"/>
        <v>3.2359966877929421E-2</v>
      </c>
      <c r="M132" s="33">
        <f t="shared" si="16"/>
        <v>202730.98705841383</v>
      </c>
    </row>
    <row r="133" spans="1:17" ht="14.4" customHeight="1" x14ac:dyDescent="0.3">
      <c r="A133" s="16">
        <v>1</v>
      </c>
      <c r="B133" s="18">
        <v>43405</v>
      </c>
      <c r="C133" s="42">
        <v>14174</v>
      </c>
      <c r="D133" s="36"/>
      <c r="E133" s="36"/>
      <c r="F133" s="25">
        <f t="shared" si="17"/>
        <v>13543.289650399462</v>
      </c>
      <c r="G133" s="25">
        <f t="shared" si="18"/>
        <v>111.136390830392</v>
      </c>
      <c r="H133" s="49">
        <f t="shared" si="12"/>
        <v>1.0325378686895941</v>
      </c>
      <c r="I133" s="25">
        <f t="shared" si="19"/>
        <v>13789.424762284185</v>
      </c>
      <c r="J133" s="33">
        <f t="shared" si="20"/>
        <v>384.57523771581509</v>
      </c>
      <c r="K133" s="33">
        <f t="shared" si="14"/>
        <v>384.57523771581509</v>
      </c>
      <c r="L133" s="44">
        <f t="shared" si="21"/>
        <v>2.7132442339199599E-2</v>
      </c>
      <c r="M133" s="33">
        <f t="shared" si="16"/>
        <v>147898.11346417569</v>
      </c>
    </row>
    <row r="134" spans="1:17" ht="14.4" customHeight="1" x14ac:dyDescent="0.3">
      <c r="A134" s="16">
        <v>1</v>
      </c>
      <c r="B134" s="18">
        <v>43435</v>
      </c>
      <c r="C134" s="42">
        <v>15504</v>
      </c>
      <c r="D134" s="36"/>
      <c r="E134" s="36"/>
      <c r="F134" s="25">
        <f t="shared" si="17"/>
        <v>13588.326422541404</v>
      </c>
      <c r="G134" s="25">
        <f t="shared" si="18"/>
        <v>95.902665491109957</v>
      </c>
      <c r="H134" s="49">
        <f t="shared" si="12"/>
        <v>1.1535607022261125</v>
      </c>
      <c r="I134" s="25">
        <f t="shared" si="19"/>
        <v>15849.961605008091</v>
      </c>
      <c r="J134" s="33">
        <f t="shared" si="20"/>
        <v>-345.96160500809128</v>
      </c>
      <c r="K134" s="33">
        <f>ABS(J134)</f>
        <v>345.96160500809128</v>
      </c>
      <c r="L134" s="44">
        <f t="shared" si="21"/>
        <v>2.2314345008261821E-2</v>
      </c>
      <c r="M134" s="33">
        <f>K134^2</f>
        <v>119689.43213977457</v>
      </c>
    </row>
    <row r="135" spans="1:17" x14ac:dyDescent="0.3">
      <c r="A135" s="48">
        <v>2</v>
      </c>
      <c r="B135" s="18">
        <v>43466</v>
      </c>
      <c r="C135" s="125"/>
      <c r="D135" s="125"/>
      <c r="E135" s="125"/>
      <c r="F135" s="36"/>
      <c r="G135" s="36"/>
      <c r="H135" s="125">
        <v>1</v>
      </c>
      <c r="I135" s="114">
        <f t="shared" si="19"/>
        <v>10329.603203315188</v>
      </c>
      <c r="J135" s="125"/>
      <c r="K135" s="125"/>
      <c r="L135" s="125"/>
      <c r="M135" s="125"/>
      <c r="N135" s="47"/>
      <c r="O135" s="47"/>
      <c r="P135" s="47"/>
      <c r="Q135" s="47"/>
    </row>
    <row r="136" spans="1:17" x14ac:dyDescent="0.3">
      <c r="A136" s="16">
        <v>3</v>
      </c>
      <c r="B136" s="18">
        <v>43497</v>
      </c>
      <c r="C136" s="125"/>
      <c r="D136" s="125"/>
      <c r="E136" s="125"/>
      <c r="F136" s="36"/>
      <c r="G136" s="36"/>
      <c r="H136" s="125">
        <v>2</v>
      </c>
      <c r="I136" s="130">
        <f>($F$134+(H136*$G$134))*H124</f>
        <v>11517.277079532258</v>
      </c>
      <c r="J136" s="125"/>
      <c r="K136" s="125"/>
      <c r="L136" s="125"/>
      <c r="M136" s="125"/>
    </row>
    <row r="137" spans="1:17" x14ac:dyDescent="0.3">
      <c r="A137" s="16">
        <v>4</v>
      </c>
      <c r="B137" s="18">
        <v>43525</v>
      </c>
      <c r="C137" s="125"/>
      <c r="D137" s="125"/>
      <c r="E137" s="125"/>
      <c r="F137" s="36"/>
      <c r="G137" s="36"/>
      <c r="H137" s="125">
        <v>3</v>
      </c>
      <c r="I137" s="125">
        <f t="shared" ref="I137:I150" si="22">($F$134+(H137*$G$134))*H125</f>
        <v>13683.107993977337</v>
      </c>
      <c r="J137" s="125"/>
      <c r="K137" s="125"/>
      <c r="L137" s="125"/>
      <c r="M137" s="125"/>
    </row>
    <row r="138" spans="1:17" x14ac:dyDescent="0.3">
      <c r="A138" s="16">
        <v>5</v>
      </c>
      <c r="B138" s="18">
        <v>43556</v>
      </c>
      <c r="C138" s="125"/>
      <c r="D138" s="125"/>
      <c r="E138" s="125"/>
      <c r="F138" s="36"/>
      <c r="G138" s="36"/>
      <c r="H138" s="125">
        <v>4</v>
      </c>
      <c r="I138" s="125">
        <f t="shared" si="22"/>
        <v>13238.865756593579</v>
      </c>
      <c r="J138" s="125"/>
      <c r="K138" s="125"/>
      <c r="L138" s="125"/>
      <c r="M138" s="125"/>
    </row>
    <row r="139" spans="1:17" x14ac:dyDescent="0.3">
      <c r="A139" s="48">
        <v>6</v>
      </c>
      <c r="B139" s="18">
        <v>43586</v>
      </c>
      <c r="C139" s="125"/>
      <c r="D139" s="125"/>
      <c r="E139" s="125"/>
      <c r="F139" s="36"/>
      <c r="G139" s="36"/>
      <c r="H139" s="125">
        <v>5</v>
      </c>
      <c r="I139" s="125">
        <f t="shared" si="22"/>
        <v>15081.716182951781</v>
      </c>
      <c r="J139" s="125"/>
      <c r="K139" s="125"/>
      <c r="L139" s="125"/>
      <c r="M139" s="125"/>
    </row>
    <row r="140" spans="1:17" x14ac:dyDescent="0.3">
      <c r="A140" s="16">
        <v>7</v>
      </c>
      <c r="B140" s="18">
        <v>43617</v>
      </c>
      <c r="C140" s="125"/>
      <c r="D140" s="125"/>
      <c r="E140" s="125"/>
      <c r="F140" s="36"/>
      <c r="G140" s="36"/>
      <c r="H140" s="125">
        <v>6</v>
      </c>
      <c r="I140" s="125">
        <f t="shared" si="22"/>
        <v>15979.938868150801</v>
      </c>
      <c r="J140" s="125"/>
      <c r="K140" s="125"/>
      <c r="L140" s="125"/>
      <c r="M140" s="125"/>
    </row>
    <row r="141" spans="1:17" x14ac:dyDescent="0.3">
      <c r="A141" s="16">
        <v>8</v>
      </c>
      <c r="B141" s="18">
        <v>43647</v>
      </c>
      <c r="C141" s="125"/>
      <c r="D141" s="125"/>
      <c r="E141" s="125"/>
      <c r="F141" s="36"/>
      <c r="G141" s="36"/>
      <c r="H141" s="125">
        <v>7</v>
      </c>
      <c r="I141" s="125">
        <f t="shared" si="22"/>
        <v>13635.288723215755</v>
      </c>
      <c r="J141" s="125"/>
      <c r="K141" s="125"/>
      <c r="L141" s="125"/>
      <c r="M141" s="125"/>
    </row>
    <row r="142" spans="1:17" x14ac:dyDescent="0.3">
      <c r="A142" s="16">
        <v>9</v>
      </c>
      <c r="B142" s="18">
        <v>43678</v>
      </c>
      <c r="C142" s="125"/>
      <c r="D142" s="125"/>
      <c r="E142" s="125"/>
      <c r="F142" s="36"/>
      <c r="G142" s="36"/>
      <c r="H142" s="125">
        <v>8</v>
      </c>
      <c r="I142" s="125">
        <f t="shared" si="22"/>
        <v>15060.725325395815</v>
      </c>
      <c r="J142" s="125"/>
      <c r="K142" s="125"/>
      <c r="L142" s="125"/>
      <c r="M142" s="125"/>
    </row>
    <row r="143" spans="1:17" x14ac:dyDescent="0.3">
      <c r="A143" s="48">
        <v>10</v>
      </c>
      <c r="B143" s="18">
        <v>43709</v>
      </c>
      <c r="C143" s="125"/>
      <c r="D143" s="125"/>
      <c r="E143" s="125"/>
      <c r="F143" s="36"/>
      <c r="G143" s="36"/>
      <c r="H143" s="125">
        <v>9</v>
      </c>
      <c r="I143" s="125">
        <f t="shared" si="22"/>
        <v>13939.257521734202</v>
      </c>
      <c r="J143" s="125"/>
      <c r="K143" s="125"/>
      <c r="L143" s="125"/>
      <c r="M143" s="125"/>
    </row>
    <row r="144" spans="1:17" x14ac:dyDescent="0.3">
      <c r="A144" s="16">
        <v>11</v>
      </c>
      <c r="B144" s="18">
        <v>43739</v>
      </c>
      <c r="C144" s="125"/>
      <c r="D144" s="125"/>
      <c r="E144" s="125"/>
      <c r="F144" s="36"/>
      <c r="G144" s="36"/>
      <c r="H144" s="125">
        <v>10</v>
      </c>
      <c r="I144" s="125">
        <f t="shared" si="22"/>
        <v>14899.299627353543</v>
      </c>
      <c r="J144" s="125"/>
      <c r="K144" s="125"/>
      <c r="L144" s="125"/>
      <c r="M144" s="125"/>
    </row>
    <row r="145" spans="1:13" x14ac:dyDescent="0.3">
      <c r="A145" s="16">
        <v>12</v>
      </c>
      <c r="B145" s="18">
        <v>43770</v>
      </c>
      <c r="C145" s="125"/>
      <c r="D145" s="125"/>
      <c r="E145" s="125"/>
      <c r="F145" s="36"/>
      <c r="G145" s="36"/>
      <c r="H145" s="125">
        <v>11</v>
      </c>
      <c r="I145" s="125">
        <f t="shared" si="22"/>
        <v>15119.716075495657</v>
      </c>
      <c r="J145" s="125"/>
      <c r="K145" s="125"/>
      <c r="L145" s="125"/>
      <c r="M145" s="125"/>
    </row>
    <row r="146" spans="1:13" x14ac:dyDescent="0.3">
      <c r="A146" s="158">
        <v>13</v>
      </c>
      <c r="B146" s="200">
        <v>43800</v>
      </c>
      <c r="C146" s="125"/>
      <c r="D146" s="125"/>
      <c r="E146" s="125"/>
      <c r="F146" s="36"/>
      <c r="G146" s="36"/>
      <c r="H146" s="125">
        <v>12</v>
      </c>
      <c r="I146" s="125">
        <f t="shared" si="22"/>
        <v>17002.51392385587</v>
      </c>
      <c r="J146" s="125"/>
      <c r="K146" s="125"/>
      <c r="L146" s="125"/>
      <c r="M146" s="125"/>
    </row>
    <row r="147" spans="1:13" x14ac:dyDescent="0.3">
      <c r="A147" s="201"/>
      <c r="B147" s="202"/>
      <c r="C147" s="201"/>
      <c r="D147" s="201"/>
      <c r="E147" s="201"/>
      <c r="F147" s="201"/>
      <c r="G147" s="201"/>
      <c r="H147" s="201"/>
      <c r="I147" s="201"/>
    </row>
    <row r="148" spans="1:13" x14ac:dyDescent="0.3">
      <c r="A148" s="201"/>
      <c r="B148" s="202"/>
      <c r="C148" s="201"/>
      <c r="D148" s="201"/>
      <c r="E148" s="201"/>
      <c r="F148" s="201"/>
      <c r="G148" s="201"/>
      <c r="H148" s="201"/>
      <c r="I148" s="201"/>
    </row>
    <row r="149" spans="1:13" x14ac:dyDescent="0.3">
      <c r="A149" s="201"/>
      <c r="B149" s="202"/>
      <c r="C149" s="201"/>
      <c r="D149" s="201"/>
      <c r="E149" s="201"/>
      <c r="F149" s="201"/>
      <c r="G149" s="201"/>
      <c r="H149" s="201"/>
      <c r="I149" s="201"/>
    </row>
    <row r="150" spans="1:13" x14ac:dyDescent="0.3">
      <c r="A150" s="201"/>
      <c r="B150" s="202"/>
      <c r="C150" s="201"/>
      <c r="D150" s="201"/>
      <c r="E150" s="201"/>
      <c r="F150" s="201"/>
      <c r="G150" s="201"/>
      <c r="H150" s="201"/>
      <c r="I150" s="201"/>
    </row>
  </sheetData>
  <mergeCells count="7">
    <mergeCell ref="A1:Q1"/>
    <mergeCell ref="S1:Y1"/>
    <mergeCell ref="T24:X24"/>
    <mergeCell ref="D2:E2"/>
    <mergeCell ref="N2:Q2"/>
    <mergeCell ref="N3:Q3"/>
    <mergeCell ref="N6:Q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725C-9938-4B73-9603-C6FE17EEC53E}">
  <dimension ref="A1:N101"/>
  <sheetViews>
    <sheetView topLeftCell="A82" zoomScale="102" workbookViewId="0">
      <selection activeCell="D3" sqref="D3"/>
    </sheetView>
  </sheetViews>
  <sheetFormatPr defaultRowHeight="14.4" x14ac:dyDescent="0.3"/>
  <cols>
    <col min="3" max="3" width="12.6640625" customWidth="1"/>
    <col min="4" max="4" width="14.109375" customWidth="1"/>
    <col min="5" max="5" width="14" customWidth="1"/>
    <col min="6" max="6" width="13" bestFit="1" customWidth="1"/>
    <col min="9" max="9" width="13.5546875" bestFit="1" customWidth="1"/>
    <col min="11" max="11" width="11.88671875" bestFit="1" customWidth="1"/>
    <col min="12" max="12" width="6.88671875" bestFit="1" customWidth="1"/>
    <col min="13" max="13" width="11.88671875" bestFit="1" customWidth="1"/>
    <col min="14" max="14" width="7" bestFit="1" customWidth="1"/>
    <col min="15" max="15" width="11.88671875" bestFit="1" customWidth="1"/>
  </cols>
  <sheetData>
    <row r="1" spans="1:11" ht="42" x14ac:dyDescent="0.4">
      <c r="A1" s="24" t="s">
        <v>46</v>
      </c>
      <c r="B1" s="24" t="s">
        <v>47</v>
      </c>
      <c r="C1" s="24" t="s">
        <v>48</v>
      </c>
      <c r="D1" s="24" t="s">
        <v>49</v>
      </c>
      <c r="E1" s="24" t="s">
        <v>50</v>
      </c>
      <c r="F1" s="24" t="s">
        <v>51</v>
      </c>
      <c r="G1" s="24" t="s">
        <v>52</v>
      </c>
      <c r="H1" s="7"/>
    </row>
    <row r="2" spans="1:11" x14ac:dyDescent="0.3">
      <c r="A2">
        <v>1</v>
      </c>
      <c r="B2">
        <f ca="1">RAND()</f>
        <v>0.96721832216127368</v>
      </c>
      <c r="C2">
        <f ca="1">VLOOKUP(B2,$J$8:$K$16,2,TRUE)</f>
        <v>1.0000000000000002</v>
      </c>
      <c r="D2">
        <f ca="1">$M$19*C2</f>
        <v>56495.770093857274</v>
      </c>
      <c r="E2" s="94">
        <f ca="1">D2*$M$21</f>
        <v>564957.70093857276</v>
      </c>
      <c r="F2" s="94">
        <f ca="1">D2*$M$20</f>
        <v>254230.96542235772</v>
      </c>
      <c r="G2">
        <f ca="1">E2-F2</f>
        <v>310726.73551621503</v>
      </c>
      <c r="I2" s="84" t="s">
        <v>103</v>
      </c>
    </row>
    <row r="3" spans="1:11" x14ac:dyDescent="0.3">
      <c r="A3">
        <v>2</v>
      </c>
      <c r="B3">
        <f t="shared" ref="B3:B66" ca="1" si="0">RAND()</f>
        <v>0.60603511618851136</v>
      </c>
      <c r="C3">
        <f ca="1">VLOOKUP(B3,$J$8:$K$16,2,TRUE)</f>
        <v>0.56000000000000005</v>
      </c>
      <c r="D3">
        <f ca="1">$M$19*C3</f>
        <v>31637.63125256007</v>
      </c>
      <c r="E3" s="94">
        <f t="shared" ref="E3:E66" ca="1" si="1">D3*$M$21</f>
        <v>316376.31252560072</v>
      </c>
      <c r="F3" s="94">
        <f t="shared" ref="F3:F66" ca="1" si="2">D3*$M$20</f>
        <v>142369.34063652033</v>
      </c>
      <c r="G3">
        <f t="shared" ref="G3:G66" ca="1" si="3">E3-F3</f>
        <v>174006.97188908039</v>
      </c>
      <c r="I3" s="85">
        <f ca="1">AVERAGE(D2:D24)</f>
        <v>32202.588953498635</v>
      </c>
    </row>
    <row r="4" spans="1:11" x14ac:dyDescent="0.3">
      <c r="A4">
        <v>3</v>
      </c>
      <c r="B4">
        <f t="shared" ca="1" si="0"/>
        <v>0.28603386009006615</v>
      </c>
      <c r="C4">
        <f t="shared" ref="C4:C66" ca="1" si="4">VLOOKUP(B4,$J$8:$K$16,2,TRUE)</f>
        <v>0.31000000000000005</v>
      </c>
      <c r="D4">
        <f ca="1">$M$19*C4</f>
        <v>17513.688729095753</v>
      </c>
      <c r="E4" s="94">
        <f ca="1">D4*$M$21</f>
        <v>175136.88729095753</v>
      </c>
      <c r="F4" s="94">
        <f t="shared" ca="1" si="2"/>
        <v>78811.599280930881</v>
      </c>
      <c r="G4">
        <f t="shared" ca="1" si="3"/>
        <v>96325.288010026648</v>
      </c>
      <c r="I4" s="84" t="s">
        <v>69</v>
      </c>
    </row>
    <row r="5" spans="1:11" x14ac:dyDescent="0.3">
      <c r="A5">
        <v>4</v>
      </c>
      <c r="B5">
        <f t="shared" ca="1" si="0"/>
        <v>0.40374424685767496</v>
      </c>
      <c r="C5">
        <f t="shared" ca="1" si="4"/>
        <v>0.31000000000000005</v>
      </c>
      <c r="D5">
        <f t="shared" ref="D5:D66" ca="1" si="5">$M$19*C5</f>
        <v>17513.688729095753</v>
      </c>
      <c r="E5" s="94">
        <f t="shared" ca="1" si="1"/>
        <v>175136.88729095753</v>
      </c>
      <c r="F5" s="94">
        <f t="shared" ca="1" si="2"/>
        <v>78811.599280930881</v>
      </c>
      <c r="G5">
        <f t="shared" ca="1" si="3"/>
        <v>96325.288010026648</v>
      </c>
      <c r="I5" s="87">
        <f ca="1">AVERAGE(G2:G20)</f>
        <v>175478.83537310464</v>
      </c>
    </row>
    <row r="6" spans="1:11" x14ac:dyDescent="0.3">
      <c r="A6">
        <v>5</v>
      </c>
      <c r="B6">
        <f t="shared" ca="1" si="0"/>
        <v>0.68770491552071566</v>
      </c>
      <c r="C6">
        <f ca="1">VLOOKUP(B6,$J$8:$K$16,2,TRUE)</f>
        <v>0.70000000000000007</v>
      </c>
      <c r="D6">
        <f ca="1">$M$19*C6</f>
        <v>39547.039065700083</v>
      </c>
      <c r="E6" s="94">
        <f t="shared" ca="1" si="1"/>
        <v>395470.39065700083</v>
      </c>
      <c r="F6" s="94">
        <f t="shared" ca="1" si="2"/>
        <v>177961.67579565037</v>
      </c>
      <c r="G6">
        <f t="shared" ca="1" si="3"/>
        <v>217508.71486135045</v>
      </c>
      <c r="I6" s="86"/>
    </row>
    <row r="7" spans="1:11" x14ac:dyDescent="0.3">
      <c r="A7">
        <v>6</v>
      </c>
      <c r="B7">
        <f t="shared" ca="1" si="0"/>
        <v>0.42628835303259593</v>
      </c>
      <c r="C7">
        <f t="shared" ca="1" si="4"/>
        <v>0.41000000000000003</v>
      </c>
      <c r="D7">
        <f ca="1">$M$19*C7</f>
        <v>23163.265738481477</v>
      </c>
      <c r="E7" s="94">
        <f t="shared" ca="1" si="1"/>
        <v>231632.65738481478</v>
      </c>
      <c r="F7" s="94">
        <f t="shared" ca="1" si="2"/>
        <v>104234.69582316665</v>
      </c>
      <c r="G7">
        <f t="shared" ca="1" si="3"/>
        <v>127397.96156164813</v>
      </c>
      <c r="I7" s="86"/>
    </row>
    <row r="8" spans="1:11" x14ac:dyDescent="0.3">
      <c r="A8">
        <v>7</v>
      </c>
      <c r="B8">
        <f t="shared" ca="1" si="0"/>
        <v>0.46014193876852083</v>
      </c>
      <c r="C8">
        <f t="shared" ca="1" si="4"/>
        <v>0.41000000000000003</v>
      </c>
      <c r="D8">
        <f t="shared" ca="1" si="5"/>
        <v>23163.265738481477</v>
      </c>
      <c r="E8" s="94">
        <f t="shared" ca="1" si="1"/>
        <v>231632.65738481478</v>
      </c>
      <c r="F8" s="94">
        <f t="shared" ca="1" si="2"/>
        <v>104234.69582316665</v>
      </c>
      <c r="G8">
        <f t="shared" ca="1" si="3"/>
        <v>127397.96156164813</v>
      </c>
      <c r="I8" s="89" t="s">
        <v>73</v>
      </c>
      <c r="J8" s="89" t="s">
        <v>68</v>
      </c>
      <c r="K8" s="88" t="s">
        <v>48</v>
      </c>
    </row>
    <row r="9" spans="1:11" x14ac:dyDescent="0.3">
      <c r="A9">
        <v>8</v>
      </c>
      <c r="B9">
        <f t="shared" ca="1" si="0"/>
        <v>0.83086781790112607</v>
      </c>
      <c r="C9">
        <f t="shared" ca="1" si="4"/>
        <v>0.90000000000000013</v>
      </c>
      <c r="D9">
        <f t="shared" ca="1" si="5"/>
        <v>50846.193084471539</v>
      </c>
      <c r="E9" s="94">
        <f t="shared" ca="1" si="1"/>
        <v>508461.93084471539</v>
      </c>
      <c r="F9" s="94">
        <f t="shared" ca="1" si="2"/>
        <v>228807.86888012191</v>
      </c>
      <c r="G9">
        <f t="shared" ca="1" si="3"/>
        <v>279654.06196459348</v>
      </c>
      <c r="I9" s="90">
        <v>7.0000000000000007E-2</v>
      </c>
      <c r="J9" s="97">
        <v>0</v>
      </c>
      <c r="K9" s="91">
        <v>7.0000000000000007E-2</v>
      </c>
    </row>
    <row r="10" spans="1:11" x14ac:dyDescent="0.3">
      <c r="A10">
        <v>9</v>
      </c>
      <c r="B10">
        <f t="shared" ca="1" si="0"/>
        <v>0.83851780973485557</v>
      </c>
      <c r="C10">
        <f t="shared" ca="1" si="4"/>
        <v>0.90000000000000013</v>
      </c>
      <c r="D10">
        <f t="shared" ca="1" si="5"/>
        <v>50846.193084471539</v>
      </c>
      <c r="E10" s="94">
        <f t="shared" ca="1" si="1"/>
        <v>508461.93084471539</v>
      </c>
      <c r="F10" s="94">
        <f t="shared" ca="1" si="2"/>
        <v>228807.86888012191</v>
      </c>
      <c r="G10">
        <f t="shared" ca="1" si="3"/>
        <v>279654.06196459348</v>
      </c>
      <c r="I10" s="90">
        <v>0.1</v>
      </c>
      <c r="J10" s="97">
        <v>0.14000000000000001</v>
      </c>
      <c r="K10" s="91">
        <f>SUM(I9:I10)</f>
        <v>0.17</v>
      </c>
    </row>
    <row r="11" spans="1:11" x14ac:dyDescent="0.3">
      <c r="A11">
        <v>10</v>
      </c>
      <c r="B11">
        <f t="shared" ca="1" si="0"/>
        <v>0.14149872021039944</v>
      </c>
      <c r="C11">
        <f t="shared" ca="1" si="4"/>
        <v>0.17</v>
      </c>
      <c r="D11">
        <f t="shared" ca="1" si="5"/>
        <v>9604.2809159557346</v>
      </c>
      <c r="E11" s="94">
        <f t="shared" ca="1" si="1"/>
        <v>96042.80915955735</v>
      </c>
      <c r="F11" s="94">
        <f t="shared" ca="1" si="2"/>
        <v>43219.264121800807</v>
      </c>
      <c r="G11">
        <f t="shared" ca="1" si="3"/>
        <v>52823.545037756543</v>
      </c>
      <c r="I11" s="90">
        <v>0.14000000000000001</v>
      </c>
      <c r="J11" s="97">
        <v>0.27</v>
      </c>
      <c r="K11" s="91">
        <f>SUM(I9:I11)</f>
        <v>0.31000000000000005</v>
      </c>
    </row>
    <row r="12" spans="1:11" x14ac:dyDescent="0.3">
      <c r="A12">
        <v>11</v>
      </c>
      <c r="B12">
        <f t="shared" ca="1" si="0"/>
        <v>0.89976056472367694</v>
      </c>
      <c r="C12">
        <f t="shared" ca="1" si="4"/>
        <v>0.90000000000000013</v>
      </c>
      <c r="D12">
        <f t="shared" ca="1" si="5"/>
        <v>50846.193084471539</v>
      </c>
      <c r="E12" s="94">
        <f t="shared" ca="1" si="1"/>
        <v>508461.93084471539</v>
      </c>
      <c r="F12" s="94">
        <f t="shared" ca="1" si="2"/>
        <v>228807.86888012191</v>
      </c>
      <c r="G12">
        <f t="shared" ca="1" si="3"/>
        <v>279654.06196459348</v>
      </c>
      <c r="I12" s="90">
        <v>0.1</v>
      </c>
      <c r="J12" s="97">
        <v>0.41</v>
      </c>
      <c r="K12" s="91">
        <f>SUM(I9:I12)</f>
        <v>0.41000000000000003</v>
      </c>
    </row>
    <row r="13" spans="1:11" x14ac:dyDescent="0.3">
      <c r="A13">
        <v>12</v>
      </c>
      <c r="B13">
        <f t="shared" ca="1" si="0"/>
        <v>0.96782594395602817</v>
      </c>
      <c r="C13">
        <f t="shared" ca="1" si="4"/>
        <v>1.0000000000000002</v>
      </c>
      <c r="D13">
        <f t="shared" ca="1" si="5"/>
        <v>56495.770093857274</v>
      </c>
      <c r="E13" s="94">
        <f t="shared" ca="1" si="1"/>
        <v>564957.70093857276</v>
      </c>
      <c r="F13" s="94">
        <f t="shared" ca="1" si="2"/>
        <v>254230.96542235772</v>
      </c>
      <c r="G13">
        <f t="shared" ca="1" si="3"/>
        <v>310726.73551621503</v>
      </c>
      <c r="I13" s="90">
        <v>0.15</v>
      </c>
      <c r="J13" s="97">
        <v>0.54</v>
      </c>
      <c r="K13" s="91">
        <f>SUM(I9:I13)</f>
        <v>0.56000000000000005</v>
      </c>
    </row>
    <row r="14" spans="1:11" x14ac:dyDescent="0.3">
      <c r="A14">
        <v>13</v>
      </c>
      <c r="B14">
        <f t="shared" ca="1" si="0"/>
        <v>0.56204110930192475</v>
      </c>
      <c r="C14">
        <f t="shared" ca="1" si="4"/>
        <v>0.56000000000000005</v>
      </c>
      <c r="D14">
        <f t="shared" ca="1" si="5"/>
        <v>31637.63125256007</v>
      </c>
      <c r="E14" s="94">
        <f t="shared" ca="1" si="1"/>
        <v>316376.31252560072</v>
      </c>
      <c r="F14" s="94">
        <f t="shared" ca="1" si="2"/>
        <v>142369.34063652033</v>
      </c>
      <c r="G14">
        <f t="shared" ca="1" si="3"/>
        <v>174006.97188908039</v>
      </c>
      <c r="I14" s="90">
        <v>0.14000000000000001</v>
      </c>
      <c r="J14" s="97">
        <v>0.68</v>
      </c>
      <c r="K14" s="91">
        <f>SUM(I9:I14)</f>
        <v>0.70000000000000007</v>
      </c>
    </row>
    <row r="15" spans="1:11" x14ac:dyDescent="0.3">
      <c r="A15">
        <v>14</v>
      </c>
      <c r="B15">
        <f t="shared" ca="1" si="0"/>
        <v>0.28409156770005017</v>
      </c>
      <c r="C15">
        <f t="shared" ca="1" si="4"/>
        <v>0.31000000000000005</v>
      </c>
      <c r="D15">
        <f t="shared" ca="1" si="5"/>
        <v>17513.688729095753</v>
      </c>
      <c r="E15" s="94">
        <f t="shared" ca="1" si="1"/>
        <v>175136.88729095753</v>
      </c>
      <c r="F15" s="94">
        <f t="shared" ca="1" si="2"/>
        <v>78811.599280930881</v>
      </c>
      <c r="G15">
        <f t="shared" ca="1" si="3"/>
        <v>96325.288010026648</v>
      </c>
      <c r="I15" s="90">
        <v>0.2</v>
      </c>
      <c r="J15" s="97">
        <v>0.81</v>
      </c>
      <c r="K15" s="91">
        <f>SUM(I9:I15)</f>
        <v>0.90000000000000013</v>
      </c>
    </row>
    <row r="16" spans="1:11" x14ac:dyDescent="0.3">
      <c r="A16">
        <v>15</v>
      </c>
      <c r="B16">
        <f t="shared" ca="1" si="0"/>
        <v>0.28984196687665942</v>
      </c>
      <c r="C16">
        <f t="shared" ca="1" si="4"/>
        <v>0.31000000000000005</v>
      </c>
      <c r="D16">
        <f t="shared" ca="1" si="5"/>
        <v>17513.688729095753</v>
      </c>
      <c r="E16" s="94">
        <f t="shared" ca="1" si="1"/>
        <v>175136.88729095753</v>
      </c>
      <c r="F16" s="94">
        <f t="shared" ca="1" si="2"/>
        <v>78811.599280930881</v>
      </c>
      <c r="G16">
        <f t="shared" ca="1" si="3"/>
        <v>96325.288010026648</v>
      </c>
      <c r="I16" s="92">
        <v>0.1</v>
      </c>
      <c r="J16" s="98">
        <v>0.95</v>
      </c>
      <c r="K16" s="93">
        <f>SUM(I9:I16)</f>
        <v>1.0000000000000002</v>
      </c>
    </row>
    <row r="17" spans="1:14" x14ac:dyDescent="0.3">
      <c r="A17">
        <v>16</v>
      </c>
      <c r="B17">
        <f t="shared" ca="1" si="0"/>
        <v>0.18125966274329153</v>
      </c>
      <c r="C17">
        <f t="shared" ca="1" si="4"/>
        <v>0.17</v>
      </c>
      <c r="D17">
        <f t="shared" ca="1" si="5"/>
        <v>9604.2809159557346</v>
      </c>
      <c r="E17" s="94">
        <f t="shared" ca="1" si="1"/>
        <v>96042.80915955735</v>
      </c>
      <c r="F17" s="94">
        <f t="shared" ca="1" si="2"/>
        <v>43219.264121800807</v>
      </c>
      <c r="G17">
        <f t="shared" ca="1" si="3"/>
        <v>52823.545037756543</v>
      </c>
    </row>
    <row r="18" spans="1:14" x14ac:dyDescent="0.3">
      <c r="A18">
        <v>17</v>
      </c>
      <c r="B18">
        <f t="shared" ca="1" si="0"/>
        <v>0.41636491171522327</v>
      </c>
      <c r="C18">
        <f t="shared" ca="1" si="4"/>
        <v>0.41000000000000003</v>
      </c>
      <c r="D18">
        <f t="shared" ca="1" si="5"/>
        <v>23163.265738481477</v>
      </c>
      <c r="E18" s="94">
        <f t="shared" ca="1" si="1"/>
        <v>231632.65738481478</v>
      </c>
      <c r="F18" s="94">
        <f t="shared" ca="1" si="2"/>
        <v>104234.69582316665</v>
      </c>
      <c r="G18">
        <f t="shared" ca="1" si="3"/>
        <v>127397.96156164813</v>
      </c>
    </row>
    <row r="19" spans="1:14" x14ac:dyDescent="0.3">
      <c r="A19">
        <v>18</v>
      </c>
      <c r="B19">
        <f t="shared" ca="1" si="0"/>
        <v>0.74715781638688827</v>
      </c>
      <c r="C19">
        <f t="shared" ca="1" si="4"/>
        <v>0.70000000000000007</v>
      </c>
      <c r="D19">
        <f t="shared" ca="1" si="5"/>
        <v>39547.039065700083</v>
      </c>
      <c r="E19" s="94">
        <f t="shared" ca="1" si="1"/>
        <v>395470.39065700083</v>
      </c>
      <c r="F19" s="94">
        <f t="shared" ca="1" si="2"/>
        <v>177961.67579565037</v>
      </c>
      <c r="G19">
        <f t="shared" ca="1" si="3"/>
        <v>217508.71486135045</v>
      </c>
      <c r="I19" s="198" t="s">
        <v>72</v>
      </c>
      <c r="J19" s="190"/>
      <c r="K19" s="190"/>
      <c r="L19" s="199"/>
      <c r="M19" s="154">
        <f>'A.4) Safety Stock'!T30</f>
        <v>56495.77009385726</v>
      </c>
      <c r="N19" s="95" t="s">
        <v>71</v>
      </c>
    </row>
    <row r="20" spans="1:14" x14ac:dyDescent="0.3">
      <c r="A20">
        <v>19</v>
      </c>
      <c r="B20">
        <f t="shared" ca="1" si="0"/>
        <v>0.73902530114970377</v>
      </c>
      <c r="C20">
        <f t="shared" ca="1" si="4"/>
        <v>0.70000000000000007</v>
      </c>
      <c r="D20">
        <f t="shared" ca="1" si="5"/>
        <v>39547.039065700083</v>
      </c>
      <c r="E20" s="94">
        <f t="shared" ca="1" si="1"/>
        <v>395470.39065700083</v>
      </c>
      <c r="F20" s="94">
        <f t="shared" ca="1" si="2"/>
        <v>177961.67579565037</v>
      </c>
      <c r="G20">
        <f t="shared" ca="1" si="3"/>
        <v>217508.71486135045</v>
      </c>
      <c r="I20" s="174" t="s">
        <v>75</v>
      </c>
      <c r="J20" s="174"/>
      <c r="K20" s="174"/>
      <c r="L20" s="174"/>
      <c r="M20" s="96">
        <v>4.5</v>
      </c>
    </row>
    <row r="21" spans="1:14" x14ac:dyDescent="0.3">
      <c r="A21">
        <v>20</v>
      </c>
      <c r="B21">
        <f t="shared" ca="1" si="0"/>
        <v>0.19690285199256818</v>
      </c>
      <c r="C21">
        <f t="shared" ca="1" si="4"/>
        <v>0.17</v>
      </c>
      <c r="D21">
        <f t="shared" ca="1" si="5"/>
        <v>9604.2809159557346</v>
      </c>
      <c r="E21" s="94">
        <f t="shared" ca="1" si="1"/>
        <v>96042.80915955735</v>
      </c>
      <c r="F21" s="94">
        <f t="shared" ca="1" si="2"/>
        <v>43219.264121800807</v>
      </c>
      <c r="G21">
        <f t="shared" ca="1" si="3"/>
        <v>52823.545037756543</v>
      </c>
      <c r="I21" s="174" t="s">
        <v>74</v>
      </c>
      <c r="J21" s="174"/>
      <c r="K21" s="174"/>
      <c r="L21" s="174"/>
      <c r="M21" s="96">
        <v>10</v>
      </c>
    </row>
    <row r="22" spans="1:14" x14ac:dyDescent="0.3">
      <c r="A22">
        <v>21</v>
      </c>
      <c r="B22">
        <f t="shared" ca="1" si="0"/>
        <v>0.98470669383096521</v>
      </c>
      <c r="C22">
        <f t="shared" ca="1" si="4"/>
        <v>1.0000000000000002</v>
      </c>
      <c r="D22">
        <f t="shared" ca="1" si="5"/>
        <v>56495.770093857274</v>
      </c>
      <c r="E22" s="94">
        <f t="shared" ca="1" si="1"/>
        <v>564957.70093857276</v>
      </c>
      <c r="F22" s="94">
        <f t="shared" ca="1" si="2"/>
        <v>254230.96542235772</v>
      </c>
      <c r="G22">
        <f t="shared" ca="1" si="3"/>
        <v>310726.73551621503</v>
      </c>
    </row>
    <row r="23" spans="1:14" x14ac:dyDescent="0.3">
      <c r="A23">
        <v>22</v>
      </c>
      <c r="B23">
        <f t="shared" ca="1" si="0"/>
        <v>0.36022110862188084</v>
      </c>
      <c r="C23">
        <f t="shared" ca="1" si="4"/>
        <v>0.31000000000000005</v>
      </c>
      <c r="D23">
        <f t="shared" ca="1" si="5"/>
        <v>17513.688729095753</v>
      </c>
      <c r="E23" s="94">
        <f t="shared" ca="1" si="1"/>
        <v>175136.88729095753</v>
      </c>
      <c r="F23" s="94">
        <f t="shared" ca="1" si="2"/>
        <v>78811.599280930881</v>
      </c>
      <c r="G23">
        <f t="shared" ca="1" si="3"/>
        <v>96325.288010026648</v>
      </c>
    </row>
    <row r="24" spans="1:14" x14ac:dyDescent="0.3">
      <c r="A24">
        <v>23</v>
      </c>
      <c r="B24">
        <f t="shared" ca="1" si="0"/>
        <v>0.94297642624443823</v>
      </c>
      <c r="C24">
        <f t="shared" ca="1" si="4"/>
        <v>0.90000000000000013</v>
      </c>
      <c r="D24">
        <f t="shared" ca="1" si="5"/>
        <v>50846.193084471539</v>
      </c>
      <c r="E24" s="94">
        <f t="shared" ca="1" si="1"/>
        <v>508461.93084471539</v>
      </c>
      <c r="F24" s="94">
        <f t="shared" ca="1" si="2"/>
        <v>228807.86888012191</v>
      </c>
      <c r="G24">
        <f t="shared" ca="1" si="3"/>
        <v>279654.06196459348</v>
      </c>
    </row>
    <row r="25" spans="1:14" x14ac:dyDescent="0.3">
      <c r="A25">
        <v>24</v>
      </c>
      <c r="B25">
        <f t="shared" ca="1" si="0"/>
        <v>0.65820634700987957</v>
      </c>
      <c r="C25">
        <f t="shared" ca="1" si="4"/>
        <v>0.56000000000000005</v>
      </c>
      <c r="D25">
        <f t="shared" ca="1" si="5"/>
        <v>31637.63125256007</v>
      </c>
      <c r="E25" s="94">
        <f t="shared" ca="1" si="1"/>
        <v>316376.31252560072</v>
      </c>
      <c r="F25" s="94">
        <f t="shared" ca="1" si="2"/>
        <v>142369.34063652033</v>
      </c>
      <c r="G25">
        <f t="shared" ca="1" si="3"/>
        <v>174006.97188908039</v>
      </c>
    </row>
    <row r="26" spans="1:14" x14ac:dyDescent="0.3">
      <c r="A26">
        <v>25</v>
      </c>
      <c r="B26">
        <f t="shared" ca="1" si="0"/>
        <v>0.14550258543199435</v>
      </c>
      <c r="C26">
        <f t="shared" ca="1" si="4"/>
        <v>0.17</v>
      </c>
      <c r="D26">
        <f t="shared" ca="1" si="5"/>
        <v>9604.2809159557346</v>
      </c>
      <c r="E26" s="94">
        <f t="shared" ca="1" si="1"/>
        <v>96042.80915955735</v>
      </c>
      <c r="F26" s="94">
        <f t="shared" ca="1" si="2"/>
        <v>43219.264121800807</v>
      </c>
      <c r="G26">
        <f t="shared" ca="1" si="3"/>
        <v>52823.545037756543</v>
      </c>
    </row>
    <row r="27" spans="1:14" x14ac:dyDescent="0.3">
      <c r="A27">
        <v>26</v>
      </c>
      <c r="B27">
        <f t="shared" ca="1" si="0"/>
        <v>0.55530406606637628</v>
      </c>
      <c r="C27">
        <f t="shared" ca="1" si="4"/>
        <v>0.56000000000000005</v>
      </c>
      <c r="D27">
        <f t="shared" ca="1" si="5"/>
        <v>31637.63125256007</v>
      </c>
      <c r="E27" s="94">
        <f t="shared" ca="1" si="1"/>
        <v>316376.31252560072</v>
      </c>
      <c r="F27" s="94">
        <f t="shared" ca="1" si="2"/>
        <v>142369.34063652033</v>
      </c>
      <c r="G27">
        <f t="shared" ca="1" si="3"/>
        <v>174006.97188908039</v>
      </c>
    </row>
    <row r="28" spans="1:14" x14ac:dyDescent="0.3">
      <c r="A28">
        <v>27</v>
      </c>
      <c r="B28">
        <f t="shared" ca="1" si="0"/>
        <v>1.8296332235313573E-2</v>
      </c>
      <c r="C28">
        <f t="shared" ca="1" si="4"/>
        <v>7.0000000000000007E-2</v>
      </c>
      <c r="D28">
        <f t="shared" ca="1" si="5"/>
        <v>3954.7039065700087</v>
      </c>
      <c r="E28" s="94">
        <f t="shared" ca="1" si="1"/>
        <v>39547.03906570009</v>
      </c>
      <c r="F28" s="94">
        <f t="shared" ca="1" si="2"/>
        <v>17796.167579565041</v>
      </c>
      <c r="G28">
        <f t="shared" ca="1" si="3"/>
        <v>21750.871486135049</v>
      </c>
    </row>
    <row r="29" spans="1:14" x14ac:dyDescent="0.3">
      <c r="A29">
        <v>28</v>
      </c>
      <c r="B29">
        <f t="shared" ca="1" si="0"/>
        <v>0.69320587622922092</v>
      </c>
      <c r="C29">
        <f t="shared" ca="1" si="4"/>
        <v>0.70000000000000007</v>
      </c>
      <c r="D29">
        <f t="shared" ca="1" si="5"/>
        <v>39547.039065700083</v>
      </c>
      <c r="E29" s="94">
        <f t="shared" ca="1" si="1"/>
        <v>395470.39065700083</v>
      </c>
      <c r="F29" s="94">
        <f t="shared" ca="1" si="2"/>
        <v>177961.67579565037</v>
      </c>
      <c r="G29">
        <f t="shared" ca="1" si="3"/>
        <v>217508.71486135045</v>
      </c>
    </row>
    <row r="30" spans="1:14" x14ac:dyDescent="0.3">
      <c r="A30">
        <v>29</v>
      </c>
      <c r="B30">
        <f t="shared" ca="1" si="0"/>
        <v>0.20490041960093897</v>
      </c>
      <c r="C30">
        <f t="shared" ca="1" si="4"/>
        <v>0.17</v>
      </c>
      <c r="D30">
        <f t="shared" ca="1" si="5"/>
        <v>9604.2809159557346</v>
      </c>
      <c r="E30" s="94">
        <f t="shared" ca="1" si="1"/>
        <v>96042.80915955735</v>
      </c>
      <c r="F30" s="94">
        <f t="shared" ca="1" si="2"/>
        <v>43219.264121800807</v>
      </c>
      <c r="G30">
        <f t="shared" ca="1" si="3"/>
        <v>52823.545037756543</v>
      </c>
    </row>
    <row r="31" spans="1:14" x14ac:dyDescent="0.3">
      <c r="A31">
        <v>30</v>
      </c>
      <c r="B31">
        <f t="shared" ca="1" si="0"/>
        <v>0.19316848947583343</v>
      </c>
      <c r="C31">
        <f t="shared" ca="1" si="4"/>
        <v>0.17</v>
      </c>
      <c r="D31">
        <f t="shared" ca="1" si="5"/>
        <v>9604.2809159557346</v>
      </c>
      <c r="E31" s="94">
        <f t="shared" ca="1" si="1"/>
        <v>96042.80915955735</v>
      </c>
      <c r="F31" s="94">
        <f t="shared" ca="1" si="2"/>
        <v>43219.264121800807</v>
      </c>
      <c r="G31">
        <f t="shared" ca="1" si="3"/>
        <v>52823.545037756543</v>
      </c>
    </row>
    <row r="32" spans="1:14" x14ac:dyDescent="0.3">
      <c r="A32">
        <v>31</v>
      </c>
      <c r="B32">
        <f t="shared" ca="1" si="0"/>
        <v>0.21967342862053185</v>
      </c>
      <c r="C32">
        <f t="shared" ca="1" si="4"/>
        <v>0.17</v>
      </c>
      <c r="D32">
        <f t="shared" ca="1" si="5"/>
        <v>9604.2809159557346</v>
      </c>
      <c r="E32" s="94">
        <f t="shared" ca="1" si="1"/>
        <v>96042.80915955735</v>
      </c>
      <c r="F32" s="94">
        <f t="shared" ca="1" si="2"/>
        <v>43219.264121800807</v>
      </c>
      <c r="G32">
        <f t="shared" ca="1" si="3"/>
        <v>52823.545037756543</v>
      </c>
    </row>
    <row r="33" spans="1:7" x14ac:dyDescent="0.3">
      <c r="A33">
        <v>32</v>
      </c>
      <c r="B33">
        <f t="shared" ca="1" si="0"/>
        <v>0.70887893779363287</v>
      </c>
      <c r="C33">
        <f t="shared" ca="1" si="4"/>
        <v>0.70000000000000007</v>
      </c>
      <c r="D33">
        <f t="shared" ca="1" si="5"/>
        <v>39547.039065700083</v>
      </c>
      <c r="E33" s="94">
        <f t="shared" ca="1" si="1"/>
        <v>395470.39065700083</v>
      </c>
      <c r="F33" s="94">
        <f t="shared" ca="1" si="2"/>
        <v>177961.67579565037</v>
      </c>
      <c r="G33">
        <f t="shared" ca="1" si="3"/>
        <v>217508.71486135045</v>
      </c>
    </row>
    <row r="34" spans="1:7" x14ac:dyDescent="0.3">
      <c r="A34">
        <v>33</v>
      </c>
      <c r="B34">
        <f t="shared" ca="1" si="0"/>
        <v>0.92878353255376633</v>
      </c>
      <c r="C34">
        <f t="shared" ca="1" si="4"/>
        <v>0.90000000000000013</v>
      </c>
      <c r="D34">
        <f t="shared" ca="1" si="5"/>
        <v>50846.193084471539</v>
      </c>
      <c r="E34" s="94">
        <f t="shared" ca="1" si="1"/>
        <v>508461.93084471539</v>
      </c>
      <c r="F34" s="94">
        <f t="shared" ca="1" si="2"/>
        <v>228807.86888012191</v>
      </c>
      <c r="G34">
        <f t="shared" ca="1" si="3"/>
        <v>279654.06196459348</v>
      </c>
    </row>
    <row r="35" spans="1:7" x14ac:dyDescent="0.3">
      <c r="A35">
        <v>34</v>
      </c>
      <c r="B35">
        <f t="shared" ca="1" si="0"/>
        <v>0.17258328610754659</v>
      </c>
      <c r="C35">
        <f t="shared" ca="1" si="4"/>
        <v>0.17</v>
      </c>
      <c r="D35">
        <f t="shared" ca="1" si="5"/>
        <v>9604.2809159557346</v>
      </c>
      <c r="E35" s="94">
        <f t="shared" ca="1" si="1"/>
        <v>96042.80915955735</v>
      </c>
      <c r="F35" s="94">
        <f t="shared" ca="1" si="2"/>
        <v>43219.264121800807</v>
      </c>
      <c r="G35">
        <f t="shared" ca="1" si="3"/>
        <v>52823.545037756543</v>
      </c>
    </row>
    <row r="36" spans="1:7" x14ac:dyDescent="0.3">
      <c r="A36">
        <v>35</v>
      </c>
      <c r="B36">
        <f t="shared" ca="1" si="0"/>
        <v>1.51751100722336E-2</v>
      </c>
      <c r="C36">
        <f t="shared" ca="1" si="4"/>
        <v>7.0000000000000007E-2</v>
      </c>
      <c r="D36">
        <f t="shared" ca="1" si="5"/>
        <v>3954.7039065700087</v>
      </c>
      <c r="E36" s="94">
        <f t="shared" ca="1" si="1"/>
        <v>39547.03906570009</v>
      </c>
      <c r="F36" s="94">
        <f t="shared" ca="1" si="2"/>
        <v>17796.167579565041</v>
      </c>
      <c r="G36">
        <f t="shared" ca="1" si="3"/>
        <v>21750.871486135049</v>
      </c>
    </row>
    <row r="37" spans="1:7" x14ac:dyDescent="0.3">
      <c r="A37">
        <v>36</v>
      </c>
      <c r="B37">
        <f t="shared" ca="1" si="0"/>
        <v>0.55628617487213172</v>
      </c>
      <c r="C37">
        <f t="shared" ca="1" si="4"/>
        <v>0.56000000000000005</v>
      </c>
      <c r="D37">
        <f t="shared" ca="1" si="5"/>
        <v>31637.63125256007</v>
      </c>
      <c r="E37" s="94">
        <f t="shared" ca="1" si="1"/>
        <v>316376.31252560072</v>
      </c>
      <c r="F37" s="94">
        <f t="shared" ca="1" si="2"/>
        <v>142369.34063652033</v>
      </c>
      <c r="G37">
        <f t="shared" ca="1" si="3"/>
        <v>174006.97188908039</v>
      </c>
    </row>
    <row r="38" spans="1:7" x14ac:dyDescent="0.3">
      <c r="A38">
        <v>37</v>
      </c>
      <c r="B38">
        <f t="shared" ca="1" si="0"/>
        <v>0.30526939443466183</v>
      </c>
      <c r="C38">
        <f t="shared" ca="1" si="4"/>
        <v>0.31000000000000005</v>
      </c>
      <c r="D38">
        <f t="shared" ca="1" si="5"/>
        <v>17513.688729095753</v>
      </c>
      <c r="E38" s="94">
        <f t="shared" ca="1" si="1"/>
        <v>175136.88729095753</v>
      </c>
      <c r="F38" s="94">
        <f t="shared" ca="1" si="2"/>
        <v>78811.599280930881</v>
      </c>
      <c r="G38">
        <f t="shared" ca="1" si="3"/>
        <v>96325.288010026648</v>
      </c>
    </row>
    <row r="39" spans="1:7" x14ac:dyDescent="0.3">
      <c r="A39">
        <v>38</v>
      </c>
      <c r="B39">
        <f t="shared" ca="1" si="0"/>
        <v>0.88540791885326442</v>
      </c>
      <c r="C39">
        <f t="shared" ca="1" si="4"/>
        <v>0.90000000000000013</v>
      </c>
      <c r="D39">
        <f t="shared" ca="1" si="5"/>
        <v>50846.193084471539</v>
      </c>
      <c r="E39" s="94">
        <f t="shared" ca="1" si="1"/>
        <v>508461.93084471539</v>
      </c>
      <c r="F39" s="94">
        <f t="shared" ca="1" si="2"/>
        <v>228807.86888012191</v>
      </c>
      <c r="G39">
        <f t="shared" ca="1" si="3"/>
        <v>279654.06196459348</v>
      </c>
    </row>
    <row r="40" spans="1:7" x14ac:dyDescent="0.3">
      <c r="A40">
        <v>39</v>
      </c>
      <c r="B40">
        <f t="shared" ca="1" si="0"/>
        <v>0.98246418166053362</v>
      </c>
      <c r="C40">
        <f t="shared" ca="1" si="4"/>
        <v>1.0000000000000002</v>
      </c>
      <c r="D40">
        <f t="shared" ca="1" si="5"/>
        <v>56495.770093857274</v>
      </c>
      <c r="E40" s="94">
        <f t="shared" ca="1" si="1"/>
        <v>564957.70093857276</v>
      </c>
      <c r="F40" s="94">
        <f t="shared" ca="1" si="2"/>
        <v>254230.96542235772</v>
      </c>
      <c r="G40">
        <f t="shared" ca="1" si="3"/>
        <v>310726.73551621503</v>
      </c>
    </row>
    <row r="41" spans="1:7" x14ac:dyDescent="0.3">
      <c r="A41">
        <v>40</v>
      </c>
      <c r="B41">
        <f t="shared" ca="1" si="0"/>
        <v>0.81542492226960994</v>
      </c>
      <c r="C41">
        <f t="shared" ca="1" si="4"/>
        <v>0.90000000000000013</v>
      </c>
      <c r="D41">
        <f t="shared" ca="1" si="5"/>
        <v>50846.193084471539</v>
      </c>
      <c r="E41" s="94">
        <f t="shared" ca="1" si="1"/>
        <v>508461.93084471539</v>
      </c>
      <c r="F41" s="94">
        <f t="shared" ca="1" si="2"/>
        <v>228807.86888012191</v>
      </c>
      <c r="G41">
        <f t="shared" ca="1" si="3"/>
        <v>279654.06196459348</v>
      </c>
    </row>
    <row r="42" spans="1:7" x14ac:dyDescent="0.3">
      <c r="A42">
        <v>41</v>
      </c>
      <c r="B42">
        <f t="shared" ca="1" si="0"/>
        <v>0.42268761752163941</v>
      </c>
      <c r="C42">
        <f t="shared" ca="1" si="4"/>
        <v>0.41000000000000003</v>
      </c>
      <c r="D42">
        <f t="shared" ca="1" si="5"/>
        <v>23163.265738481477</v>
      </c>
      <c r="E42" s="94">
        <f t="shared" ca="1" si="1"/>
        <v>231632.65738481478</v>
      </c>
      <c r="F42" s="94">
        <f t="shared" ca="1" si="2"/>
        <v>104234.69582316665</v>
      </c>
      <c r="G42">
        <f t="shared" ca="1" si="3"/>
        <v>127397.96156164813</v>
      </c>
    </row>
    <row r="43" spans="1:7" x14ac:dyDescent="0.3">
      <c r="A43">
        <v>42</v>
      </c>
      <c r="B43">
        <f t="shared" ca="1" si="0"/>
        <v>0.38809979092130908</v>
      </c>
      <c r="C43">
        <f t="shared" ca="1" si="4"/>
        <v>0.31000000000000005</v>
      </c>
      <c r="D43">
        <f t="shared" ca="1" si="5"/>
        <v>17513.688729095753</v>
      </c>
      <c r="E43" s="94">
        <f t="shared" ca="1" si="1"/>
        <v>175136.88729095753</v>
      </c>
      <c r="F43" s="94">
        <f t="shared" ca="1" si="2"/>
        <v>78811.599280930881</v>
      </c>
      <c r="G43">
        <f t="shared" ca="1" si="3"/>
        <v>96325.288010026648</v>
      </c>
    </row>
    <row r="44" spans="1:7" x14ac:dyDescent="0.3">
      <c r="A44">
        <v>43</v>
      </c>
      <c r="B44">
        <f t="shared" ca="1" si="0"/>
        <v>0.63527289018486721</v>
      </c>
      <c r="C44">
        <f t="shared" ca="1" si="4"/>
        <v>0.56000000000000005</v>
      </c>
      <c r="D44">
        <f t="shared" ca="1" si="5"/>
        <v>31637.63125256007</v>
      </c>
      <c r="E44" s="94">
        <f t="shared" ca="1" si="1"/>
        <v>316376.31252560072</v>
      </c>
      <c r="F44" s="94">
        <f t="shared" ca="1" si="2"/>
        <v>142369.34063652033</v>
      </c>
      <c r="G44">
        <f t="shared" ca="1" si="3"/>
        <v>174006.97188908039</v>
      </c>
    </row>
    <row r="45" spans="1:7" x14ac:dyDescent="0.3">
      <c r="A45">
        <v>44</v>
      </c>
      <c r="B45">
        <f t="shared" ca="1" si="0"/>
        <v>0.51414696612254562</v>
      </c>
      <c r="C45">
        <f t="shared" ca="1" si="4"/>
        <v>0.41000000000000003</v>
      </c>
      <c r="D45">
        <f t="shared" ca="1" si="5"/>
        <v>23163.265738481477</v>
      </c>
      <c r="E45" s="94">
        <f t="shared" ca="1" si="1"/>
        <v>231632.65738481478</v>
      </c>
      <c r="F45" s="94">
        <f t="shared" ca="1" si="2"/>
        <v>104234.69582316665</v>
      </c>
      <c r="G45">
        <f t="shared" ca="1" si="3"/>
        <v>127397.96156164813</v>
      </c>
    </row>
    <row r="46" spans="1:7" x14ac:dyDescent="0.3">
      <c r="A46">
        <v>45</v>
      </c>
      <c r="B46">
        <f t="shared" ca="1" si="0"/>
        <v>0.97887016219902689</v>
      </c>
      <c r="C46">
        <f t="shared" ca="1" si="4"/>
        <v>1.0000000000000002</v>
      </c>
      <c r="D46">
        <f t="shared" ca="1" si="5"/>
        <v>56495.770093857274</v>
      </c>
      <c r="E46" s="94">
        <f t="shared" ca="1" si="1"/>
        <v>564957.70093857276</v>
      </c>
      <c r="F46" s="94">
        <f t="shared" ca="1" si="2"/>
        <v>254230.96542235772</v>
      </c>
      <c r="G46">
        <f t="shared" ca="1" si="3"/>
        <v>310726.73551621503</v>
      </c>
    </row>
    <row r="47" spans="1:7" x14ac:dyDescent="0.3">
      <c r="A47">
        <v>46</v>
      </c>
      <c r="B47">
        <f t="shared" ca="1" si="0"/>
        <v>0.23924627729500836</v>
      </c>
      <c r="C47">
        <f t="shared" ca="1" si="4"/>
        <v>0.17</v>
      </c>
      <c r="D47">
        <f t="shared" ca="1" si="5"/>
        <v>9604.2809159557346</v>
      </c>
      <c r="E47" s="94">
        <f t="shared" ca="1" si="1"/>
        <v>96042.80915955735</v>
      </c>
      <c r="F47" s="94">
        <f t="shared" ca="1" si="2"/>
        <v>43219.264121800807</v>
      </c>
      <c r="G47">
        <f t="shared" ca="1" si="3"/>
        <v>52823.545037756543</v>
      </c>
    </row>
    <row r="48" spans="1:7" x14ac:dyDescent="0.3">
      <c r="A48">
        <v>47</v>
      </c>
      <c r="B48">
        <f t="shared" ca="1" si="0"/>
        <v>0.58782156284543974</v>
      </c>
      <c r="C48">
        <f t="shared" ca="1" si="4"/>
        <v>0.56000000000000005</v>
      </c>
      <c r="D48">
        <f t="shared" ca="1" si="5"/>
        <v>31637.63125256007</v>
      </c>
      <c r="E48" s="94">
        <f t="shared" ca="1" si="1"/>
        <v>316376.31252560072</v>
      </c>
      <c r="F48" s="94">
        <f t="shared" ca="1" si="2"/>
        <v>142369.34063652033</v>
      </c>
      <c r="G48">
        <f t="shared" ca="1" si="3"/>
        <v>174006.97188908039</v>
      </c>
    </row>
    <row r="49" spans="1:7" x14ac:dyDescent="0.3">
      <c r="A49">
        <v>48</v>
      </c>
      <c r="B49">
        <f t="shared" ca="1" si="0"/>
        <v>0.43907832098139654</v>
      </c>
      <c r="C49">
        <f t="shared" ca="1" si="4"/>
        <v>0.41000000000000003</v>
      </c>
      <c r="D49">
        <f t="shared" ca="1" si="5"/>
        <v>23163.265738481477</v>
      </c>
      <c r="E49" s="94">
        <f t="shared" ca="1" si="1"/>
        <v>231632.65738481478</v>
      </c>
      <c r="F49" s="94">
        <f t="shared" ca="1" si="2"/>
        <v>104234.69582316665</v>
      </c>
      <c r="G49">
        <f t="shared" ca="1" si="3"/>
        <v>127397.96156164813</v>
      </c>
    </row>
    <row r="50" spans="1:7" x14ac:dyDescent="0.3">
      <c r="A50">
        <v>49</v>
      </c>
      <c r="B50">
        <f t="shared" ca="1" si="0"/>
        <v>0.35151911004176417</v>
      </c>
      <c r="C50">
        <f t="shared" ca="1" si="4"/>
        <v>0.31000000000000005</v>
      </c>
      <c r="D50">
        <f t="shared" ca="1" si="5"/>
        <v>17513.688729095753</v>
      </c>
      <c r="E50" s="94">
        <f t="shared" ca="1" si="1"/>
        <v>175136.88729095753</v>
      </c>
      <c r="F50" s="94">
        <f t="shared" ca="1" si="2"/>
        <v>78811.599280930881</v>
      </c>
      <c r="G50">
        <f t="shared" ca="1" si="3"/>
        <v>96325.288010026648</v>
      </c>
    </row>
    <row r="51" spans="1:7" x14ac:dyDescent="0.3">
      <c r="A51">
        <v>50</v>
      </c>
      <c r="B51">
        <f t="shared" ca="1" si="0"/>
        <v>0.66908026500488937</v>
      </c>
      <c r="C51">
        <f t="shared" ca="1" si="4"/>
        <v>0.56000000000000005</v>
      </c>
      <c r="D51">
        <f t="shared" ca="1" si="5"/>
        <v>31637.63125256007</v>
      </c>
      <c r="E51" s="94">
        <f t="shared" ca="1" si="1"/>
        <v>316376.31252560072</v>
      </c>
      <c r="F51" s="94">
        <f t="shared" ca="1" si="2"/>
        <v>142369.34063652033</v>
      </c>
      <c r="G51">
        <f t="shared" ca="1" si="3"/>
        <v>174006.97188908039</v>
      </c>
    </row>
    <row r="52" spans="1:7" x14ac:dyDescent="0.3">
      <c r="A52">
        <v>51</v>
      </c>
      <c r="B52">
        <f t="shared" ca="1" si="0"/>
        <v>0.46310023119707455</v>
      </c>
      <c r="C52">
        <f t="shared" ca="1" si="4"/>
        <v>0.41000000000000003</v>
      </c>
      <c r="D52">
        <f t="shared" ca="1" si="5"/>
        <v>23163.265738481477</v>
      </c>
      <c r="E52" s="94">
        <f t="shared" ca="1" si="1"/>
        <v>231632.65738481478</v>
      </c>
      <c r="F52" s="94">
        <f t="shared" ca="1" si="2"/>
        <v>104234.69582316665</v>
      </c>
      <c r="G52">
        <f t="shared" ca="1" si="3"/>
        <v>127397.96156164813</v>
      </c>
    </row>
    <row r="53" spans="1:7" x14ac:dyDescent="0.3">
      <c r="A53">
        <v>52</v>
      </c>
      <c r="B53">
        <f t="shared" ca="1" si="0"/>
        <v>0.15595286904790762</v>
      </c>
      <c r="C53">
        <f t="shared" ca="1" si="4"/>
        <v>0.17</v>
      </c>
      <c r="D53">
        <f t="shared" ca="1" si="5"/>
        <v>9604.2809159557346</v>
      </c>
      <c r="E53" s="94">
        <f t="shared" ca="1" si="1"/>
        <v>96042.80915955735</v>
      </c>
      <c r="F53" s="94">
        <f t="shared" ca="1" si="2"/>
        <v>43219.264121800807</v>
      </c>
      <c r="G53">
        <f t="shared" ca="1" si="3"/>
        <v>52823.545037756543</v>
      </c>
    </row>
    <row r="54" spans="1:7" x14ac:dyDescent="0.3">
      <c r="A54">
        <v>53</v>
      </c>
      <c r="B54">
        <f t="shared" ca="1" si="0"/>
        <v>0.6502354589941215</v>
      </c>
      <c r="C54">
        <f t="shared" ca="1" si="4"/>
        <v>0.56000000000000005</v>
      </c>
      <c r="D54">
        <f t="shared" ca="1" si="5"/>
        <v>31637.63125256007</v>
      </c>
      <c r="E54" s="94">
        <f t="shared" ca="1" si="1"/>
        <v>316376.31252560072</v>
      </c>
      <c r="F54" s="94">
        <f t="shared" ca="1" si="2"/>
        <v>142369.34063652033</v>
      </c>
      <c r="G54">
        <f t="shared" ca="1" si="3"/>
        <v>174006.97188908039</v>
      </c>
    </row>
    <row r="55" spans="1:7" x14ac:dyDescent="0.3">
      <c r="A55">
        <v>54</v>
      </c>
      <c r="B55">
        <f t="shared" ca="1" si="0"/>
        <v>0.43843826715755407</v>
      </c>
      <c r="C55">
        <f t="shared" ca="1" si="4"/>
        <v>0.41000000000000003</v>
      </c>
      <c r="D55">
        <f t="shared" ca="1" si="5"/>
        <v>23163.265738481477</v>
      </c>
      <c r="E55" s="94">
        <f t="shared" ca="1" si="1"/>
        <v>231632.65738481478</v>
      </c>
      <c r="F55" s="94">
        <f t="shared" ca="1" si="2"/>
        <v>104234.69582316665</v>
      </c>
      <c r="G55">
        <f t="shared" ca="1" si="3"/>
        <v>127397.96156164813</v>
      </c>
    </row>
    <row r="56" spans="1:7" x14ac:dyDescent="0.3">
      <c r="A56">
        <v>55</v>
      </c>
      <c r="B56">
        <f t="shared" ca="1" si="0"/>
        <v>0.90712671170439907</v>
      </c>
      <c r="C56">
        <f t="shared" ca="1" si="4"/>
        <v>0.90000000000000013</v>
      </c>
      <c r="D56">
        <f t="shared" ca="1" si="5"/>
        <v>50846.193084471539</v>
      </c>
      <c r="E56" s="94">
        <f t="shared" ca="1" si="1"/>
        <v>508461.93084471539</v>
      </c>
      <c r="F56" s="94">
        <f t="shared" ca="1" si="2"/>
        <v>228807.86888012191</v>
      </c>
      <c r="G56">
        <f t="shared" ca="1" si="3"/>
        <v>279654.06196459348</v>
      </c>
    </row>
    <row r="57" spans="1:7" x14ac:dyDescent="0.3">
      <c r="A57">
        <v>56</v>
      </c>
      <c r="B57">
        <f t="shared" ca="1" si="0"/>
        <v>0.46628409562233675</v>
      </c>
      <c r="C57">
        <f t="shared" ca="1" si="4"/>
        <v>0.41000000000000003</v>
      </c>
      <c r="D57">
        <f t="shared" ca="1" si="5"/>
        <v>23163.265738481477</v>
      </c>
      <c r="E57" s="94">
        <f t="shared" ca="1" si="1"/>
        <v>231632.65738481478</v>
      </c>
      <c r="F57" s="94">
        <f t="shared" ca="1" si="2"/>
        <v>104234.69582316665</v>
      </c>
      <c r="G57">
        <f t="shared" ca="1" si="3"/>
        <v>127397.96156164813</v>
      </c>
    </row>
    <row r="58" spans="1:7" x14ac:dyDescent="0.3">
      <c r="A58">
        <v>57</v>
      </c>
      <c r="B58">
        <f t="shared" ca="1" si="0"/>
        <v>0.76706778223263539</v>
      </c>
      <c r="C58">
        <f t="shared" ca="1" si="4"/>
        <v>0.70000000000000007</v>
      </c>
      <c r="D58">
        <f t="shared" ca="1" si="5"/>
        <v>39547.039065700083</v>
      </c>
      <c r="E58" s="94">
        <f t="shared" ca="1" si="1"/>
        <v>395470.39065700083</v>
      </c>
      <c r="F58" s="94">
        <f t="shared" ca="1" si="2"/>
        <v>177961.67579565037</v>
      </c>
      <c r="G58">
        <f t="shared" ca="1" si="3"/>
        <v>217508.71486135045</v>
      </c>
    </row>
    <row r="59" spans="1:7" x14ac:dyDescent="0.3">
      <c r="A59">
        <v>58</v>
      </c>
      <c r="B59">
        <f t="shared" ca="1" si="0"/>
        <v>0.92161571119549146</v>
      </c>
      <c r="C59">
        <f t="shared" ca="1" si="4"/>
        <v>0.90000000000000013</v>
      </c>
      <c r="D59">
        <f t="shared" ca="1" si="5"/>
        <v>50846.193084471539</v>
      </c>
      <c r="E59" s="94">
        <f t="shared" ca="1" si="1"/>
        <v>508461.93084471539</v>
      </c>
      <c r="F59" s="94">
        <f t="shared" ca="1" si="2"/>
        <v>228807.86888012191</v>
      </c>
      <c r="G59">
        <f t="shared" ca="1" si="3"/>
        <v>279654.06196459348</v>
      </c>
    </row>
    <row r="60" spans="1:7" x14ac:dyDescent="0.3">
      <c r="A60">
        <v>59</v>
      </c>
      <c r="B60">
        <f t="shared" ca="1" si="0"/>
        <v>0.8855174774414114</v>
      </c>
      <c r="C60">
        <f t="shared" ca="1" si="4"/>
        <v>0.90000000000000013</v>
      </c>
      <c r="D60">
        <f t="shared" ca="1" si="5"/>
        <v>50846.193084471539</v>
      </c>
      <c r="E60" s="94">
        <f t="shared" ca="1" si="1"/>
        <v>508461.93084471539</v>
      </c>
      <c r="F60" s="94">
        <f t="shared" ca="1" si="2"/>
        <v>228807.86888012191</v>
      </c>
      <c r="G60">
        <f t="shared" ca="1" si="3"/>
        <v>279654.06196459348</v>
      </c>
    </row>
    <row r="61" spans="1:7" x14ac:dyDescent="0.3">
      <c r="A61">
        <v>60</v>
      </c>
      <c r="B61">
        <f t="shared" ca="1" si="0"/>
        <v>0.82630799263734966</v>
      </c>
      <c r="C61">
        <f t="shared" ca="1" si="4"/>
        <v>0.90000000000000013</v>
      </c>
      <c r="D61">
        <f t="shared" ca="1" si="5"/>
        <v>50846.193084471539</v>
      </c>
      <c r="E61" s="94">
        <f t="shared" ca="1" si="1"/>
        <v>508461.93084471539</v>
      </c>
      <c r="F61" s="94">
        <f t="shared" ca="1" si="2"/>
        <v>228807.86888012191</v>
      </c>
      <c r="G61">
        <f t="shared" ca="1" si="3"/>
        <v>279654.06196459348</v>
      </c>
    </row>
    <row r="62" spans="1:7" x14ac:dyDescent="0.3">
      <c r="A62">
        <v>61</v>
      </c>
      <c r="B62">
        <f t="shared" ca="1" si="0"/>
        <v>0.923056152135316</v>
      </c>
      <c r="C62">
        <f t="shared" ca="1" si="4"/>
        <v>0.90000000000000013</v>
      </c>
      <c r="D62">
        <f t="shared" ca="1" si="5"/>
        <v>50846.193084471539</v>
      </c>
      <c r="E62" s="94">
        <f t="shared" ca="1" si="1"/>
        <v>508461.93084471539</v>
      </c>
      <c r="F62" s="94">
        <f t="shared" ca="1" si="2"/>
        <v>228807.86888012191</v>
      </c>
      <c r="G62">
        <f t="shared" ca="1" si="3"/>
        <v>279654.06196459348</v>
      </c>
    </row>
    <row r="63" spans="1:7" x14ac:dyDescent="0.3">
      <c r="A63">
        <v>62</v>
      </c>
      <c r="B63">
        <f t="shared" ca="1" si="0"/>
        <v>0.76214975200508051</v>
      </c>
      <c r="C63">
        <f t="shared" ca="1" si="4"/>
        <v>0.70000000000000007</v>
      </c>
      <c r="D63">
        <f t="shared" ca="1" si="5"/>
        <v>39547.039065700083</v>
      </c>
      <c r="E63" s="94">
        <f t="shared" ca="1" si="1"/>
        <v>395470.39065700083</v>
      </c>
      <c r="F63" s="94">
        <f t="shared" ca="1" si="2"/>
        <v>177961.67579565037</v>
      </c>
      <c r="G63">
        <f t="shared" ca="1" si="3"/>
        <v>217508.71486135045</v>
      </c>
    </row>
    <row r="64" spans="1:7" x14ac:dyDescent="0.3">
      <c r="A64">
        <v>63</v>
      </c>
      <c r="B64">
        <f t="shared" ca="1" si="0"/>
        <v>0.93183258751234366</v>
      </c>
      <c r="C64">
        <f t="shared" ca="1" si="4"/>
        <v>0.90000000000000013</v>
      </c>
      <c r="D64">
        <f t="shared" ca="1" si="5"/>
        <v>50846.193084471539</v>
      </c>
      <c r="E64" s="94">
        <f t="shared" ca="1" si="1"/>
        <v>508461.93084471539</v>
      </c>
      <c r="F64" s="94">
        <f t="shared" ca="1" si="2"/>
        <v>228807.86888012191</v>
      </c>
      <c r="G64">
        <f t="shared" ca="1" si="3"/>
        <v>279654.06196459348</v>
      </c>
    </row>
    <row r="65" spans="1:7" x14ac:dyDescent="0.3">
      <c r="A65">
        <v>64</v>
      </c>
      <c r="B65">
        <f t="shared" ca="1" si="0"/>
        <v>0.91466435101073884</v>
      </c>
      <c r="C65">
        <f t="shared" ca="1" si="4"/>
        <v>0.90000000000000013</v>
      </c>
      <c r="D65">
        <f t="shared" ca="1" si="5"/>
        <v>50846.193084471539</v>
      </c>
      <c r="E65" s="94">
        <f t="shared" ca="1" si="1"/>
        <v>508461.93084471539</v>
      </c>
      <c r="F65" s="94">
        <f t="shared" ca="1" si="2"/>
        <v>228807.86888012191</v>
      </c>
      <c r="G65">
        <f t="shared" ca="1" si="3"/>
        <v>279654.06196459348</v>
      </c>
    </row>
    <row r="66" spans="1:7" x14ac:dyDescent="0.3">
      <c r="A66">
        <v>65</v>
      </c>
      <c r="B66">
        <f t="shared" ca="1" si="0"/>
        <v>9.4400665571981124E-2</v>
      </c>
      <c r="C66">
        <f t="shared" ca="1" si="4"/>
        <v>7.0000000000000007E-2</v>
      </c>
      <c r="D66">
        <f t="shared" ca="1" si="5"/>
        <v>3954.7039065700087</v>
      </c>
      <c r="E66" s="94">
        <f t="shared" ca="1" si="1"/>
        <v>39547.03906570009</v>
      </c>
      <c r="F66" s="94">
        <f t="shared" ca="1" si="2"/>
        <v>17796.167579565041</v>
      </c>
      <c r="G66">
        <f t="shared" ca="1" si="3"/>
        <v>21750.871486135049</v>
      </c>
    </row>
    <row r="67" spans="1:7" x14ac:dyDescent="0.3">
      <c r="A67">
        <v>66</v>
      </c>
      <c r="B67">
        <f t="shared" ref="B67:B101" ca="1" si="6">RAND()</f>
        <v>0.36707377012907216</v>
      </c>
      <c r="C67">
        <f t="shared" ref="C67:C101" ca="1" si="7">VLOOKUP(B67,$J$8:$K$16,2,TRUE)</f>
        <v>0.31000000000000005</v>
      </c>
      <c r="D67">
        <f t="shared" ref="D67:D101" ca="1" si="8">$M$19*C67</f>
        <v>17513.688729095753</v>
      </c>
      <c r="E67" s="94">
        <f t="shared" ref="E67:E101" ca="1" si="9">D67*$M$21</f>
        <v>175136.88729095753</v>
      </c>
      <c r="F67" s="94">
        <f t="shared" ref="F67:F101" ca="1" si="10">D67*$M$20</f>
        <v>78811.599280930881</v>
      </c>
      <c r="G67">
        <f t="shared" ref="G67:G101" ca="1" si="11">E67-F67</f>
        <v>96325.288010026648</v>
      </c>
    </row>
    <row r="68" spans="1:7" x14ac:dyDescent="0.3">
      <c r="A68">
        <v>67</v>
      </c>
      <c r="B68">
        <f t="shared" ca="1" si="6"/>
        <v>4.0744454235203342E-2</v>
      </c>
      <c r="C68">
        <f t="shared" ca="1" si="7"/>
        <v>7.0000000000000007E-2</v>
      </c>
      <c r="D68">
        <f t="shared" ca="1" si="8"/>
        <v>3954.7039065700087</v>
      </c>
      <c r="E68" s="94">
        <f t="shared" ca="1" si="9"/>
        <v>39547.03906570009</v>
      </c>
      <c r="F68" s="94">
        <f t="shared" ca="1" si="10"/>
        <v>17796.167579565041</v>
      </c>
      <c r="G68">
        <f t="shared" ca="1" si="11"/>
        <v>21750.871486135049</v>
      </c>
    </row>
    <row r="69" spans="1:7" x14ac:dyDescent="0.3">
      <c r="A69">
        <v>68</v>
      </c>
      <c r="B69">
        <f t="shared" ca="1" si="6"/>
        <v>0.64752247226504922</v>
      </c>
      <c r="C69">
        <f t="shared" ca="1" si="7"/>
        <v>0.56000000000000005</v>
      </c>
      <c r="D69">
        <f t="shared" ca="1" si="8"/>
        <v>31637.63125256007</v>
      </c>
      <c r="E69" s="94">
        <f t="shared" ca="1" si="9"/>
        <v>316376.31252560072</v>
      </c>
      <c r="F69" s="94">
        <f t="shared" ca="1" si="10"/>
        <v>142369.34063652033</v>
      </c>
      <c r="G69">
        <f t="shared" ca="1" si="11"/>
        <v>174006.97188908039</v>
      </c>
    </row>
    <row r="70" spans="1:7" x14ac:dyDescent="0.3">
      <c r="A70">
        <v>69</v>
      </c>
      <c r="B70">
        <f t="shared" ca="1" si="6"/>
        <v>0.31073368513161748</v>
      </c>
      <c r="C70">
        <f t="shared" ca="1" si="7"/>
        <v>0.31000000000000005</v>
      </c>
      <c r="D70">
        <f t="shared" ca="1" si="8"/>
        <v>17513.688729095753</v>
      </c>
      <c r="E70" s="94">
        <f t="shared" ca="1" si="9"/>
        <v>175136.88729095753</v>
      </c>
      <c r="F70" s="94">
        <f t="shared" ca="1" si="10"/>
        <v>78811.599280930881</v>
      </c>
      <c r="G70">
        <f t="shared" ca="1" si="11"/>
        <v>96325.288010026648</v>
      </c>
    </row>
    <row r="71" spans="1:7" x14ac:dyDescent="0.3">
      <c r="A71">
        <v>70</v>
      </c>
      <c r="B71">
        <f t="shared" ca="1" si="6"/>
        <v>0.50715274539574784</v>
      </c>
      <c r="C71">
        <f t="shared" ca="1" si="7"/>
        <v>0.41000000000000003</v>
      </c>
      <c r="D71">
        <f t="shared" ca="1" si="8"/>
        <v>23163.265738481477</v>
      </c>
      <c r="E71" s="94">
        <f t="shared" ca="1" si="9"/>
        <v>231632.65738481478</v>
      </c>
      <c r="F71" s="94">
        <f t="shared" ca="1" si="10"/>
        <v>104234.69582316665</v>
      </c>
      <c r="G71">
        <f t="shared" ca="1" si="11"/>
        <v>127397.96156164813</v>
      </c>
    </row>
    <row r="72" spans="1:7" x14ac:dyDescent="0.3">
      <c r="A72">
        <v>71</v>
      </c>
      <c r="B72">
        <f t="shared" ca="1" si="6"/>
        <v>0.40432083012250331</v>
      </c>
      <c r="C72">
        <f t="shared" ca="1" si="7"/>
        <v>0.31000000000000005</v>
      </c>
      <c r="D72">
        <f t="shared" ca="1" si="8"/>
        <v>17513.688729095753</v>
      </c>
      <c r="E72" s="94">
        <f t="shared" ca="1" si="9"/>
        <v>175136.88729095753</v>
      </c>
      <c r="F72" s="94">
        <f t="shared" ca="1" si="10"/>
        <v>78811.599280930881</v>
      </c>
      <c r="G72">
        <f t="shared" ca="1" si="11"/>
        <v>96325.288010026648</v>
      </c>
    </row>
    <row r="73" spans="1:7" x14ac:dyDescent="0.3">
      <c r="A73">
        <v>72</v>
      </c>
      <c r="B73">
        <f t="shared" ca="1" si="6"/>
        <v>0.61172996916055089</v>
      </c>
      <c r="C73">
        <f t="shared" ca="1" si="7"/>
        <v>0.56000000000000005</v>
      </c>
      <c r="D73">
        <f t="shared" ca="1" si="8"/>
        <v>31637.63125256007</v>
      </c>
      <c r="E73" s="94">
        <f t="shared" ca="1" si="9"/>
        <v>316376.31252560072</v>
      </c>
      <c r="F73" s="94">
        <f t="shared" ca="1" si="10"/>
        <v>142369.34063652033</v>
      </c>
      <c r="G73">
        <f t="shared" ca="1" si="11"/>
        <v>174006.97188908039</v>
      </c>
    </row>
    <row r="74" spans="1:7" x14ac:dyDescent="0.3">
      <c r="A74">
        <v>73</v>
      </c>
      <c r="B74">
        <f t="shared" ca="1" si="6"/>
        <v>0.38702321158154751</v>
      </c>
      <c r="C74">
        <f t="shared" ca="1" si="7"/>
        <v>0.31000000000000005</v>
      </c>
      <c r="D74">
        <f t="shared" ca="1" si="8"/>
        <v>17513.688729095753</v>
      </c>
      <c r="E74" s="94">
        <f t="shared" ca="1" si="9"/>
        <v>175136.88729095753</v>
      </c>
      <c r="F74" s="94">
        <f t="shared" ca="1" si="10"/>
        <v>78811.599280930881</v>
      </c>
      <c r="G74">
        <f t="shared" ca="1" si="11"/>
        <v>96325.288010026648</v>
      </c>
    </row>
    <row r="75" spans="1:7" x14ac:dyDescent="0.3">
      <c r="A75">
        <v>74</v>
      </c>
      <c r="B75">
        <f t="shared" ca="1" si="6"/>
        <v>0.17489791542447131</v>
      </c>
      <c r="C75">
        <f t="shared" ca="1" si="7"/>
        <v>0.17</v>
      </c>
      <c r="D75">
        <f t="shared" ca="1" si="8"/>
        <v>9604.2809159557346</v>
      </c>
      <c r="E75" s="94">
        <f t="shared" ca="1" si="9"/>
        <v>96042.80915955735</v>
      </c>
      <c r="F75" s="94">
        <f t="shared" ca="1" si="10"/>
        <v>43219.264121800807</v>
      </c>
      <c r="G75">
        <f t="shared" ca="1" si="11"/>
        <v>52823.545037756543</v>
      </c>
    </row>
    <row r="76" spans="1:7" x14ac:dyDescent="0.3">
      <c r="A76">
        <v>75</v>
      </c>
      <c r="B76">
        <f t="shared" ca="1" si="6"/>
        <v>6.2418124538184516E-2</v>
      </c>
      <c r="C76">
        <f t="shared" ca="1" si="7"/>
        <v>7.0000000000000007E-2</v>
      </c>
      <c r="D76">
        <f t="shared" ca="1" si="8"/>
        <v>3954.7039065700087</v>
      </c>
      <c r="E76" s="94">
        <f t="shared" ca="1" si="9"/>
        <v>39547.03906570009</v>
      </c>
      <c r="F76" s="94">
        <f t="shared" ca="1" si="10"/>
        <v>17796.167579565041</v>
      </c>
      <c r="G76">
        <f t="shared" ca="1" si="11"/>
        <v>21750.871486135049</v>
      </c>
    </row>
    <row r="77" spans="1:7" x14ac:dyDescent="0.3">
      <c r="A77">
        <v>76</v>
      </c>
      <c r="B77">
        <f t="shared" ca="1" si="6"/>
        <v>0.83325663614939638</v>
      </c>
      <c r="C77">
        <f t="shared" ca="1" si="7"/>
        <v>0.90000000000000013</v>
      </c>
      <c r="D77">
        <f t="shared" ca="1" si="8"/>
        <v>50846.193084471539</v>
      </c>
      <c r="E77" s="94">
        <f t="shared" ca="1" si="9"/>
        <v>508461.93084471539</v>
      </c>
      <c r="F77" s="94">
        <f t="shared" ca="1" si="10"/>
        <v>228807.86888012191</v>
      </c>
      <c r="G77">
        <f t="shared" ca="1" si="11"/>
        <v>279654.06196459348</v>
      </c>
    </row>
    <row r="78" spans="1:7" x14ac:dyDescent="0.3">
      <c r="A78">
        <v>77</v>
      </c>
      <c r="B78">
        <f t="shared" ca="1" si="6"/>
        <v>0.92582469040536719</v>
      </c>
      <c r="C78">
        <f t="shared" ca="1" si="7"/>
        <v>0.90000000000000013</v>
      </c>
      <c r="D78">
        <f t="shared" ca="1" si="8"/>
        <v>50846.193084471539</v>
      </c>
      <c r="E78" s="94">
        <f t="shared" ca="1" si="9"/>
        <v>508461.93084471539</v>
      </c>
      <c r="F78" s="94">
        <f t="shared" ca="1" si="10"/>
        <v>228807.86888012191</v>
      </c>
      <c r="G78">
        <f t="shared" ca="1" si="11"/>
        <v>279654.06196459348</v>
      </c>
    </row>
    <row r="79" spans="1:7" x14ac:dyDescent="0.3">
      <c r="A79">
        <v>78</v>
      </c>
      <c r="B79">
        <f t="shared" ca="1" si="6"/>
        <v>0.98926841527532672</v>
      </c>
      <c r="C79">
        <f t="shared" ca="1" si="7"/>
        <v>1.0000000000000002</v>
      </c>
      <c r="D79">
        <f t="shared" ca="1" si="8"/>
        <v>56495.770093857274</v>
      </c>
      <c r="E79" s="94">
        <f t="shared" ca="1" si="9"/>
        <v>564957.70093857276</v>
      </c>
      <c r="F79" s="94">
        <f t="shared" ca="1" si="10"/>
        <v>254230.96542235772</v>
      </c>
      <c r="G79">
        <f t="shared" ca="1" si="11"/>
        <v>310726.73551621503</v>
      </c>
    </row>
    <row r="80" spans="1:7" x14ac:dyDescent="0.3">
      <c r="A80">
        <v>79</v>
      </c>
      <c r="B80">
        <f t="shared" ca="1" si="6"/>
        <v>0.79634314863933942</v>
      </c>
      <c r="C80">
        <f t="shared" ca="1" si="7"/>
        <v>0.70000000000000007</v>
      </c>
      <c r="D80">
        <f t="shared" ca="1" si="8"/>
        <v>39547.039065700083</v>
      </c>
      <c r="E80" s="94">
        <f t="shared" ca="1" si="9"/>
        <v>395470.39065700083</v>
      </c>
      <c r="F80" s="94">
        <f t="shared" ca="1" si="10"/>
        <v>177961.67579565037</v>
      </c>
      <c r="G80">
        <f t="shared" ca="1" si="11"/>
        <v>217508.71486135045</v>
      </c>
    </row>
    <row r="81" spans="1:7" x14ac:dyDescent="0.3">
      <c r="A81">
        <v>80</v>
      </c>
      <c r="B81">
        <f t="shared" ca="1" si="6"/>
        <v>0.36419090408965038</v>
      </c>
      <c r="C81">
        <f t="shared" ca="1" si="7"/>
        <v>0.31000000000000005</v>
      </c>
      <c r="D81">
        <f t="shared" ca="1" si="8"/>
        <v>17513.688729095753</v>
      </c>
      <c r="E81" s="94">
        <f t="shared" ca="1" si="9"/>
        <v>175136.88729095753</v>
      </c>
      <c r="F81" s="94">
        <f t="shared" ca="1" si="10"/>
        <v>78811.599280930881</v>
      </c>
      <c r="G81">
        <f t="shared" ca="1" si="11"/>
        <v>96325.288010026648</v>
      </c>
    </row>
    <row r="82" spans="1:7" x14ac:dyDescent="0.3">
      <c r="A82">
        <v>81</v>
      </c>
      <c r="B82">
        <f t="shared" ca="1" si="6"/>
        <v>0.32950165493866201</v>
      </c>
      <c r="C82">
        <f t="shared" ca="1" si="7"/>
        <v>0.31000000000000005</v>
      </c>
      <c r="D82">
        <f t="shared" ca="1" si="8"/>
        <v>17513.688729095753</v>
      </c>
      <c r="E82" s="94">
        <f t="shared" ca="1" si="9"/>
        <v>175136.88729095753</v>
      </c>
      <c r="F82" s="94">
        <f t="shared" ca="1" si="10"/>
        <v>78811.599280930881</v>
      </c>
      <c r="G82">
        <f t="shared" ca="1" si="11"/>
        <v>96325.288010026648</v>
      </c>
    </row>
    <row r="83" spans="1:7" x14ac:dyDescent="0.3">
      <c r="A83">
        <v>82</v>
      </c>
      <c r="B83">
        <f t="shared" ca="1" si="6"/>
        <v>0.18362036421649863</v>
      </c>
      <c r="C83">
        <f t="shared" ca="1" si="7"/>
        <v>0.17</v>
      </c>
      <c r="D83">
        <f t="shared" ca="1" si="8"/>
        <v>9604.2809159557346</v>
      </c>
      <c r="E83" s="94">
        <f t="shared" ca="1" si="9"/>
        <v>96042.80915955735</v>
      </c>
      <c r="F83" s="94">
        <f t="shared" ca="1" si="10"/>
        <v>43219.264121800807</v>
      </c>
      <c r="G83">
        <f t="shared" ca="1" si="11"/>
        <v>52823.545037756543</v>
      </c>
    </row>
    <row r="84" spans="1:7" x14ac:dyDescent="0.3">
      <c r="A84">
        <v>83</v>
      </c>
      <c r="B84">
        <f t="shared" ca="1" si="6"/>
        <v>0.68409429574091107</v>
      </c>
      <c r="C84">
        <f t="shared" ca="1" si="7"/>
        <v>0.70000000000000007</v>
      </c>
      <c r="D84">
        <f t="shared" ca="1" si="8"/>
        <v>39547.039065700083</v>
      </c>
      <c r="E84" s="94">
        <f t="shared" ca="1" si="9"/>
        <v>395470.39065700083</v>
      </c>
      <c r="F84" s="94">
        <f t="shared" ca="1" si="10"/>
        <v>177961.67579565037</v>
      </c>
      <c r="G84">
        <f t="shared" ca="1" si="11"/>
        <v>217508.71486135045</v>
      </c>
    </row>
    <row r="85" spans="1:7" x14ac:dyDescent="0.3">
      <c r="A85">
        <v>84</v>
      </c>
      <c r="B85">
        <f t="shared" ca="1" si="6"/>
        <v>3.394205299413422E-2</v>
      </c>
      <c r="C85">
        <f t="shared" ca="1" si="7"/>
        <v>7.0000000000000007E-2</v>
      </c>
      <c r="D85">
        <f t="shared" ca="1" si="8"/>
        <v>3954.7039065700087</v>
      </c>
      <c r="E85" s="94">
        <f t="shared" ca="1" si="9"/>
        <v>39547.03906570009</v>
      </c>
      <c r="F85" s="94">
        <f t="shared" ca="1" si="10"/>
        <v>17796.167579565041</v>
      </c>
      <c r="G85">
        <f t="shared" ca="1" si="11"/>
        <v>21750.871486135049</v>
      </c>
    </row>
    <row r="86" spans="1:7" x14ac:dyDescent="0.3">
      <c r="A86">
        <v>85</v>
      </c>
      <c r="B86">
        <f t="shared" ca="1" si="6"/>
        <v>0.13943406778869916</v>
      </c>
      <c r="C86">
        <f t="shared" ca="1" si="7"/>
        <v>7.0000000000000007E-2</v>
      </c>
      <c r="D86">
        <f t="shared" ca="1" si="8"/>
        <v>3954.7039065700087</v>
      </c>
      <c r="E86" s="94">
        <f t="shared" ca="1" si="9"/>
        <v>39547.03906570009</v>
      </c>
      <c r="F86" s="94">
        <f t="shared" ca="1" si="10"/>
        <v>17796.167579565041</v>
      </c>
      <c r="G86">
        <f t="shared" ca="1" si="11"/>
        <v>21750.871486135049</v>
      </c>
    </row>
    <row r="87" spans="1:7" x14ac:dyDescent="0.3">
      <c r="A87">
        <v>86</v>
      </c>
      <c r="B87">
        <f t="shared" ca="1" si="6"/>
        <v>0.3029778460508582</v>
      </c>
      <c r="C87">
        <f t="shared" ca="1" si="7"/>
        <v>0.31000000000000005</v>
      </c>
      <c r="D87">
        <f t="shared" ca="1" si="8"/>
        <v>17513.688729095753</v>
      </c>
      <c r="E87" s="94">
        <f t="shared" ca="1" si="9"/>
        <v>175136.88729095753</v>
      </c>
      <c r="F87" s="94">
        <f t="shared" ca="1" si="10"/>
        <v>78811.599280930881</v>
      </c>
      <c r="G87">
        <f t="shared" ca="1" si="11"/>
        <v>96325.288010026648</v>
      </c>
    </row>
    <row r="88" spans="1:7" x14ac:dyDescent="0.3">
      <c r="A88">
        <v>87</v>
      </c>
      <c r="B88">
        <f t="shared" ca="1" si="6"/>
        <v>0.76939040445363616</v>
      </c>
      <c r="C88">
        <f t="shared" ca="1" si="7"/>
        <v>0.70000000000000007</v>
      </c>
      <c r="D88">
        <f t="shared" ca="1" si="8"/>
        <v>39547.039065700083</v>
      </c>
      <c r="E88" s="94">
        <f t="shared" ca="1" si="9"/>
        <v>395470.39065700083</v>
      </c>
      <c r="F88" s="94">
        <f t="shared" ca="1" si="10"/>
        <v>177961.67579565037</v>
      </c>
      <c r="G88">
        <f t="shared" ca="1" si="11"/>
        <v>217508.71486135045</v>
      </c>
    </row>
    <row r="89" spans="1:7" x14ac:dyDescent="0.3">
      <c r="A89">
        <v>88</v>
      </c>
      <c r="B89">
        <f t="shared" ca="1" si="6"/>
        <v>6.087331662670814E-2</v>
      </c>
      <c r="C89">
        <f t="shared" ca="1" si="7"/>
        <v>7.0000000000000007E-2</v>
      </c>
      <c r="D89">
        <f t="shared" ca="1" si="8"/>
        <v>3954.7039065700087</v>
      </c>
      <c r="E89" s="94">
        <f t="shared" ca="1" si="9"/>
        <v>39547.03906570009</v>
      </c>
      <c r="F89" s="94">
        <f t="shared" ca="1" si="10"/>
        <v>17796.167579565041</v>
      </c>
      <c r="G89">
        <f t="shared" ca="1" si="11"/>
        <v>21750.871486135049</v>
      </c>
    </row>
    <row r="90" spans="1:7" x14ac:dyDescent="0.3">
      <c r="A90">
        <v>89</v>
      </c>
      <c r="B90">
        <f t="shared" ca="1" si="6"/>
        <v>0.6497551611446527</v>
      </c>
      <c r="C90">
        <f t="shared" ca="1" si="7"/>
        <v>0.56000000000000005</v>
      </c>
      <c r="D90">
        <f t="shared" ca="1" si="8"/>
        <v>31637.63125256007</v>
      </c>
      <c r="E90" s="94">
        <f t="shared" ca="1" si="9"/>
        <v>316376.31252560072</v>
      </c>
      <c r="F90" s="94">
        <f t="shared" ca="1" si="10"/>
        <v>142369.34063652033</v>
      </c>
      <c r="G90">
        <f t="shared" ca="1" si="11"/>
        <v>174006.97188908039</v>
      </c>
    </row>
    <row r="91" spans="1:7" x14ac:dyDescent="0.3">
      <c r="A91">
        <v>90</v>
      </c>
      <c r="B91">
        <f t="shared" ca="1" si="6"/>
        <v>0.54953516519685419</v>
      </c>
      <c r="C91">
        <f t="shared" ca="1" si="7"/>
        <v>0.56000000000000005</v>
      </c>
      <c r="D91">
        <f t="shared" ca="1" si="8"/>
        <v>31637.63125256007</v>
      </c>
      <c r="E91" s="94">
        <f t="shared" ca="1" si="9"/>
        <v>316376.31252560072</v>
      </c>
      <c r="F91" s="94">
        <f t="shared" ca="1" si="10"/>
        <v>142369.34063652033</v>
      </c>
      <c r="G91">
        <f t="shared" ca="1" si="11"/>
        <v>174006.97188908039</v>
      </c>
    </row>
    <row r="92" spans="1:7" x14ac:dyDescent="0.3">
      <c r="A92">
        <v>91</v>
      </c>
      <c r="B92">
        <f t="shared" ca="1" si="6"/>
        <v>0.58836796524806956</v>
      </c>
      <c r="C92">
        <f t="shared" ca="1" si="7"/>
        <v>0.56000000000000005</v>
      </c>
      <c r="D92">
        <f t="shared" ca="1" si="8"/>
        <v>31637.63125256007</v>
      </c>
      <c r="E92" s="94">
        <f t="shared" ca="1" si="9"/>
        <v>316376.31252560072</v>
      </c>
      <c r="F92" s="94">
        <f t="shared" ca="1" si="10"/>
        <v>142369.34063652033</v>
      </c>
      <c r="G92">
        <f t="shared" ca="1" si="11"/>
        <v>174006.97188908039</v>
      </c>
    </row>
    <row r="93" spans="1:7" x14ac:dyDescent="0.3">
      <c r="A93">
        <v>92</v>
      </c>
      <c r="B93">
        <f t="shared" ca="1" si="6"/>
        <v>0.84791986395480146</v>
      </c>
      <c r="C93">
        <f t="shared" ca="1" si="7"/>
        <v>0.90000000000000013</v>
      </c>
      <c r="D93">
        <f t="shared" ca="1" si="8"/>
        <v>50846.193084471539</v>
      </c>
      <c r="E93" s="94">
        <f t="shared" ca="1" si="9"/>
        <v>508461.93084471539</v>
      </c>
      <c r="F93" s="94">
        <f t="shared" ca="1" si="10"/>
        <v>228807.86888012191</v>
      </c>
      <c r="G93">
        <f t="shared" ca="1" si="11"/>
        <v>279654.06196459348</v>
      </c>
    </row>
    <row r="94" spans="1:7" x14ac:dyDescent="0.3">
      <c r="A94">
        <v>93</v>
      </c>
      <c r="B94">
        <f t="shared" ca="1" si="6"/>
        <v>0.96193456443613523</v>
      </c>
      <c r="C94">
        <f t="shared" ca="1" si="7"/>
        <v>1.0000000000000002</v>
      </c>
      <c r="D94">
        <f t="shared" ca="1" si="8"/>
        <v>56495.770093857274</v>
      </c>
      <c r="E94" s="94">
        <f t="shared" ca="1" si="9"/>
        <v>564957.70093857276</v>
      </c>
      <c r="F94" s="94">
        <f t="shared" ca="1" si="10"/>
        <v>254230.96542235772</v>
      </c>
      <c r="G94">
        <f t="shared" ca="1" si="11"/>
        <v>310726.73551621503</v>
      </c>
    </row>
    <row r="95" spans="1:7" x14ac:dyDescent="0.3">
      <c r="A95">
        <v>94</v>
      </c>
      <c r="B95">
        <f t="shared" ca="1" si="6"/>
        <v>0.45956907352002174</v>
      </c>
      <c r="C95">
        <f t="shared" ca="1" si="7"/>
        <v>0.41000000000000003</v>
      </c>
      <c r="D95">
        <f t="shared" ca="1" si="8"/>
        <v>23163.265738481477</v>
      </c>
      <c r="E95" s="94">
        <f t="shared" ca="1" si="9"/>
        <v>231632.65738481478</v>
      </c>
      <c r="F95" s="94">
        <f t="shared" ca="1" si="10"/>
        <v>104234.69582316665</v>
      </c>
      <c r="G95">
        <f t="shared" ca="1" si="11"/>
        <v>127397.96156164813</v>
      </c>
    </row>
    <row r="96" spans="1:7" x14ac:dyDescent="0.3">
      <c r="A96">
        <v>95</v>
      </c>
      <c r="B96">
        <f t="shared" ca="1" si="6"/>
        <v>0.88634022656453115</v>
      </c>
      <c r="C96">
        <f t="shared" ca="1" si="7"/>
        <v>0.90000000000000013</v>
      </c>
      <c r="D96">
        <f t="shared" ca="1" si="8"/>
        <v>50846.193084471539</v>
      </c>
      <c r="E96" s="94">
        <f t="shared" ca="1" si="9"/>
        <v>508461.93084471539</v>
      </c>
      <c r="F96" s="94">
        <f t="shared" ca="1" si="10"/>
        <v>228807.86888012191</v>
      </c>
      <c r="G96">
        <f t="shared" ca="1" si="11"/>
        <v>279654.06196459348</v>
      </c>
    </row>
    <row r="97" spans="1:7" x14ac:dyDescent="0.3">
      <c r="A97">
        <v>96</v>
      </c>
      <c r="B97">
        <f t="shared" ca="1" si="6"/>
        <v>0.19403459903940223</v>
      </c>
      <c r="C97">
        <f t="shared" ca="1" si="7"/>
        <v>0.17</v>
      </c>
      <c r="D97">
        <f t="shared" ca="1" si="8"/>
        <v>9604.2809159557346</v>
      </c>
      <c r="E97" s="94">
        <f t="shared" ca="1" si="9"/>
        <v>96042.80915955735</v>
      </c>
      <c r="F97" s="94">
        <f t="shared" ca="1" si="10"/>
        <v>43219.264121800807</v>
      </c>
      <c r="G97">
        <f t="shared" ca="1" si="11"/>
        <v>52823.545037756543</v>
      </c>
    </row>
    <row r="98" spans="1:7" x14ac:dyDescent="0.3">
      <c r="A98">
        <v>97</v>
      </c>
      <c r="B98">
        <f t="shared" ca="1" si="6"/>
        <v>0.35167859159955517</v>
      </c>
      <c r="C98">
        <f t="shared" ca="1" si="7"/>
        <v>0.31000000000000005</v>
      </c>
      <c r="D98">
        <f t="shared" ca="1" si="8"/>
        <v>17513.688729095753</v>
      </c>
      <c r="E98" s="94">
        <f t="shared" ca="1" si="9"/>
        <v>175136.88729095753</v>
      </c>
      <c r="F98" s="94">
        <f t="shared" ca="1" si="10"/>
        <v>78811.599280930881</v>
      </c>
      <c r="G98">
        <f t="shared" ca="1" si="11"/>
        <v>96325.288010026648</v>
      </c>
    </row>
    <row r="99" spans="1:7" x14ac:dyDescent="0.3">
      <c r="A99">
        <v>98</v>
      </c>
      <c r="B99">
        <f t="shared" ca="1" si="6"/>
        <v>0.96670275967629737</v>
      </c>
      <c r="C99">
        <f t="shared" ca="1" si="7"/>
        <v>1.0000000000000002</v>
      </c>
      <c r="D99">
        <f t="shared" ca="1" si="8"/>
        <v>56495.770093857274</v>
      </c>
      <c r="E99" s="94">
        <f t="shared" ca="1" si="9"/>
        <v>564957.70093857276</v>
      </c>
      <c r="F99" s="94">
        <f t="shared" ca="1" si="10"/>
        <v>254230.96542235772</v>
      </c>
      <c r="G99">
        <f t="shared" ca="1" si="11"/>
        <v>310726.73551621503</v>
      </c>
    </row>
    <row r="100" spans="1:7" x14ac:dyDescent="0.3">
      <c r="A100">
        <v>99</v>
      </c>
      <c r="B100">
        <f t="shared" ca="1" si="6"/>
        <v>0.42236740593948585</v>
      </c>
      <c r="C100">
        <f t="shared" ca="1" si="7"/>
        <v>0.41000000000000003</v>
      </c>
      <c r="D100">
        <f t="shared" ca="1" si="8"/>
        <v>23163.265738481477</v>
      </c>
      <c r="E100" s="94">
        <f t="shared" ca="1" si="9"/>
        <v>231632.65738481478</v>
      </c>
      <c r="F100" s="94">
        <f t="shared" ca="1" si="10"/>
        <v>104234.69582316665</v>
      </c>
      <c r="G100">
        <f t="shared" ca="1" si="11"/>
        <v>127397.96156164813</v>
      </c>
    </row>
    <row r="101" spans="1:7" x14ac:dyDescent="0.3">
      <c r="A101">
        <v>100</v>
      </c>
      <c r="B101">
        <f t="shared" ca="1" si="6"/>
        <v>0.15827326781062068</v>
      </c>
      <c r="C101">
        <f t="shared" ca="1" si="7"/>
        <v>0.17</v>
      </c>
      <c r="D101">
        <f t="shared" ca="1" si="8"/>
        <v>9604.2809159557346</v>
      </c>
      <c r="E101" s="94">
        <f t="shared" ca="1" si="9"/>
        <v>96042.80915955735</v>
      </c>
      <c r="F101" s="94">
        <f t="shared" ca="1" si="10"/>
        <v>43219.264121800807</v>
      </c>
      <c r="G101">
        <f t="shared" ca="1" si="11"/>
        <v>52823.545037756543</v>
      </c>
    </row>
  </sheetData>
  <mergeCells count="3">
    <mergeCell ref="I19:L19"/>
    <mergeCell ref="I20:L20"/>
    <mergeCell ref="I21:L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d112ad-5fa7-4461-b705-56c096ac0b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5C9471D5B09F4A870CBD99217BBD09" ma:contentTypeVersion="16" ma:contentTypeDescription="Create a new document." ma:contentTypeScope="" ma:versionID="4bc13b5aa771cc8c33d4387bac9abbae">
  <xsd:schema xmlns:xsd="http://www.w3.org/2001/XMLSchema" xmlns:xs="http://www.w3.org/2001/XMLSchema" xmlns:p="http://schemas.microsoft.com/office/2006/metadata/properties" xmlns:ns3="d3d112ad-5fa7-4461-b705-56c096ac0b1d" xmlns:ns4="c882213f-973b-4b26-9e8e-4fb37930a2a3" targetNamespace="http://schemas.microsoft.com/office/2006/metadata/properties" ma:root="true" ma:fieldsID="effefd0b38b2501895b398bab5b92d0b" ns3:_="" ns4:_="">
    <xsd:import namespace="d3d112ad-5fa7-4461-b705-56c096ac0b1d"/>
    <xsd:import namespace="c882213f-973b-4b26-9e8e-4fb37930a2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12ad-5fa7-4461-b705-56c096ac0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2213f-973b-4b26-9e8e-4fb37930a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EAF766-94AF-48C0-80CA-FA522EE0DDE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c882213f-973b-4b26-9e8e-4fb37930a2a3"/>
    <ds:schemaRef ds:uri="http://schemas.openxmlformats.org/package/2006/metadata/core-properties"/>
    <ds:schemaRef ds:uri="d3d112ad-5fa7-4461-b705-56c096ac0b1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933782-4558-46F4-9DA3-F844AB651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d112ad-5fa7-4461-b705-56c096ac0b1d"/>
    <ds:schemaRef ds:uri="c882213f-973b-4b26-9e8e-4fb37930a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88E71B-0E77-4582-ADDB-F3E8529941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Beverage_Sales Data</vt:lpstr>
      <vt:lpstr>Dashboard</vt:lpstr>
      <vt:lpstr>A.1) Time Series Exploration</vt:lpstr>
      <vt:lpstr>A2&amp;3) TS Model Building&amp;Testing</vt:lpstr>
      <vt:lpstr>A.4) Safety Stock</vt:lpstr>
      <vt:lpstr>B)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farooq</dc:creator>
  <cp:lastModifiedBy>Muhammad Zafar</cp:lastModifiedBy>
  <dcterms:created xsi:type="dcterms:W3CDTF">2023-11-11T18:40:33Z</dcterms:created>
  <dcterms:modified xsi:type="dcterms:W3CDTF">2023-11-27T14:44:31Z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0x0101003E5C9471D5B09F4A870CBD99217BBD09</vt:lpwstr>
  </property>
</Properties>
</file>