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2.xml" ContentType="application/vnd.openxmlformats-officedocument.drawing+xml"/>
  <Override PartName="/xl/tables/table9.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hidePivotFieldList="1"/>
  <mc:AlternateContent xmlns:mc="http://schemas.openxmlformats.org/markup-compatibility/2006">
    <mc:Choice Requires="x15">
      <x15ac:absPath xmlns:x15ac="http://schemas.microsoft.com/office/spreadsheetml/2010/11/ac" url="C:\Users\mynam\Documents\"/>
    </mc:Choice>
  </mc:AlternateContent>
  <xr:revisionPtr revIDLastSave="0" documentId="8_{9A711A5C-0C84-4D16-849C-88F47345C9C2}" xr6:coauthVersionLast="45" xr6:coauthVersionMax="45" xr10:uidLastSave="{00000000-0000-0000-0000-000000000000}"/>
  <bookViews>
    <workbookView xWindow="1073" yWindow="1073" windowWidth="19200" windowHeight="10094" activeTab="1" xr2:uid="{00000000-000D-0000-FFFF-FFFF00000000}"/>
  </bookViews>
  <sheets>
    <sheet name="system design" sheetId="1" r:id="rId1"/>
    <sheet name="data table" sheetId="2" r:id="rId2"/>
    <sheet name="info" sheetId="3" r:id="rId3"/>
    <sheet name="Graphs" sheetId="5" r:id="rId4"/>
    <sheet name="Dashboard" sheetId="8" r:id="rId5"/>
  </sheets>
  <definedNames>
    <definedName name="cat_n">cat_t[نوع محصول]</definedName>
    <definedName name="chains">chains_t[اسم شعبه]</definedName>
    <definedName name="cloth_n">cloth_t[مد و پوشاک]</definedName>
    <definedName name="digital_n">digital_t[کالای دیجیتال]</definedName>
    <definedName name="home_n">home_t[لوارم خانگی]</definedName>
    <definedName name="Slicer_تاریخ">#N/A</definedName>
    <definedName name="Slicer_شعبه">#N/A</definedName>
  </definedNames>
  <calcPr calcId="181029"/>
  <pivotCaches>
    <pivotCache cacheId="0" r:id="rId6"/>
  </pivotCaches>
  <fileRecoveryPr repairLoad="1"/>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137" i="2" l="1"/>
  <c r="L137" i="2"/>
  <c r="K137" i="2"/>
  <c r="J137" i="2"/>
  <c r="C137" i="2"/>
  <c r="M136" i="2"/>
  <c r="L136" i="2"/>
  <c r="K136" i="2"/>
  <c r="J136" i="2"/>
  <c r="C136" i="2"/>
  <c r="M135" i="2"/>
  <c r="L135" i="2"/>
  <c r="K135" i="2"/>
  <c r="J135" i="2"/>
  <c r="C135" i="2"/>
  <c r="M134" i="2"/>
  <c r="L134" i="2"/>
  <c r="K134" i="2"/>
  <c r="J134" i="2"/>
  <c r="C134" i="2"/>
  <c r="M133" i="2"/>
  <c r="L133" i="2"/>
  <c r="K133" i="2"/>
  <c r="J133" i="2"/>
  <c r="C133" i="2"/>
  <c r="M132" i="2"/>
  <c r="L132" i="2"/>
  <c r="K132" i="2"/>
  <c r="J132" i="2"/>
  <c r="C132" i="2"/>
  <c r="M131" i="2"/>
  <c r="L131" i="2"/>
  <c r="K131" i="2"/>
  <c r="J131" i="2"/>
  <c r="C131" i="2"/>
  <c r="M130" i="2"/>
  <c r="L130" i="2"/>
  <c r="K130" i="2"/>
  <c r="J130" i="2"/>
  <c r="C130" i="2"/>
  <c r="M129" i="2"/>
  <c r="L129" i="2"/>
  <c r="K129" i="2"/>
  <c r="J129" i="2"/>
  <c r="C129" i="2"/>
  <c r="M128" i="2"/>
  <c r="L128" i="2"/>
  <c r="K128" i="2"/>
  <c r="J128" i="2"/>
  <c r="C128" i="2"/>
  <c r="M127" i="2"/>
  <c r="L127" i="2"/>
  <c r="K127" i="2"/>
  <c r="J127" i="2"/>
  <c r="C127" i="2"/>
  <c r="M126" i="2"/>
  <c r="L126" i="2"/>
  <c r="K126" i="2"/>
  <c r="J126" i="2"/>
  <c r="C126" i="2"/>
  <c r="M125" i="2"/>
  <c r="L125" i="2"/>
  <c r="K125" i="2"/>
  <c r="J125" i="2"/>
  <c r="C125" i="2"/>
  <c r="M124" i="2"/>
  <c r="L124" i="2"/>
  <c r="K124" i="2"/>
  <c r="J124" i="2"/>
  <c r="C124" i="2"/>
  <c r="M123" i="2"/>
  <c r="L123" i="2"/>
  <c r="K123" i="2"/>
  <c r="J123" i="2"/>
  <c r="C123" i="2"/>
  <c r="M122" i="2"/>
  <c r="L122" i="2"/>
  <c r="K122" i="2"/>
  <c r="J122" i="2"/>
  <c r="C122" i="2"/>
  <c r="M121" i="2"/>
  <c r="L121" i="2"/>
  <c r="K121" i="2"/>
  <c r="J121" i="2"/>
  <c r="C121" i="2"/>
  <c r="M120" i="2"/>
  <c r="L120" i="2"/>
  <c r="K120" i="2"/>
  <c r="J120" i="2"/>
  <c r="C120" i="2"/>
  <c r="M119" i="2"/>
  <c r="L119" i="2"/>
  <c r="K119" i="2"/>
  <c r="J119" i="2"/>
  <c r="C119" i="2"/>
  <c r="M118" i="2"/>
  <c r="L118" i="2"/>
  <c r="K118" i="2"/>
  <c r="J118" i="2"/>
  <c r="C118" i="2"/>
  <c r="M117" i="2"/>
  <c r="L117" i="2"/>
  <c r="K117" i="2"/>
  <c r="J117" i="2"/>
  <c r="C117" i="2"/>
  <c r="M116" i="2"/>
  <c r="L116" i="2"/>
  <c r="K116" i="2"/>
  <c r="J116" i="2"/>
  <c r="C116" i="2"/>
  <c r="M115" i="2"/>
  <c r="L115" i="2"/>
  <c r="K115" i="2"/>
  <c r="J115" i="2"/>
  <c r="C115" i="2"/>
  <c r="M114" i="2"/>
  <c r="L114" i="2"/>
  <c r="K114" i="2"/>
  <c r="J114" i="2"/>
  <c r="C114" i="2"/>
  <c r="M113" i="2"/>
  <c r="L113" i="2"/>
  <c r="K113" i="2"/>
  <c r="J113" i="2"/>
  <c r="C113" i="2"/>
  <c r="M112" i="2"/>
  <c r="L112" i="2"/>
  <c r="K112" i="2"/>
  <c r="J112" i="2"/>
  <c r="C112" i="2"/>
  <c r="M111" i="2"/>
  <c r="L111" i="2"/>
  <c r="K111" i="2"/>
  <c r="J111" i="2"/>
  <c r="C111" i="2"/>
  <c r="M110" i="2"/>
  <c r="L110" i="2"/>
  <c r="K110" i="2"/>
  <c r="J110" i="2"/>
  <c r="C110" i="2"/>
  <c r="M109" i="2"/>
  <c r="L109" i="2"/>
  <c r="K109" i="2"/>
  <c r="J109" i="2"/>
  <c r="C109" i="2"/>
  <c r="M108" i="2"/>
  <c r="L108" i="2"/>
  <c r="K108" i="2"/>
  <c r="J108" i="2"/>
  <c r="C108" i="2"/>
  <c r="M107" i="2"/>
  <c r="L107" i="2"/>
  <c r="K107" i="2"/>
  <c r="J107" i="2"/>
  <c r="C107" i="2"/>
  <c r="M106" i="2"/>
  <c r="L106" i="2"/>
  <c r="K106" i="2"/>
  <c r="J106" i="2"/>
  <c r="C106" i="2"/>
  <c r="M105" i="2"/>
  <c r="L105" i="2"/>
  <c r="K105" i="2"/>
  <c r="J105" i="2"/>
  <c r="C105" i="2"/>
  <c r="M104" i="2"/>
  <c r="L104" i="2"/>
  <c r="K104" i="2"/>
  <c r="J104" i="2"/>
  <c r="C104" i="2"/>
  <c r="M103" i="2"/>
  <c r="L103" i="2"/>
  <c r="K103" i="2"/>
  <c r="J103" i="2"/>
  <c r="C103" i="2"/>
  <c r="M102" i="2"/>
  <c r="L102" i="2"/>
  <c r="K102" i="2"/>
  <c r="J102" i="2"/>
  <c r="C102" i="2"/>
  <c r="M101" i="2"/>
  <c r="L101" i="2"/>
  <c r="K101" i="2"/>
  <c r="J101" i="2"/>
  <c r="C101" i="2"/>
  <c r="M100" i="2"/>
  <c r="L100" i="2"/>
  <c r="K100" i="2"/>
  <c r="J100" i="2"/>
  <c r="C100" i="2"/>
  <c r="M99" i="2"/>
  <c r="L99" i="2"/>
  <c r="K99" i="2"/>
  <c r="J99" i="2"/>
  <c r="C99" i="2"/>
  <c r="M98" i="2"/>
  <c r="L98" i="2"/>
  <c r="K98" i="2"/>
  <c r="J98" i="2"/>
  <c r="C98" i="2"/>
  <c r="M97" i="2"/>
  <c r="L97" i="2"/>
  <c r="K97" i="2"/>
  <c r="J97" i="2"/>
  <c r="C97" i="2"/>
  <c r="M96" i="2"/>
  <c r="L96" i="2"/>
  <c r="K96" i="2"/>
  <c r="J96" i="2"/>
  <c r="C96" i="2"/>
  <c r="M95" i="2"/>
  <c r="L95" i="2"/>
  <c r="K95" i="2"/>
  <c r="J95" i="2"/>
  <c r="C95" i="2"/>
  <c r="M94" i="2"/>
  <c r="L94" i="2"/>
  <c r="K94" i="2"/>
  <c r="J94" i="2"/>
  <c r="C94" i="2"/>
  <c r="M93" i="2"/>
  <c r="L93" i="2"/>
  <c r="K93" i="2"/>
  <c r="J93" i="2"/>
  <c r="C93" i="2"/>
  <c r="M92" i="2"/>
  <c r="L92" i="2"/>
  <c r="K92" i="2"/>
  <c r="J92" i="2"/>
  <c r="C92" i="2"/>
  <c r="M91" i="2"/>
  <c r="L91" i="2"/>
  <c r="K91" i="2"/>
  <c r="J91" i="2"/>
  <c r="C91" i="2"/>
  <c r="M90" i="2"/>
  <c r="L90" i="2"/>
  <c r="K90" i="2"/>
  <c r="J90" i="2"/>
  <c r="C90" i="2"/>
  <c r="M89" i="2"/>
  <c r="L89" i="2"/>
  <c r="K89" i="2"/>
  <c r="J89" i="2"/>
  <c r="C89" i="2"/>
  <c r="M88" i="2"/>
  <c r="L88" i="2"/>
  <c r="K88" i="2"/>
  <c r="J88" i="2"/>
  <c r="C88" i="2"/>
  <c r="M87" i="2"/>
  <c r="L87" i="2"/>
  <c r="K87" i="2"/>
  <c r="J87" i="2"/>
  <c r="C87" i="2"/>
  <c r="M86" i="2"/>
  <c r="L86" i="2"/>
  <c r="K86" i="2"/>
  <c r="J86" i="2"/>
  <c r="C86" i="2"/>
  <c r="M85" i="2"/>
  <c r="L85" i="2"/>
  <c r="K85" i="2"/>
  <c r="J85" i="2"/>
  <c r="C85" i="2"/>
  <c r="M84" i="2"/>
  <c r="L84" i="2"/>
  <c r="K84" i="2"/>
  <c r="J84" i="2"/>
  <c r="C84" i="2"/>
  <c r="M83" i="2"/>
  <c r="L83" i="2"/>
  <c r="K83" i="2"/>
  <c r="J83" i="2"/>
  <c r="C83" i="2"/>
  <c r="M82" i="2"/>
  <c r="L82" i="2"/>
  <c r="K82" i="2"/>
  <c r="J82" i="2"/>
  <c r="C82" i="2"/>
  <c r="M81" i="2"/>
  <c r="L81" i="2"/>
  <c r="K81" i="2"/>
  <c r="J81" i="2"/>
  <c r="C81" i="2"/>
  <c r="M80" i="2"/>
  <c r="L80" i="2"/>
  <c r="K80" i="2"/>
  <c r="J80" i="2"/>
  <c r="C80" i="2"/>
  <c r="M79" i="2"/>
  <c r="L79" i="2"/>
  <c r="K79" i="2"/>
  <c r="J79" i="2"/>
  <c r="C79" i="2"/>
  <c r="M78" i="2"/>
  <c r="L78" i="2"/>
  <c r="K78" i="2"/>
  <c r="J78" i="2"/>
  <c r="C78" i="2"/>
  <c r="M77" i="2"/>
  <c r="L77" i="2"/>
  <c r="K77" i="2"/>
  <c r="J77" i="2"/>
  <c r="C77" i="2"/>
  <c r="M76" i="2"/>
  <c r="L76" i="2"/>
  <c r="K76" i="2"/>
  <c r="J76" i="2"/>
  <c r="C76" i="2"/>
  <c r="M75" i="2"/>
  <c r="L75" i="2"/>
  <c r="K75" i="2"/>
  <c r="J75" i="2"/>
  <c r="C75" i="2"/>
  <c r="M74" i="2"/>
  <c r="L74" i="2"/>
  <c r="K74" i="2"/>
  <c r="J74" i="2"/>
  <c r="C74" i="2"/>
  <c r="M73" i="2"/>
  <c r="L73" i="2"/>
  <c r="K73" i="2"/>
  <c r="J73" i="2"/>
  <c r="C73" i="2"/>
  <c r="M72" i="2"/>
  <c r="L72" i="2"/>
  <c r="K72" i="2"/>
  <c r="J72" i="2"/>
  <c r="C72" i="2"/>
  <c r="M71" i="2"/>
  <c r="L71" i="2"/>
  <c r="K71" i="2"/>
  <c r="J71" i="2"/>
  <c r="C71" i="2"/>
  <c r="M70" i="2"/>
  <c r="L70" i="2"/>
  <c r="K70" i="2"/>
  <c r="J70" i="2"/>
  <c r="C70" i="2"/>
  <c r="M69" i="2"/>
  <c r="L69" i="2"/>
  <c r="K69" i="2"/>
  <c r="J69" i="2"/>
  <c r="C69" i="2"/>
  <c r="M68" i="2"/>
  <c r="L68" i="2"/>
  <c r="K68" i="2"/>
  <c r="J68" i="2"/>
  <c r="C68" i="2"/>
  <c r="M67" i="2"/>
  <c r="L67" i="2"/>
  <c r="K67" i="2"/>
  <c r="J67" i="2"/>
  <c r="C67" i="2"/>
  <c r="M66" i="2"/>
  <c r="L66" i="2"/>
  <c r="K66" i="2"/>
  <c r="J66" i="2"/>
  <c r="C66" i="2"/>
  <c r="M65" i="2"/>
  <c r="L65" i="2"/>
  <c r="K65" i="2"/>
  <c r="J65" i="2"/>
  <c r="C65" i="2"/>
  <c r="M64" i="2"/>
  <c r="L64" i="2"/>
  <c r="K64" i="2"/>
  <c r="J64" i="2"/>
  <c r="C64" i="2"/>
  <c r="M63" i="2"/>
  <c r="L63" i="2"/>
  <c r="K63" i="2"/>
  <c r="J63" i="2"/>
  <c r="C63" i="2"/>
  <c r="M62" i="2"/>
  <c r="L62" i="2"/>
  <c r="K62" i="2"/>
  <c r="J62" i="2"/>
  <c r="C62" i="2"/>
  <c r="M61" i="2"/>
  <c r="L61" i="2"/>
  <c r="K61" i="2"/>
  <c r="J61" i="2"/>
  <c r="C61" i="2"/>
  <c r="M60" i="2"/>
  <c r="L60" i="2"/>
  <c r="K60" i="2"/>
  <c r="J60" i="2"/>
  <c r="C60" i="2"/>
  <c r="M59" i="2"/>
  <c r="L59" i="2"/>
  <c r="K59" i="2"/>
  <c r="J59" i="2"/>
  <c r="C59" i="2"/>
  <c r="M58" i="2"/>
  <c r="L58" i="2"/>
  <c r="K58" i="2"/>
  <c r="J58" i="2"/>
  <c r="C58" i="2"/>
  <c r="M57" i="2"/>
  <c r="L57" i="2"/>
  <c r="K57" i="2"/>
  <c r="J57" i="2"/>
  <c r="C57" i="2"/>
  <c r="M56" i="2"/>
  <c r="L56" i="2"/>
  <c r="K56" i="2"/>
  <c r="J56" i="2"/>
  <c r="C56" i="2"/>
  <c r="M55" i="2"/>
  <c r="L55" i="2"/>
  <c r="K55" i="2"/>
  <c r="J55" i="2"/>
  <c r="C55" i="2"/>
  <c r="M54" i="2"/>
  <c r="L54" i="2"/>
  <c r="K54" i="2"/>
  <c r="J54" i="2"/>
  <c r="C54" i="2"/>
  <c r="M53" i="2"/>
  <c r="L53" i="2"/>
  <c r="K53" i="2"/>
  <c r="J53" i="2"/>
  <c r="C53" i="2"/>
  <c r="M52" i="2"/>
  <c r="L52" i="2"/>
  <c r="K52" i="2"/>
  <c r="J52" i="2"/>
  <c r="C52" i="2"/>
  <c r="M51" i="2"/>
  <c r="L51" i="2"/>
  <c r="K51" i="2"/>
  <c r="J51" i="2"/>
  <c r="C51" i="2"/>
  <c r="M50" i="2"/>
  <c r="L50" i="2"/>
  <c r="K50" i="2"/>
  <c r="J50" i="2"/>
  <c r="C50" i="2"/>
  <c r="M49" i="2"/>
  <c r="L49" i="2"/>
  <c r="K49" i="2"/>
  <c r="J49" i="2"/>
  <c r="C49" i="2"/>
  <c r="M48" i="2"/>
  <c r="L48" i="2"/>
  <c r="K48" i="2"/>
  <c r="J48" i="2"/>
  <c r="C48" i="2"/>
  <c r="M47" i="2"/>
  <c r="L47" i="2"/>
  <c r="K47" i="2"/>
  <c r="J47" i="2"/>
  <c r="C47" i="2"/>
  <c r="M46" i="2"/>
  <c r="L46" i="2"/>
  <c r="K46" i="2"/>
  <c r="J46" i="2"/>
  <c r="C46" i="2"/>
  <c r="M45" i="2"/>
  <c r="L45" i="2"/>
  <c r="K45" i="2"/>
  <c r="J45" i="2"/>
  <c r="C45" i="2"/>
  <c r="M44" i="2"/>
  <c r="L44" i="2"/>
  <c r="K44" i="2"/>
  <c r="J44" i="2"/>
  <c r="C44" i="2"/>
  <c r="M43" i="2"/>
  <c r="L43" i="2"/>
  <c r="K43" i="2"/>
  <c r="J43" i="2"/>
  <c r="C43" i="2"/>
  <c r="M42" i="2"/>
  <c r="L42" i="2"/>
  <c r="K42" i="2"/>
  <c r="J42" i="2"/>
  <c r="C42" i="2"/>
  <c r="M41" i="2"/>
  <c r="L41" i="2"/>
  <c r="K41" i="2"/>
  <c r="J41" i="2"/>
  <c r="C41" i="2"/>
  <c r="M40" i="2"/>
  <c r="L40" i="2"/>
  <c r="K40" i="2"/>
  <c r="J40" i="2"/>
  <c r="C40" i="2"/>
  <c r="M39" i="2"/>
  <c r="L39" i="2"/>
  <c r="K39" i="2"/>
  <c r="J39" i="2"/>
  <c r="C39" i="2"/>
  <c r="M38" i="2"/>
  <c r="L38" i="2"/>
  <c r="K38" i="2"/>
  <c r="J38" i="2"/>
  <c r="C38" i="2"/>
  <c r="M37" i="2"/>
  <c r="L37" i="2"/>
  <c r="K37" i="2"/>
  <c r="J37" i="2"/>
  <c r="C37" i="2"/>
  <c r="M36" i="2"/>
  <c r="L36" i="2"/>
  <c r="K36" i="2"/>
  <c r="J36" i="2"/>
  <c r="C36" i="2"/>
  <c r="M35" i="2"/>
  <c r="L35" i="2"/>
  <c r="K35" i="2"/>
  <c r="J35" i="2"/>
  <c r="C35" i="2"/>
  <c r="M34" i="2"/>
  <c r="L34" i="2"/>
  <c r="K34" i="2"/>
  <c r="J34" i="2"/>
  <c r="C34" i="2"/>
  <c r="M33" i="2"/>
  <c r="L33" i="2"/>
  <c r="K33" i="2"/>
  <c r="J33" i="2"/>
  <c r="C33" i="2"/>
  <c r="M32" i="2"/>
  <c r="L32" i="2"/>
  <c r="K32" i="2"/>
  <c r="J32" i="2"/>
  <c r="C32" i="2"/>
  <c r="M31" i="2"/>
  <c r="L31" i="2"/>
  <c r="K31" i="2"/>
  <c r="J31" i="2"/>
  <c r="C31" i="2"/>
  <c r="M30" i="2"/>
  <c r="L30" i="2"/>
  <c r="K30" i="2"/>
  <c r="J30" i="2"/>
  <c r="C30" i="2"/>
  <c r="M29" i="2"/>
  <c r="L29" i="2"/>
  <c r="K29" i="2"/>
  <c r="J29" i="2"/>
  <c r="C29" i="2"/>
  <c r="M28" i="2"/>
  <c r="L28" i="2"/>
  <c r="K28" i="2"/>
  <c r="J28" i="2"/>
  <c r="C28" i="2"/>
  <c r="M27" i="2"/>
  <c r="L27" i="2"/>
  <c r="K27" i="2"/>
  <c r="J27" i="2"/>
  <c r="C27" i="2"/>
  <c r="M26" i="2"/>
  <c r="L26" i="2"/>
  <c r="K26" i="2"/>
  <c r="J26" i="2"/>
  <c r="C26" i="2"/>
  <c r="M25" i="2"/>
  <c r="L25" i="2"/>
  <c r="K25" i="2"/>
  <c r="J25" i="2"/>
  <c r="C25" i="2"/>
  <c r="M24" i="2"/>
  <c r="L24" i="2"/>
  <c r="K24" i="2"/>
  <c r="J24" i="2"/>
  <c r="C24" i="2"/>
  <c r="M23" i="2"/>
  <c r="L23" i="2"/>
  <c r="K23" i="2"/>
  <c r="J23" i="2"/>
  <c r="C23" i="2"/>
  <c r="M22" i="2"/>
  <c r="L22" i="2"/>
  <c r="K22" i="2"/>
  <c r="J22" i="2"/>
  <c r="C22" i="2"/>
  <c r="M21" i="2"/>
  <c r="L21" i="2"/>
  <c r="K21" i="2"/>
  <c r="J21" i="2"/>
  <c r="C21" i="2"/>
  <c r="M20" i="2"/>
  <c r="L20" i="2"/>
  <c r="K20" i="2"/>
  <c r="J20" i="2"/>
  <c r="C20" i="2"/>
  <c r="M19" i="2"/>
  <c r="L19" i="2"/>
  <c r="K19" i="2"/>
  <c r="J19" i="2"/>
  <c r="C19" i="2"/>
  <c r="M18" i="2"/>
  <c r="L18" i="2"/>
  <c r="K18" i="2"/>
  <c r="J18" i="2"/>
  <c r="C18" i="2"/>
  <c r="M17" i="2"/>
  <c r="L17" i="2"/>
  <c r="K17" i="2"/>
  <c r="J17" i="2"/>
  <c r="C17" i="2"/>
  <c r="M16" i="2"/>
  <c r="L16" i="2"/>
  <c r="K16" i="2"/>
  <c r="J16" i="2"/>
  <c r="C16" i="2"/>
  <c r="M15" i="2"/>
  <c r="L15" i="2"/>
  <c r="K15" i="2"/>
  <c r="J15" i="2"/>
  <c r="C15" i="2"/>
  <c r="M14" i="2"/>
  <c r="L14" i="2"/>
  <c r="K14" i="2"/>
  <c r="J14" i="2"/>
  <c r="C14" i="2"/>
  <c r="M13" i="2"/>
  <c r="L13" i="2"/>
  <c r="K13" i="2"/>
  <c r="J13" i="2"/>
  <c r="C13" i="2"/>
  <c r="M12" i="2"/>
  <c r="L12" i="2"/>
  <c r="K12" i="2"/>
  <c r="J12" i="2"/>
  <c r="C12" i="2"/>
  <c r="M9" i="2"/>
  <c r="L9" i="2"/>
  <c r="K9" i="2"/>
  <c r="J9" i="2"/>
  <c r="C9" i="2"/>
  <c r="C5" i="2"/>
  <c r="C6" i="2"/>
  <c r="C7" i="2"/>
  <c r="C8" i="2"/>
  <c r="C10" i="2"/>
  <c r="C11" i="2"/>
  <c r="J5" i="2"/>
  <c r="J6" i="2"/>
  <c r="J7" i="2"/>
  <c r="J8" i="2"/>
  <c r="J10" i="2"/>
  <c r="J11" i="2"/>
  <c r="K5" i="2"/>
  <c r="K6" i="2"/>
  <c r="K7" i="2"/>
  <c r="K8" i="2"/>
  <c r="K10" i="2"/>
  <c r="K11" i="2"/>
  <c r="L11" i="2"/>
  <c r="M5" i="2"/>
  <c r="M6" i="2"/>
  <c r="M7" i="2"/>
  <c r="M8" i="2"/>
  <c r="M10" i="2"/>
  <c r="M11" i="2"/>
  <c r="C4" i="2"/>
  <c r="J4" i="2"/>
  <c r="K4" i="2"/>
  <c r="L4" i="2"/>
  <c r="M4" i="2"/>
  <c r="C3" i="2"/>
  <c r="N14" i="3"/>
  <c r="N13" i="3"/>
  <c r="N12" i="3"/>
  <c r="N11" i="3"/>
  <c r="N10" i="3"/>
  <c r="N9" i="3"/>
  <c r="N8" i="3"/>
  <c r="N7" i="3"/>
  <c r="N6" i="3"/>
  <c r="N5" i="3"/>
  <c r="N4" i="3"/>
  <c r="N3" i="3"/>
  <c r="M3" i="2"/>
  <c r="K3" i="2"/>
  <c r="J3" i="2"/>
  <c r="H80" i="2"/>
  <c r="H94" i="2"/>
  <c r="H116" i="2"/>
  <c r="H114" i="2"/>
  <c r="H97" i="2"/>
  <c r="I133" i="2"/>
  <c r="I16" i="2"/>
  <c r="I30" i="2"/>
  <c r="I52" i="2"/>
  <c r="I50" i="2"/>
  <c r="H44" i="2"/>
  <c r="H136" i="2"/>
  <c r="I61" i="2"/>
  <c r="I83" i="2"/>
  <c r="I97" i="2"/>
  <c r="I111" i="2"/>
  <c r="I120" i="2"/>
  <c r="H85" i="2"/>
  <c r="H107" i="2"/>
  <c r="H121" i="2"/>
  <c r="H135" i="2"/>
  <c r="H11" i="2"/>
  <c r="I122" i="2"/>
  <c r="I64" i="2"/>
  <c r="I78" i="2"/>
  <c r="I100" i="2"/>
  <c r="I98" i="2"/>
  <c r="I4" i="2"/>
  <c r="H13" i="2"/>
  <c r="H35" i="2"/>
  <c r="H49" i="2"/>
  <c r="H63" i="2"/>
  <c r="I35" i="2"/>
  <c r="I32" i="2"/>
  <c r="I66" i="2"/>
  <c r="I17" i="2"/>
  <c r="H134" i="2"/>
  <c r="H31" i="2"/>
  <c r="H6" i="2"/>
  <c r="H8" i="2"/>
  <c r="I7" i="2"/>
  <c r="H36" i="2"/>
  <c r="I134" i="2"/>
  <c r="I109" i="2"/>
  <c r="H48" i="2"/>
  <c r="H62" i="2"/>
  <c r="H84" i="2"/>
  <c r="H82" i="2"/>
  <c r="H33" i="2"/>
  <c r="I101" i="2"/>
  <c r="I123" i="2"/>
  <c r="I137" i="2"/>
  <c r="I20" i="2"/>
  <c r="I18" i="2"/>
  <c r="H111" i="2"/>
  <c r="H104" i="2"/>
  <c r="I29" i="2"/>
  <c r="I51" i="2"/>
  <c r="I65" i="2"/>
  <c r="I79" i="2"/>
  <c r="I67" i="2"/>
  <c r="H53" i="2"/>
  <c r="H75" i="2"/>
  <c r="H89" i="2"/>
  <c r="H103" i="2"/>
  <c r="I45" i="2"/>
  <c r="H74" i="2"/>
  <c r="I46" i="2"/>
  <c r="I68" i="2"/>
  <c r="H120" i="2"/>
  <c r="H17" i="2"/>
  <c r="I38" i="2"/>
  <c r="I48" i="2"/>
  <c r="H34" i="2"/>
  <c r="H95" i="2"/>
  <c r="H133" i="2"/>
  <c r="H16" i="2"/>
  <c r="H30" i="2"/>
  <c r="H52" i="2"/>
  <c r="H50" i="2"/>
  <c r="H108" i="2"/>
  <c r="I69" i="2"/>
  <c r="I91" i="2"/>
  <c r="I105" i="2"/>
  <c r="I119" i="2"/>
  <c r="H83" i="2"/>
  <c r="H47" i="2"/>
  <c r="H72" i="2"/>
  <c r="I136" i="2"/>
  <c r="I19" i="2"/>
  <c r="I33" i="2"/>
  <c r="I47" i="2"/>
  <c r="I70" i="2"/>
  <c r="H21" i="2"/>
  <c r="H43" i="2"/>
  <c r="H57" i="2"/>
  <c r="H71" i="2"/>
  <c r="I56" i="2"/>
  <c r="I117" i="2"/>
  <c r="I5" i="2"/>
  <c r="I14" i="2"/>
  <c r="I36" i="2"/>
  <c r="I34" i="2"/>
  <c r="I28" i="2"/>
  <c r="H88" i="2"/>
  <c r="H102" i="2"/>
  <c r="H124" i="2"/>
  <c r="H122" i="2"/>
  <c r="I49" i="2"/>
  <c r="H23" i="2"/>
  <c r="I82" i="2"/>
  <c r="I10" i="2"/>
  <c r="I96" i="2"/>
  <c r="H45" i="2"/>
  <c r="H101" i="2"/>
  <c r="H123" i="2"/>
  <c r="H137" i="2"/>
  <c r="H20" i="2"/>
  <c r="H18" i="2"/>
  <c r="H76" i="2"/>
  <c r="I37" i="2"/>
  <c r="I59" i="2"/>
  <c r="I73" i="2"/>
  <c r="I87" i="2"/>
  <c r="H118" i="2"/>
  <c r="H106" i="2"/>
  <c r="H40" i="2"/>
  <c r="I104" i="2"/>
  <c r="I118" i="2"/>
  <c r="I8" i="2"/>
  <c r="I15" i="2"/>
  <c r="I81" i="2"/>
  <c r="H128" i="2"/>
  <c r="H9" i="2"/>
  <c r="H25" i="2"/>
  <c r="H39" i="2"/>
  <c r="I99" i="2"/>
  <c r="I85" i="2"/>
  <c r="I107" i="2"/>
  <c r="I121" i="2"/>
  <c r="I135" i="2"/>
  <c r="I11" i="2"/>
  <c r="I31" i="2"/>
  <c r="H56" i="2"/>
  <c r="H70" i="2"/>
  <c r="H92" i="2"/>
  <c r="H90" i="2"/>
  <c r="I92" i="2"/>
  <c r="H112" i="2"/>
  <c r="I84" i="2"/>
  <c r="I129" i="2"/>
  <c r="I127" i="2"/>
  <c r="H67" i="2"/>
  <c r="H69" i="2"/>
  <c r="H91" i="2"/>
  <c r="H105" i="2"/>
  <c r="H119" i="2"/>
  <c r="H51" i="2"/>
  <c r="H7" i="2"/>
  <c r="I12" i="2"/>
  <c r="I27" i="2"/>
  <c r="I41" i="2"/>
  <c r="I55" i="2"/>
  <c r="H54" i="2"/>
  <c r="H125" i="2"/>
  <c r="H3" i="2"/>
  <c r="I72" i="2"/>
  <c r="I86" i="2"/>
  <c r="I108" i="2"/>
  <c r="I106" i="2"/>
  <c r="I60" i="2"/>
  <c r="H96" i="2"/>
  <c r="H110" i="2"/>
  <c r="H132" i="2"/>
  <c r="H130" i="2"/>
  <c r="I102" i="2"/>
  <c r="I53" i="2"/>
  <c r="I75" i="2"/>
  <c r="I89" i="2"/>
  <c r="I103" i="2"/>
  <c r="I13" i="2"/>
  <c r="I26" i="2"/>
  <c r="H24" i="2"/>
  <c r="H38" i="2"/>
  <c r="H60" i="2"/>
  <c r="H58" i="2"/>
  <c r="I95" i="2"/>
  <c r="H126" i="2"/>
  <c r="I62" i="2"/>
  <c r="I115" i="2"/>
  <c r="H14" i="2"/>
  <c r="I130" i="2"/>
  <c r="H81" i="2"/>
  <c r="H37" i="2"/>
  <c r="H59" i="2"/>
  <c r="H73" i="2"/>
  <c r="H87" i="2"/>
  <c r="H19" i="2"/>
  <c r="H79" i="2"/>
  <c r="I112" i="2"/>
  <c r="I126" i="2"/>
  <c r="I6" i="2"/>
  <c r="I23" i="2"/>
  <c r="H129" i="2"/>
  <c r="H93" i="2"/>
  <c r="H115" i="2"/>
  <c r="I40" i="2"/>
  <c r="I54" i="2"/>
  <c r="I76" i="2"/>
  <c r="I74" i="2"/>
  <c r="I63" i="2"/>
  <c r="H64" i="2"/>
  <c r="H78" i="2"/>
  <c r="H100" i="2"/>
  <c r="H98" i="2"/>
  <c r="I113" i="2"/>
  <c r="I21" i="2"/>
  <c r="I43" i="2"/>
  <c r="I57" i="2"/>
  <c r="I71" i="2"/>
  <c r="I88" i="2"/>
  <c r="H109" i="2"/>
  <c r="H131" i="2"/>
  <c r="H4" i="2"/>
  <c r="H28" i="2"/>
  <c r="H26" i="2"/>
  <c r="I90" i="2"/>
  <c r="H10" i="2"/>
  <c r="H29" i="2"/>
  <c r="H5" i="2"/>
  <c r="I110" i="2"/>
  <c r="I24" i="2"/>
  <c r="H12" i="2"/>
  <c r="H27" i="2"/>
  <c r="H41" i="2"/>
  <c r="H55" i="2"/>
  <c r="H86" i="2"/>
  <c r="H15" i="2"/>
  <c r="I80" i="2"/>
  <c r="I94" i="2"/>
  <c r="I116" i="2"/>
  <c r="I114" i="2"/>
  <c r="H65" i="2"/>
  <c r="H61" i="2"/>
  <c r="I125" i="2"/>
  <c r="I3" i="2"/>
  <c r="I22" i="2"/>
  <c r="I44" i="2"/>
  <c r="I42" i="2"/>
  <c r="I58" i="2"/>
  <c r="H32" i="2"/>
  <c r="H46" i="2"/>
  <c r="H68" i="2"/>
  <c r="H66" i="2"/>
  <c r="I124" i="2"/>
  <c r="I128" i="2"/>
  <c r="I9" i="2"/>
  <c r="I25" i="2"/>
  <c r="I39" i="2"/>
  <c r="I131" i="2"/>
  <c r="H77" i="2"/>
  <c r="H99" i="2"/>
  <c r="H113" i="2"/>
  <c r="H127" i="2"/>
  <c r="I77" i="2"/>
  <c r="H42" i="2"/>
  <c r="H22" i="2"/>
  <c r="I93" i="2"/>
  <c r="H117" i="2"/>
  <c r="I132" i="2"/>
  <c r="N130" i="2" l="1"/>
  <c r="N135" i="2"/>
  <c r="N132" i="2"/>
  <c r="N129" i="2"/>
  <c r="N137" i="2"/>
  <c r="N134" i="2"/>
  <c r="N131" i="2"/>
  <c r="N136" i="2"/>
  <c r="N133" i="2"/>
  <c r="N126" i="2"/>
  <c r="N123" i="2"/>
  <c r="N120" i="2"/>
  <c r="N124" i="2"/>
  <c r="N121" i="2"/>
  <c r="N125" i="2"/>
  <c r="N122" i="2"/>
  <c r="N127" i="2"/>
  <c r="N128" i="2"/>
  <c r="N117" i="2"/>
  <c r="N114" i="2"/>
  <c r="N111" i="2"/>
  <c r="N119" i="2"/>
  <c r="N112" i="2"/>
  <c r="N116" i="2"/>
  <c r="N113" i="2"/>
  <c r="N118" i="2"/>
  <c r="N115" i="2"/>
  <c r="N106" i="2"/>
  <c r="N103" i="2"/>
  <c r="N107" i="2"/>
  <c r="N109" i="2"/>
  <c r="N105" i="2"/>
  <c r="N104" i="2"/>
  <c r="N108" i="2"/>
  <c r="N102" i="2"/>
  <c r="N110" i="2"/>
  <c r="N97" i="2"/>
  <c r="N94" i="2"/>
  <c r="N99" i="2"/>
  <c r="N93" i="2"/>
  <c r="N98" i="2"/>
  <c r="N96" i="2"/>
  <c r="N101" i="2"/>
  <c r="N95" i="2"/>
  <c r="N100" i="2"/>
  <c r="N85" i="2"/>
  <c r="N90" i="2"/>
  <c r="N92" i="2"/>
  <c r="N89" i="2"/>
  <c r="N87" i="2"/>
  <c r="N84" i="2"/>
  <c r="N86" i="2"/>
  <c r="N91" i="2"/>
  <c r="N88" i="2"/>
  <c r="N82" i="2"/>
  <c r="N79" i="2"/>
  <c r="N76" i="2"/>
  <c r="N75" i="2"/>
  <c r="N83" i="2"/>
  <c r="N78" i="2"/>
  <c r="N80" i="2"/>
  <c r="N81" i="2"/>
  <c r="N77" i="2"/>
  <c r="N67" i="2"/>
  <c r="N72" i="2"/>
  <c r="N68" i="2"/>
  <c r="N69" i="2"/>
  <c r="N66" i="2"/>
  <c r="N74" i="2"/>
  <c r="N71" i="2"/>
  <c r="N73" i="2"/>
  <c r="N70" i="2"/>
  <c r="N64" i="2"/>
  <c r="N61" i="2"/>
  <c r="N58" i="2"/>
  <c r="N63" i="2"/>
  <c r="N60" i="2"/>
  <c r="N57" i="2"/>
  <c r="N65" i="2"/>
  <c r="N62" i="2"/>
  <c r="N59" i="2"/>
  <c r="N54" i="2"/>
  <c r="N55" i="2"/>
  <c r="N49" i="2"/>
  <c r="N51" i="2"/>
  <c r="N48" i="2"/>
  <c r="N53" i="2"/>
  <c r="N56" i="2"/>
  <c r="N50" i="2"/>
  <c r="N52" i="2"/>
  <c r="N45" i="2"/>
  <c r="N42" i="2"/>
  <c r="N39" i="2"/>
  <c r="N47" i="2"/>
  <c r="N40" i="2"/>
  <c r="N44" i="2"/>
  <c r="N41" i="2"/>
  <c r="N46" i="2"/>
  <c r="N43" i="2"/>
  <c r="N31" i="2"/>
  <c r="N36" i="2"/>
  <c r="N33" i="2"/>
  <c r="N35" i="2"/>
  <c r="N38" i="2"/>
  <c r="N32" i="2"/>
  <c r="N37" i="2"/>
  <c r="N30" i="2"/>
  <c r="N34" i="2"/>
  <c r="N28" i="2"/>
  <c r="N25" i="2"/>
  <c r="N22" i="2"/>
  <c r="N27" i="2"/>
  <c r="N29" i="2"/>
  <c r="N26" i="2"/>
  <c r="N24" i="2"/>
  <c r="N21" i="2"/>
  <c r="N23" i="2"/>
  <c r="N19" i="2"/>
  <c r="N13" i="2"/>
  <c r="N18" i="2"/>
  <c r="N12" i="2"/>
  <c r="N20" i="2"/>
  <c r="N17" i="2"/>
  <c r="N15" i="2"/>
  <c r="N14" i="2"/>
  <c r="N16" i="2"/>
  <c r="L10" i="2"/>
  <c r="L8" i="2"/>
  <c r="L7" i="2"/>
  <c r="L6" i="2"/>
  <c r="L3" i="2"/>
  <c r="L5" i="2"/>
  <c r="N9" i="2"/>
  <c r="B48" i="5" s="1"/>
  <c r="N6" i="2"/>
  <c r="N5" i="2"/>
  <c r="B47" i="5" s="1"/>
  <c r="N11" i="2"/>
  <c r="N10" i="2"/>
  <c r="N8" i="2"/>
  <c r="N7" i="2"/>
  <c r="N4" i="2"/>
  <c r="N3" i="2"/>
  <c r="B42" i="5" l="1"/>
  <c r="B50" i="5"/>
  <c r="B43" i="5"/>
  <c r="B46" i="5"/>
  <c r="B45" i="5"/>
  <c r="B44" i="5"/>
  <c r="B49" i="5"/>
  <c r="C42" i="5" l="1"/>
  <c r="C50" i="5"/>
  <c r="C49" i="5"/>
  <c r="C47" i="5"/>
  <c r="C46" i="5"/>
  <c r="C48" i="5"/>
  <c r="C45" i="5"/>
  <c r="C43" i="5"/>
  <c r="C44" i="5"/>
  <c r="D48" i="5" l="1"/>
  <c r="E48" i="5"/>
  <c r="D43" i="5"/>
  <c r="E43" i="5"/>
  <c r="D45" i="5"/>
  <c r="E45" i="5"/>
  <c r="D47" i="5"/>
  <c r="E47" i="5"/>
  <c r="D49" i="5"/>
  <c r="E49" i="5"/>
  <c r="D46" i="5"/>
  <c r="E46" i="5"/>
  <c r="D50" i="5"/>
  <c r="E50" i="5"/>
  <c r="D44" i="5"/>
  <c r="E44" i="5"/>
  <c r="D42" i="5"/>
  <c r="E42" i="5"/>
</calcChain>
</file>

<file path=xl/sharedStrings.xml><?xml version="1.0" encoding="utf-8"?>
<sst xmlns="http://schemas.openxmlformats.org/spreadsheetml/2006/main" count="690" uniqueCount="71">
  <si>
    <t>مطالعه موردی :</t>
  </si>
  <si>
    <t>تحلیل سیستم :</t>
  </si>
  <si>
    <t>اسم شعبه</t>
  </si>
  <si>
    <t>شعبه 1</t>
  </si>
  <si>
    <t>شعبه 2</t>
  </si>
  <si>
    <t>شعبه 3</t>
  </si>
  <si>
    <t>شهر</t>
  </si>
  <si>
    <t>محله</t>
  </si>
  <si>
    <t xml:space="preserve">تهران </t>
  </si>
  <si>
    <t>شهرک غرب</t>
  </si>
  <si>
    <t>ستاری</t>
  </si>
  <si>
    <t>ستارخان</t>
  </si>
  <si>
    <t>نوع محصول</t>
  </si>
  <si>
    <t>لوارم خانگی</t>
  </si>
  <si>
    <t>کالای دیجیتال</t>
  </si>
  <si>
    <t>مد و پوشاک</t>
  </si>
  <si>
    <t>شلوار</t>
  </si>
  <si>
    <t>پلوشرت</t>
  </si>
  <si>
    <t>هودی</t>
  </si>
  <si>
    <t>لپ تاپ</t>
  </si>
  <si>
    <t>موبایل</t>
  </si>
  <si>
    <t>تبلت</t>
  </si>
  <si>
    <t>اجاق گاز</t>
  </si>
  <si>
    <t>یخچال</t>
  </si>
  <si>
    <t>تلویزیون</t>
  </si>
  <si>
    <t>قیمت</t>
  </si>
  <si>
    <t>کد کالا</t>
  </si>
  <si>
    <t>اسم</t>
  </si>
  <si>
    <t>code_name</t>
  </si>
  <si>
    <t xml:space="preserve">شعبه </t>
  </si>
  <si>
    <t>تعداد</t>
  </si>
  <si>
    <t>نوع کالا</t>
  </si>
  <si>
    <t>تاریخ</t>
  </si>
  <si>
    <t>نام کالا</t>
  </si>
  <si>
    <t>جمع درآمد</t>
  </si>
  <si>
    <t>ماه</t>
  </si>
  <si>
    <t>سال</t>
  </si>
  <si>
    <t>cat</t>
  </si>
  <si>
    <t>home</t>
  </si>
  <si>
    <t>digital</t>
  </si>
  <si>
    <t>cloth</t>
  </si>
  <si>
    <t>اسم ماه</t>
  </si>
  <si>
    <t>فروردین</t>
  </si>
  <si>
    <t>اردیبهشت</t>
  </si>
  <si>
    <t>خرداد</t>
  </si>
  <si>
    <t>تیر</t>
  </si>
  <si>
    <t>مرداد</t>
  </si>
  <si>
    <t>شهریور</t>
  </si>
  <si>
    <t>مهر</t>
  </si>
  <si>
    <t>آبان</t>
  </si>
  <si>
    <t>اذر</t>
  </si>
  <si>
    <t>دی</t>
  </si>
  <si>
    <t>بهمن</t>
  </si>
  <si>
    <t>اسفند</t>
  </si>
  <si>
    <t>CODE</t>
  </si>
  <si>
    <t>1402/01</t>
  </si>
  <si>
    <t>1402/02</t>
  </si>
  <si>
    <t>1402/03</t>
  </si>
  <si>
    <t>1402/04</t>
  </si>
  <si>
    <t>1402/05</t>
  </si>
  <si>
    <t>Row Labels</t>
  </si>
  <si>
    <t>Grand Total</t>
  </si>
  <si>
    <t>(All)</t>
  </si>
  <si>
    <t>Sum of تعداد</t>
  </si>
  <si>
    <t>Sum of جمع درآمد</t>
  </si>
  <si>
    <t>درصد تجمعی</t>
  </si>
  <si>
    <t>درآمد</t>
  </si>
  <si>
    <t>زیر 80</t>
  </si>
  <si>
    <t>بالای 80</t>
  </si>
  <si>
    <t>cutoff</t>
  </si>
  <si>
    <t>بررسی میزان فروش شعب فروشگاه رفاه</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</si>
</sst>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6">
    <font>
      <sz val="11"/>
      <color theme="1"/>
      <name val="Calibri"/>
      <family val="2"/>
      <scheme val="minor"/>
    </font>
    <font>
      <sz val="11"/>
      <color theme="1"/>
      <name val="Calibri"/>
      <family val="2"/>
      <scheme val="minor"/>
    </font>
    <font>
      <b/>
      <sz val="11"/>
      <color theme="0"/>
      <name val="Calibri"/>
      <family val="2"/>
      <scheme val="minor"/>
    </font>
    <font>
      <b/>
      <sz val="16"/>
      <color theme="1"/>
      <name val="Titr"/>
    </font>
    <font>
      <sz val="8"/>
      <name val="Calibri"/>
      <family val="2"/>
      <scheme val="minor"/>
    </font>
    <font>
      <sz val="22"/>
      <color theme="1"/>
      <name val="Calibri"/>
      <family val="2"/>
      <scheme val="minor"/>
    </font>
  </fonts>
  <fills count="4">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s>
  <borders count="5">
    <border>
      <left/>
      <right/>
      <top/>
      <bottom/>
      <diagonal/>
    </border>
    <border>
      <left/>
      <right style="thin">
        <color theme="4" tint="0.39997558519241921"/>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top/>
      <bottom style="thin">
        <color theme="4" tint="0.39997558519241921"/>
      </bottom>
      <diagonal/>
    </border>
    <border>
      <left/>
      <right style="thin">
        <color theme="4" tint="0.39997558519241921"/>
      </right>
      <top/>
      <bottom style="thin">
        <color theme="4" tint="0.39997558519241921"/>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27">
    <xf numFmtId="0" fontId="0" fillId="0" borderId="0" xfId="0"/>
    <xf numFmtId="0" fontId="0" fillId="0" borderId="0" xfId="0" applyAlignment="1">
      <alignment horizontal="center"/>
    </xf>
    <xf numFmtId="0" fontId="0" fillId="0" borderId="0" xfId="0" applyAlignment="1"/>
    <xf numFmtId="0" fontId="3" fillId="0" borderId="0" xfId="0" applyFont="1" applyAlignment="1">
      <alignment horizontal="center"/>
    </xf>
    <xf numFmtId="0" fontId="0" fillId="0" borderId="1" xfId="0" applyFont="1" applyBorder="1"/>
    <xf numFmtId="0" fontId="2" fillId="2" borderId="2" xfId="0" applyFont="1" applyFill="1" applyBorder="1"/>
    <xf numFmtId="0" fontId="0" fillId="3" borderId="2" xfId="0" applyFont="1" applyFill="1" applyBorder="1"/>
    <xf numFmtId="0" fontId="0" fillId="3" borderId="1" xfId="0" applyFont="1" applyFill="1" applyBorder="1"/>
    <xf numFmtId="0" fontId="0" fillId="0" borderId="2" xfId="0" applyFont="1" applyBorder="1"/>
    <xf numFmtId="0" fontId="2" fillId="2" borderId="3" xfId="0" applyFont="1" applyFill="1" applyBorder="1"/>
    <xf numFmtId="0" fontId="2" fillId="2" borderId="4" xfId="0" applyFont="1" applyFill="1" applyBorder="1"/>
    <xf numFmtId="0" fontId="2" fillId="2" borderId="0" xfId="0" applyFont="1" applyFill="1" applyBorder="1"/>
    <xf numFmtId="0" fontId="0" fillId="3" borderId="0" xfId="0" applyFont="1" applyFill="1" applyBorder="1"/>
    <xf numFmtId="0" fontId="0" fillId="0" borderId="0" xfId="0" applyFont="1" applyBorder="1"/>
    <xf numFmtId="164" fontId="0" fillId="0" borderId="0" xfId="1" applyNumberFormat="1" applyFont="1"/>
    <xf numFmtId="1" fontId="0" fillId="0" borderId="0" xfId="0" applyNumberFormat="1" applyAlignment="1">
      <alignment horizontal="center"/>
    </xf>
    <xf numFmtId="14" fontId="0" fillId="0" borderId="0" xfId="0" applyNumberFormat="1" applyAlignment="1">
      <alignment horizontal="center"/>
    </xf>
    <xf numFmtId="164" fontId="0" fillId="0" borderId="0" xfId="1" applyNumberFormat="1" applyFont="1" applyAlignment="1">
      <alignment horizontal="center"/>
    </xf>
    <xf numFmtId="0" fontId="0" fillId="0" borderId="0" xfId="0" applyNumberFormat="1" applyAlignment="1">
      <alignment horizontal="center"/>
    </xf>
    <xf numFmtId="164" fontId="0" fillId="0" borderId="0" xfId="0" applyNumberFormat="1" applyAlignment="1">
      <alignment horizontal="center"/>
    </xf>
    <xf numFmtId="0" fontId="0" fillId="0" borderId="0" xfId="0" pivotButton="1"/>
    <xf numFmtId="0" fontId="0" fillId="0" borderId="0" xfId="0" applyAlignment="1">
      <alignment horizontal="left"/>
    </xf>
    <xf numFmtId="0" fontId="0" fillId="0" borderId="0" xfId="0" applyNumberFormat="1"/>
    <xf numFmtId="9" fontId="0" fillId="0" borderId="0" xfId="2" applyFont="1"/>
    <xf numFmtId="0" fontId="3" fillId="0" borderId="0" xfId="0" applyFont="1" applyAlignment="1">
      <alignment horizontal="center"/>
    </xf>
    <xf numFmtId="0" fontId="5" fillId="0" borderId="0" xfId="0" applyFont="1" applyAlignment="1">
      <alignment horizontal="center" vertical="center"/>
    </xf>
    <xf numFmtId="0" fontId="0" fillId="0" borderId="0" xfId="0" applyAlignment="1">
      <alignment horizontal="center" vertical="center"/>
    </xf>
  </cellXfs>
  <cellStyles count="3">
    <cellStyle name="Comma" xfId="1" builtinId="3"/>
    <cellStyle name="Normal" xfId="0" builtinId="0"/>
    <cellStyle name="Percent" xfId="2" builtinId="5"/>
  </cellStyles>
  <dxfs count="42">
    <dxf>
      <numFmt numFmtId="164" formatCode="_(* #,##0_);_(* \(#,##0\);_(* &quot;-&quot;??_);_(@_)"/>
    </dxf>
    <dxf>
      <numFmt numFmtId="164" formatCode="_(* #,##0_);_(* \(#,##0\);_(* &quot;-&quot;??_);_(@_)"/>
    </dxf>
    <dxf>
      <numFmt numFmtId="0" formatCode="General"/>
    </dxf>
    <dxf>
      <alignment horizontal="left"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4" formatCode="_(* #,##0_);_(* \(#,##0\);_(* &quot;-&quot;??_);_(@_)"/>
      <fill>
        <patternFill patternType="solid">
          <fgColor theme="4" tint="0.79998168889431442"/>
          <bgColor theme="4" tint="0.79998168889431442"/>
        </patternFill>
      </fill>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style="thin">
          <color theme="4" tint="0.39997558519241921"/>
        </right>
        <top style="thin">
          <color theme="4" tint="0.39997558519241921"/>
        </top>
        <bottom style="thin">
          <color theme="4" tint="0.39997558519241921"/>
        </bottom>
        <vertical/>
        <horizontal/>
      </border>
    </dxf>
    <dxf>
      <border outline="0">
        <top style="thin">
          <color theme="4" tint="0.39997558519241921"/>
        </top>
      </border>
    </dxf>
    <dxf>
      <border outline="0">
        <right style="thin">
          <color theme="4" tint="0.39997558519241921"/>
        </right>
        <top style="thin">
          <color theme="4" tint="0.39997558519241921"/>
        </top>
        <bottom style="thin">
          <color theme="4" tint="0.39997558519241921"/>
        </bottom>
      </border>
    </dxf>
    <dxf>
      <border outline="0">
        <bottom style="thin">
          <color theme="4" tint="0.39997558519241921"/>
        </bottom>
      </border>
    </dxf>
    <dxf>
      <font>
        <b/>
        <i val="0"/>
        <strike val="0"/>
        <condense val="0"/>
        <extend val="0"/>
        <outline val="0"/>
        <shadow val="0"/>
        <u val="none"/>
        <vertAlign val="baseline"/>
        <sz val="11"/>
        <color theme="0"/>
        <name val="Calibri"/>
        <family val="2"/>
        <scheme val="minor"/>
      </font>
      <fill>
        <patternFill patternType="solid">
          <fgColor theme="4"/>
          <bgColor theme="4"/>
        </patternFill>
      </fill>
      <border diagonalUp="0" diagonalDown="0" outline="0">
        <left style="thin">
          <color theme="4" tint="0.39997558519241921"/>
        </left>
        <right style="thin">
          <color theme="4" tint="0.39997558519241921"/>
        </right>
        <top/>
        <bottom/>
      </border>
    </dxf>
    <dxf>
      <font>
        <b val="0"/>
        <i val="0"/>
        <strike val="0"/>
        <condense val="0"/>
        <extend val="0"/>
        <outline val="0"/>
        <shadow val="0"/>
        <u val="none"/>
        <vertAlign val="baseline"/>
        <sz val="11"/>
        <color theme="1"/>
        <name val="Calibri"/>
        <family val="2"/>
        <scheme val="minor"/>
      </font>
      <numFmt numFmtId="164" formatCode="_(* #,##0_);_(* \(#,##0\);_(* &quot;-&quot;??_);_(@_)"/>
      <fill>
        <patternFill patternType="solid">
          <fgColor theme="4" tint="0.79998168889431442"/>
          <bgColor theme="4" tint="0.79998168889431442"/>
        </patternFill>
      </fill>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border outline="0">
        <top style="thin">
          <color theme="4" tint="0.39997558519241921"/>
        </top>
      </border>
    </dxf>
    <dxf>
      <border outline="0">
        <right style="thin">
          <color theme="4" tint="0.39997558519241921"/>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dxf>
    <dxf>
      <border outline="0">
        <bottom style="thin">
          <color theme="4" tint="0.39997558519241921"/>
        </bottom>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
      <numFmt numFmtId="164" formatCode="_(* #,##0_);_(* \(#,##0\);_(* &quot;-&quot;??_);_(@_)"/>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border outline="0">
        <top style="thin">
          <color theme="4" tint="0.39997558519241921"/>
        </top>
      </border>
    </dxf>
    <dxf>
      <border outline="0">
        <left style="thin">
          <color theme="4" tint="0.39997558519241921"/>
        </lef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dxf>
    <dxf>
      <border outline="0">
        <bottom style="thin">
          <color theme="4" tint="0.39997558519241921"/>
        </bottom>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64" formatCode="_(* #,##0_);_(* \(#,##0\);_(* &quot;-&quot;??_);_(@_)"/>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19" formatCode="m/d/yyyy"/>
      <alignment horizontal="center" vertical="bottom" textRotation="0" wrapText="0" indent="0" justifyLastLine="0" shrinkToFit="0" readingOrder="0"/>
    </dxf>
    <dxf>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[MohammadReza Toghyani(Task1)(AutoRecovered).xlsx]Graphs!PivotTable1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a-IR"/>
              <a:t>درآمد</a:t>
            </a:r>
            <a:r>
              <a:rPr lang="fa-IR" baseline="0"/>
              <a:t> بر اساس نوع کالا</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Graphs!$B$4</c:f>
              <c:strCache>
                <c:ptCount val="1"/>
                <c:pt idx="0">
                  <c:v>Total</c:v>
                </c:pt>
              </c:strCache>
            </c:strRef>
          </c:tx>
          <c:spPr>
            <a:solidFill>
              <a:schemeClr val="accent1"/>
            </a:solidFill>
            <a:ln>
              <a:noFill/>
            </a:ln>
            <a:effectLst/>
          </c:spPr>
          <c:invertIfNegative val="0"/>
          <c:cat>
            <c:strRef>
              <c:f>Graphs!$A$5:$A$8</c:f>
              <c:strCache>
                <c:ptCount val="3"/>
                <c:pt idx="0">
                  <c:v>کالای دیجیتال</c:v>
                </c:pt>
                <c:pt idx="1">
                  <c:v>لوارم خانگی</c:v>
                </c:pt>
                <c:pt idx="2">
                  <c:v>مد و پوشاک</c:v>
                </c:pt>
              </c:strCache>
            </c:strRef>
          </c:cat>
          <c:val>
            <c:numRef>
              <c:f>Graphs!$B$5:$B$8</c:f>
              <c:numCache>
                <c:formatCode>General</c:formatCode>
                <c:ptCount val="3"/>
                <c:pt idx="0">
                  <c:v>32910000000</c:v>
                </c:pt>
                <c:pt idx="1">
                  <c:v>24770000000</c:v>
                </c:pt>
                <c:pt idx="2">
                  <c:v>456900000</c:v>
                </c:pt>
              </c:numCache>
            </c:numRef>
          </c:val>
          <c:extLst>
            <c:ext xmlns:c16="http://schemas.microsoft.com/office/drawing/2014/chart" uri="{C3380CC4-5D6E-409C-BE32-E72D297353CC}">
              <c16:uniqueId val="{00000001-BB41-4E7E-9101-461184BDF2BD}"/>
            </c:ext>
          </c:extLst>
        </c:ser>
        <c:dLbls>
          <c:showLegendKey val="0"/>
          <c:showVal val="0"/>
          <c:showCatName val="0"/>
          <c:showSerName val="0"/>
          <c:showPercent val="0"/>
          <c:showBubbleSize val="0"/>
        </c:dLbls>
        <c:gapWidth val="219"/>
        <c:overlap val="-27"/>
        <c:axId val="1572481055"/>
        <c:axId val="1650545503"/>
      </c:barChart>
      <c:catAx>
        <c:axId val="15724810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0545503"/>
        <c:crosses val="autoZero"/>
        <c:auto val="1"/>
        <c:lblAlgn val="ctr"/>
        <c:lblOffset val="100"/>
        <c:noMultiLvlLbl val="0"/>
      </c:catAx>
      <c:valAx>
        <c:axId val="16505455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24810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[MohammadReza Toghyani(Task1)(AutoRecovered).xlsx]Graphs!PivotTable4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a-IR"/>
              <a:t>تعداد کالا فروخته شده</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Graphs!$L$18</c:f>
              <c:strCache>
                <c:ptCount val="1"/>
                <c:pt idx="0">
                  <c:v>Total</c:v>
                </c:pt>
              </c:strCache>
            </c:strRef>
          </c:tx>
          <c:spPr>
            <a:solidFill>
              <a:schemeClr val="accent1"/>
            </a:solidFill>
            <a:ln>
              <a:noFill/>
            </a:ln>
            <a:effectLst/>
          </c:spPr>
          <c:invertIfNegative val="0"/>
          <c:cat>
            <c:strRef>
              <c:f>Graphs!$K$19:$K$28</c:f>
              <c:strCache>
                <c:ptCount val="9"/>
                <c:pt idx="0">
                  <c:v>لپ تاپ</c:v>
                </c:pt>
                <c:pt idx="1">
                  <c:v>پلوشرت</c:v>
                </c:pt>
                <c:pt idx="2">
                  <c:v>تبلت</c:v>
                </c:pt>
                <c:pt idx="3">
                  <c:v>هودی</c:v>
                </c:pt>
                <c:pt idx="4">
                  <c:v>اجاق گاز</c:v>
                </c:pt>
                <c:pt idx="5">
                  <c:v>موبایل</c:v>
                </c:pt>
                <c:pt idx="6">
                  <c:v>شلوار</c:v>
                </c:pt>
                <c:pt idx="7">
                  <c:v>تلویزیون</c:v>
                </c:pt>
                <c:pt idx="8">
                  <c:v>یخچال</c:v>
                </c:pt>
              </c:strCache>
            </c:strRef>
          </c:cat>
          <c:val>
            <c:numRef>
              <c:f>Graphs!$L$19:$L$28</c:f>
              <c:numCache>
                <c:formatCode>General</c:formatCode>
                <c:ptCount val="9"/>
                <c:pt idx="0">
                  <c:v>296</c:v>
                </c:pt>
                <c:pt idx="1">
                  <c:v>291</c:v>
                </c:pt>
                <c:pt idx="2">
                  <c:v>290</c:v>
                </c:pt>
                <c:pt idx="3">
                  <c:v>239</c:v>
                </c:pt>
                <c:pt idx="4">
                  <c:v>233</c:v>
                </c:pt>
                <c:pt idx="5">
                  <c:v>217</c:v>
                </c:pt>
                <c:pt idx="6">
                  <c:v>210</c:v>
                </c:pt>
                <c:pt idx="7">
                  <c:v>207</c:v>
                </c:pt>
                <c:pt idx="8">
                  <c:v>177</c:v>
                </c:pt>
              </c:numCache>
            </c:numRef>
          </c:val>
          <c:extLst>
            <c:ext xmlns:c16="http://schemas.microsoft.com/office/drawing/2014/chart" uri="{C3380CC4-5D6E-409C-BE32-E72D297353CC}">
              <c16:uniqueId val="{00000000-8125-4EBE-9A4B-BDC4A51D8953}"/>
            </c:ext>
          </c:extLst>
        </c:ser>
        <c:dLbls>
          <c:showLegendKey val="0"/>
          <c:showVal val="0"/>
          <c:showCatName val="0"/>
          <c:showSerName val="0"/>
          <c:showPercent val="0"/>
          <c:showBubbleSize val="0"/>
        </c:dLbls>
        <c:gapWidth val="219"/>
        <c:overlap val="-27"/>
        <c:axId val="1573247615"/>
        <c:axId val="1527658943"/>
      </c:barChart>
      <c:catAx>
        <c:axId val="15732476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7658943"/>
        <c:crosses val="autoZero"/>
        <c:auto val="1"/>
        <c:lblAlgn val="ctr"/>
        <c:lblOffset val="100"/>
        <c:noMultiLvlLbl val="0"/>
      </c:catAx>
      <c:valAx>
        <c:axId val="15276589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32476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[MohammadReza Toghyani(Task1)(AutoRecovered).xlsx]Graphs!PivotTable5</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a-IR"/>
              <a:t>درآمد ماهیانه</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Graphs!$U$3</c:f>
              <c:strCache>
                <c:ptCount val="1"/>
                <c:pt idx="0">
                  <c:v>Total</c:v>
                </c:pt>
              </c:strCache>
            </c:strRef>
          </c:tx>
          <c:spPr>
            <a:solidFill>
              <a:schemeClr val="accent1"/>
            </a:solidFill>
            <a:ln>
              <a:noFill/>
            </a:ln>
            <a:effectLst/>
          </c:spPr>
          <c:invertIfNegative val="0"/>
          <c:cat>
            <c:strRef>
              <c:f>Graphs!$T$4:$T$9</c:f>
              <c:strCache>
                <c:ptCount val="5"/>
                <c:pt idx="0">
                  <c:v>خرداد</c:v>
                </c:pt>
                <c:pt idx="1">
                  <c:v>تیر</c:v>
                </c:pt>
                <c:pt idx="2">
                  <c:v>اردیبهشت</c:v>
                </c:pt>
                <c:pt idx="3">
                  <c:v>فروردین</c:v>
                </c:pt>
                <c:pt idx="4">
                  <c:v>مرداد</c:v>
                </c:pt>
              </c:strCache>
            </c:strRef>
          </c:cat>
          <c:val>
            <c:numRef>
              <c:f>Graphs!$U$4:$U$9</c:f>
              <c:numCache>
                <c:formatCode>General</c:formatCode>
                <c:ptCount val="5"/>
                <c:pt idx="0">
                  <c:v>12783700000</c:v>
                </c:pt>
                <c:pt idx="1">
                  <c:v>12302100000</c:v>
                </c:pt>
                <c:pt idx="2">
                  <c:v>12058900000</c:v>
                </c:pt>
                <c:pt idx="3">
                  <c:v>10597400000</c:v>
                </c:pt>
                <c:pt idx="4">
                  <c:v>10394800000</c:v>
                </c:pt>
              </c:numCache>
            </c:numRef>
          </c:val>
          <c:extLst>
            <c:ext xmlns:c16="http://schemas.microsoft.com/office/drawing/2014/chart" uri="{C3380CC4-5D6E-409C-BE32-E72D297353CC}">
              <c16:uniqueId val="{00000000-CA6F-4866-8B3A-E9CCE09F09E9}"/>
            </c:ext>
          </c:extLst>
        </c:ser>
        <c:dLbls>
          <c:showLegendKey val="0"/>
          <c:showVal val="0"/>
          <c:showCatName val="0"/>
          <c:showSerName val="0"/>
          <c:showPercent val="0"/>
          <c:showBubbleSize val="0"/>
        </c:dLbls>
        <c:gapWidth val="219"/>
        <c:overlap val="-27"/>
        <c:axId val="151752943"/>
        <c:axId val="1638032367"/>
      </c:barChart>
      <c:catAx>
        <c:axId val="1517529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8032367"/>
        <c:crosses val="autoZero"/>
        <c:auto val="1"/>
        <c:lblAlgn val="ctr"/>
        <c:lblOffset val="100"/>
        <c:noMultiLvlLbl val="0"/>
      </c:catAx>
      <c:valAx>
        <c:axId val="16380323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7529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a-IR"/>
              <a:t>پلاتو</a:t>
            </a:r>
            <a:r>
              <a:rPr lang="fa-IR" baseline="0"/>
              <a:t> کل</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Graphs!$A$42:$A$50</c:f>
              <c:strCache>
                <c:ptCount val="9"/>
                <c:pt idx="0">
                  <c:v>لپ تاپ</c:v>
                </c:pt>
                <c:pt idx="1">
                  <c:v>یخچال</c:v>
                </c:pt>
                <c:pt idx="2">
                  <c:v>تبلت</c:v>
                </c:pt>
                <c:pt idx="3">
                  <c:v>تلویزیون</c:v>
                </c:pt>
                <c:pt idx="4">
                  <c:v>موبایل</c:v>
                </c:pt>
                <c:pt idx="5">
                  <c:v>اجاق گاز</c:v>
                </c:pt>
                <c:pt idx="6">
                  <c:v>شلوار</c:v>
                </c:pt>
                <c:pt idx="7">
                  <c:v>پلوشرت</c:v>
                </c:pt>
                <c:pt idx="8">
                  <c:v>هودی</c:v>
                </c:pt>
              </c:strCache>
            </c:strRef>
          </c:cat>
          <c:val>
            <c:numRef>
              <c:f>Graphs!$D$42:$D$50</c:f>
              <c:numCache>
                <c:formatCode>_(* #,##0_);_(* \(#,##0\);_(* "-"??_);_(@_)</c:formatCode>
                <c:ptCount val="9"/>
                <c:pt idx="0">
                  <c:v>14800000000</c:v>
                </c:pt>
                <c:pt idx="1">
                  <c:v>14160000000</c:v>
                </c:pt>
                <c:pt idx="2">
                  <c:v>11600000000</c:v>
                </c:pt>
                <c:pt idx="3">
                  <c:v>0</c:v>
                </c:pt>
                <c:pt idx="4">
                  <c:v>0</c:v>
                </c:pt>
                <c:pt idx="5">
                  <c:v>0</c:v>
                </c:pt>
                <c:pt idx="6">
                  <c:v>0</c:v>
                </c:pt>
                <c:pt idx="7">
                  <c:v>0</c:v>
                </c:pt>
                <c:pt idx="8">
                  <c:v>0</c:v>
                </c:pt>
              </c:numCache>
            </c:numRef>
          </c:val>
          <c:extLst>
            <c:ext xmlns:c16="http://schemas.microsoft.com/office/drawing/2014/chart" uri="{C3380CC4-5D6E-409C-BE32-E72D297353CC}">
              <c16:uniqueId val="{00000000-BB81-4C44-9122-DF2CB0CAA455}"/>
            </c:ext>
          </c:extLst>
        </c:ser>
        <c:ser>
          <c:idx val="1"/>
          <c:order val="1"/>
          <c:spPr>
            <a:solidFill>
              <a:schemeClr val="accent2"/>
            </a:solidFill>
            <a:ln>
              <a:noFill/>
            </a:ln>
            <a:effectLst/>
          </c:spPr>
          <c:invertIfNegative val="0"/>
          <c:cat>
            <c:strRef>
              <c:f>Graphs!$A$42:$A$50</c:f>
              <c:strCache>
                <c:ptCount val="9"/>
                <c:pt idx="0">
                  <c:v>لپ تاپ</c:v>
                </c:pt>
                <c:pt idx="1">
                  <c:v>یخچال</c:v>
                </c:pt>
                <c:pt idx="2">
                  <c:v>تبلت</c:v>
                </c:pt>
                <c:pt idx="3">
                  <c:v>تلویزیون</c:v>
                </c:pt>
                <c:pt idx="4">
                  <c:v>موبایل</c:v>
                </c:pt>
                <c:pt idx="5">
                  <c:v>اجاق گاز</c:v>
                </c:pt>
                <c:pt idx="6">
                  <c:v>شلوار</c:v>
                </c:pt>
                <c:pt idx="7">
                  <c:v>پلوشرت</c:v>
                </c:pt>
                <c:pt idx="8">
                  <c:v>هودی</c:v>
                </c:pt>
              </c:strCache>
            </c:strRef>
          </c:cat>
          <c:val>
            <c:numRef>
              <c:f>Graphs!$E$42:$E$50</c:f>
              <c:numCache>
                <c:formatCode>_(* #,##0_);_(* \(#,##0\);_(* "-"??_);_(@_)</c:formatCode>
                <c:ptCount val="9"/>
                <c:pt idx="0">
                  <c:v>0</c:v>
                </c:pt>
                <c:pt idx="1">
                  <c:v>0</c:v>
                </c:pt>
                <c:pt idx="2">
                  <c:v>0</c:v>
                </c:pt>
                <c:pt idx="3">
                  <c:v>8280000000</c:v>
                </c:pt>
                <c:pt idx="4">
                  <c:v>6510000000</c:v>
                </c:pt>
                <c:pt idx="5">
                  <c:v>2330000000</c:v>
                </c:pt>
                <c:pt idx="6">
                  <c:v>168000000</c:v>
                </c:pt>
                <c:pt idx="7">
                  <c:v>145500000</c:v>
                </c:pt>
                <c:pt idx="8">
                  <c:v>143400000</c:v>
                </c:pt>
              </c:numCache>
            </c:numRef>
          </c:val>
          <c:extLst>
            <c:ext xmlns:c16="http://schemas.microsoft.com/office/drawing/2014/chart" uri="{C3380CC4-5D6E-409C-BE32-E72D297353CC}">
              <c16:uniqueId val="{00000001-BB81-4C44-9122-DF2CB0CAA455}"/>
            </c:ext>
          </c:extLst>
        </c:ser>
        <c:dLbls>
          <c:showLegendKey val="0"/>
          <c:showVal val="0"/>
          <c:showCatName val="0"/>
          <c:showSerName val="0"/>
          <c:showPercent val="0"/>
          <c:showBubbleSize val="0"/>
        </c:dLbls>
        <c:gapWidth val="219"/>
        <c:axId val="1698770496"/>
        <c:axId val="1480608384"/>
      </c:barChart>
      <c:lineChart>
        <c:grouping val="standard"/>
        <c:varyColors val="0"/>
        <c:ser>
          <c:idx val="2"/>
          <c:order val="2"/>
          <c:tx>
            <c:strRef>
              <c:f>Graphs!$A$41</c:f>
              <c:strCache>
                <c:ptCount val="1"/>
                <c:pt idx="0">
                  <c:v>نام کالا</c:v>
                </c:pt>
              </c:strCache>
            </c:strRef>
          </c:tx>
          <c:spPr>
            <a:ln w="28575" cap="rnd">
              <a:solidFill>
                <a:schemeClr val="accent3"/>
              </a:solidFill>
              <a:round/>
            </a:ln>
            <a:effectLst/>
          </c:spPr>
          <c:marker>
            <c:symbol val="none"/>
          </c:marker>
          <c:cat>
            <c:strRef>
              <c:f>Graphs!$A$42:$A$50</c:f>
              <c:strCache>
                <c:ptCount val="9"/>
                <c:pt idx="0">
                  <c:v>لپ تاپ</c:v>
                </c:pt>
                <c:pt idx="1">
                  <c:v>یخچال</c:v>
                </c:pt>
                <c:pt idx="2">
                  <c:v>تبلت</c:v>
                </c:pt>
                <c:pt idx="3">
                  <c:v>تلویزیون</c:v>
                </c:pt>
                <c:pt idx="4">
                  <c:v>موبایل</c:v>
                </c:pt>
                <c:pt idx="5">
                  <c:v>اجاق گاز</c:v>
                </c:pt>
                <c:pt idx="6">
                  <c:v>شلوار</c:v>
                </c:pt>
                <c:pt idx="7">
                  <c:v>پلوشرت</c:v>
                </c:pt>
                <c:pt idx="8">
                  <c:v>هودی</c:v>
                </c:pt>
              </c:strCache>
            </c:strRef>
          </c:cat>
          <c:val>
            <c:numRef>
              <c:f>Graphs!$A$42:$A$50</c:f>
              <c:numCache>
                <c:formatCode>General</c:formatCode>
                <c:ptCount val="9"/>
                <c:pt idx="0">
                  <c:v>0</c:v>
                </c:pt>
                <c:pt idx="1">
                  <c:v>0</c:v>
                </c:pt>
                <c:pt idx="2">
                  <c:v>0</c:v>
                </c:pt>
                <c:pt idx="3">
                  <c:v>0</c:v>
                </c:pt>
                <c:pt idx="4">
                  <c:v>0</c:v>
                </c:pt>
                <c:pt idx="5">
                  <c:v>0</c:v>
                </c:pt>
                <c:pt idx="6">
                  <c:v>0</c:v>
                </c:pt>
                <c:pt idx="7">
                  <c:v>0</c:v>
                </c:pt>
                <c:pt idx="8">
                  <c:v>0</c:v>
                </c:pt>
              </c:numCache>
            </c:numRef>
          </c:val>
          <c:smooth val="0"/>
          <c:extLst>
            <c:ext xmlns:c16="http://schemas.microsoft.com/office/drawing/2014/chart" uri="{C3380CC4-5D6E-409C-BE32-E72D297353CC}">
              <c16:uniqueId val="{00000002-BB81-4C44-9122-DF2CB0CAA455}"/>
            </c:ext>
          </c:extLst>
        </c:ser>
        <c:dLbls>
          <c:showLegendKey val="0"/>
          <c:showVal val="0"/>
          <c:showCatName val="0"/>
          <c:showSerName val="0"/>
          <c:showPercent val="0"/>
          <c:showBubbleSize val="0"/>
        </c:dLbls>
        <c:marker val="1"/>
        <c:smooth val="0"/>
        <c:axId val="1698770496"/>
        <c:axId val="1480608384"/>
      </c:lineChart>
      <c:lineChart>
        <c:grouping val="standard"/>
        <c:varyColors val="0"/>
        <c:ser>
          <c:idx val="3"/>
          <c:order val="3"/>
          <c:tx>
            <c:strRef>
              <c:f>Graphs!$C$41</c:f>
              <c:strCache>
                <c:ptCount val="1"/>
                <c:pt idx="0">
                  <c:v>درصد تجمعی</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val>
            <c:numRef>
              <c:f>Graphs!$C$42:$C$50</c:f>
              <c:numCache>
                <c:formatCode>0%</c:formatCode>
                <c:ptCount val="9"/>
                <c:pt idx="0">
                  <c:v>0.2545715371820651</c:v>
                </c:pt>
                <c:pt idx="1">
                  <c:v>0.49813457545895978</c:v>
                </c:pt>
                <c:pt idx="2">
                  <c:v>0.69766361811517297</c:v>
                </c:pt>
                <c:pt idx="3">
                  <c:v>0.84008607270081481</c:v>
                </c:pt>
                <c:pt idx="4">
                  <c:v>0.95206314750184473</c:v>
                </c:pt>
                <c:pt idx="5">
                  <c:v>0.99214096382848072</c:v>
                </c:pt>
                <c:pt idx="6">
                  <c:v>0.99503069479108797</c:v>
                </c:pt>
                <c:pt idx="7">
                  <c:v>0.99753340821406022</c:v>
                </c:pt>
                <c:pt idx="8">
                  <c:v>1</c:v>
                </c:pt>
              </c:numCache>
            </c:numRef>
          </c:val>
          <c:smooth val="0"/>
          <c:extLst>
            <c:ext xmlns:c16="http://schemas.microsoft.com/office/drawing/2014/chart" uri="{C3380CC4-5D6E-409C-BE32-E72D297353CC}">
              <c16:uniqueId val="{00000003-BB81-4C44-9122-DF2CB0CAA455}"/>
            </c:ext>
          </c:extLst>
        </c:ser>
        <c:ser>
          <c:idx val="4"/>
          <c:order val="4"/>
          <c:tx>
            <c:strRef>
              <c:f>Graphs!$F$41</c:f>
              <c:strCache>
                <c:ptCount val="1"/>
                <c:pt idx="0">
                  <c:v>cutoff</c:v>
                </c:pt>
              </c:strCache>
            </c:strRef>
          </c:tx>
          <c:spPr>
            <a:ln w="28575" cap="rnd">
              <a:solidFill>
                <a:schemeClr val="accent5"/>
              </a:solidFill>
              <a:prstDash val="dash"/>
              <a:round/>
            </a:ln>
            <a:effectLst/>
          </c:spPr>
          <c:marker>
            <c:symbol val="none"/>
          </c:marker>
          <c:val>
            <c:numRef>
              <c:f>Graphs!$F$42:$F$50</c:f>
              <c:numCache>
                <c:formatCode>0%</c:formatCode>
                <c:ptCount val="9"/>
                <c:pt idx="0">
                  <c:v>0.8</c:v>
                </c:pt>
                <c:pt idx="1">
                  <c:v>0.8</c:v>
                </c:pt>
                <c:pt idx="2">
                  <c:v>0.8</c:v>
                </c:pt>
                <c:pt idx="3">
                  <c:v>0.8</c:v>
                </c:pt>
                <c:pt idx="4">
                  <c:v>0.8</c:v>
                </c:pt>
                <c:pt idx="5">
                  <c:v>0.8</c:v>
                </c:pt>
                <c:pt idx="6">
                  <c:v>0.8</c:v>
                </c:pt>
                <c:pt idx="7">
                  <c:v>0.8</c:v>
                </c:pt>
                <c:pt idx="8">
                  <c:v>0.8</c:v>
                </c:pt>
              </c:numCache>
            </c:numRef>
          </c:val>
          <c:smooth val="0"/>
          <c:extLst>
            <c:ext xmlns:c16="http://schemas.microsoft.com/office/drawing/2014/chart" uri="{C3380CC4-5D6E-409C-BE32-E72D297353CC}">
              <c16:uniqueId val="{00000004-BB81-4C44-9122-DF2CB0CAA455}"/>
            </c:ext>
          </c:extLst>
        </c:ser>
        <c:dLbls>
          <c:showLegendKey val="0"/>
          <c:showVal val="0"/>
          <c:showCatName val="0"/>
          <c:showSerName val="0"/>
          <c:showPercent val="0"/>
          <c:showBubbleSize val="0"/>
        </c:dLbls>
        <c:marker val="1"/>
        <c:smooth val="0"/>
        <c:axId val="1528741136"/>
        <c:axId val="1669458448"/>
      </c:lineChart>
      <c:catAx>
        <c:axId val="16987704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0608384"/>
        <c:crosses val="autoZero"/>
        <c:auto val="1"/>
        <c:lblAlgn val="ctr"/>
        <c:lblOffset val="100"/>
        <c:noMultiLvlLbl val="0"/>
      </c:catAx>
      <c:valAx>
        <c:axId val="1480608384"/>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8770496"/>
        <c:crosses val="autoZero"/>
        <c:crossBetween val="between"/>
      </c:valAx>
      <c:valAx>
        <c:axId val="1669458448"/>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8741136"/>
        <c:crosses val="max"/>
        <c:crossBetween val="between"/>
      </c:valAx>
      <c:catAx>
        <c:axId val="1528741136"/>
        <c:scaling>
          <c:orientation val="minMax"/>
        </c:scaling>
        <c:delete val="1"/>
        <c:axPos val="b"/>
        <c:majorTickMark val="out"/>
        <c:minorTickMark val="none"/>
        <c:tickLblPos val="nextTo"/>
        <c:crossAx val="1669458448"/>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[MohammadReza Toghyani(Task1)(AutoRecovered).xlsx]Graphs!PivotTable2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a-IR"/>
              <a:t>درآمد بر اساس نام کالا</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Graphs!$B$20</c:f>
              <c:strCache>
                <c:ptCount val="1"/>
                <c:pt idx="0">
                  <c:v>Total</c:v>
                </c:pt>
              </c:strCache>
            </c:strRef>
          </c:tx>
          <c:spPr>
            <a:solidFill>
              <a:schemeClr val="accent1"/>
            </a:solidFill>
            <a:ln>
              <a:noFill/>
            </a:ln>
            <a:effectLst/>
          </c:spPr>
          <c:invertIfNegative val="0"/>
          <c:cat>
            <c:strRef>
              <c:f>Graphs!$A$21:$A$30</c:f>
              <c:strCache>
                <c:ptCount val="9"/>
                <c:pt idx="0">
                  <c:v>لپ تاپ</c:v>
                </c:pt>
                <c:pt idx="1">
                  <c:v>یخچال</c:v>
                </c:pt>
                <c:pt idx="2">
                  <c:v>تبلت</c:v>
                </c:pt>
                <c:pt idx="3">
                  <c:v>تلویزیون</c:v>
                </c:pt>
                <c:pt idx="4">
                  <c:v>موبایل</c:v>
                </c:pt>
                <c:pt idx="5">
                  <c:v>اجاق گاز</c:v>
                </c:pt>
                <c:pt idx="6">
                  <c:v>شلوار</c:v>
                </c:pt>
                <c:pt idx="7">
                  <c:v>پلوشرت</c:v>
                </c:pt>
                <c:pt idx="8">
                  <c:v>هودی</c:v>
                </c:pt>
              </c:strCache>
            </c:strRef>
          </c:cat>
          <c:val>
            <c:numRef>
              <c:f>Graphs!$B$21:$B$30</c:f>
              <c:numCache>
                <c:formatCode>General</c:formatCode>
                <c:ptCount val="9"/>
                <c:pt idx="0">
                  <c:v>14800000000</c:v>
                </c:pt>
                <c:pt idx="1">
                  <c:v>14160000000</c:v>
                </c:pt>
                <c:pt idx="2">
                  <c:v>11600000000</c:v>
                </c:pt>
                <c:pt idx="3">
                  <c:v>8280000000</c:v>
                </c:pt>
                <c:pt idx="4">
                  <c:v>6510000000</c:v>
                </c:pt>
                <c:pt idx="5">
                  <c:v>2330000000</c:v>
                </c:pt>
                <c:pt idx="6">
                  <c:v>168000000</c:v>
                </c:pt>
                <c:pt idx="7">
                  <c:v>145500000</c:v>
                </c:pt>
                <c:pt idx="8">
                  <c:v>143400000</c:v>
                </c:pt>
              </c:numCache>
            </c:numRef>
          </c:val>
          <c:extLst>
            <c:ext xmlns:c16="http://schemas.microsoft.com/office/drawing/2014/chart" uri="{C3380CC4-5D6E-409C-BE32-E72D297353CC}">
              <c16:uniqueId val="{00000001-B8F7-4FC7-A6A9-71BDBBFB1B63}"/>
            </c:ext>
          </c:extLst>
        </c:ser>
        <c:dLbls>
          <c:showLegendKey val="0"/>
          <c:showVal val="0"/>
          <c:showCatName val="0"/>
          <c:showSerName val="0"/>
          <c:showPercent val="0"/>
          <c:showBubbleSize val="0"/>
        </c:dLbls>
        <c:gapWidth val="219"/>
        <c:overlap val="-27"/>
        <c:axId val="1573247215"/>
        <c:axId val="1638029039"/>
      </c:barChart>
      <c:catAx>
        <c:axId val="15732472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8029039"/>
        <c:crosses val="autoZero"/>
        <c:auto val="1"/>
        <c:lblAlgn val="ctr"/>
        <c:lblOffset val="100"/>
        <c:noMultiLvlLbl val="0"/>
      </c:catAx>
      <c:valAx>
        <c:axId val="16380290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32472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[MohammadReza Toghyani(Task1)(AutoRecovered).xlsx]Graphs!PivotTable3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a-IR"/>
              <a:t>درآمد کل</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Graphs!$L$3</c:f>
              <c:strCache>
                <c:ptCount val="1"/>
                <c:pt idx="0">
                  <c:v>Total</c:v>
                </c:pt>
              </c:strCache>
            </c:strRef>
          </c:tx>
          <c:spPr>
            <a:solidFill>
              <a:schemeClr val="accent1"/>
            </a:solidFill>
            <a:ln>
              <a:noFill/>
            </a:ln>
            <a:effectLst/>
          </c:spPr>
          <c:invertIfNegative val="0"/>
          <c:cat>
            <c:strRef>
              <c:f>Graphs!$K$4:$K$7</c:f>
              <c:strCache>
                <c:ptCount val="3"/>
                <c:pt idx="0">
                  <c:v>شعبه 3</c:v>
                </c:pt>
                <c:pt idx="1">
                  <c:v>شعبه 1</c:v>
                </c:pt>
                <c:pt idx="2">
                  <c:v>شعبه 2</c:v>
                </c:pt>
              </c:strCache>
            </c:strRef>
          </c:cat>
          <c:val>
            <c:numRef>
              <c:f>Graphs!$L$4:$L$7</c:f>
              <c:numCache>
                <c:formatCode>General</c:formatCode>
                <c:ptCount val="3"/>
                <c:pt idx="0">
                  <c:v>23537600000</c:v>
                </c:pt>
                <c:pt idx="1">
                  <c:v>20146100000</c:v>
                </c:pt>
                <c:pt idx="2">
                  <c:v>14453200000</c:v>
                </c:pt>
              </c:numCache>
            </c:numRef>
          </c:val>
          <c:extLst>
            <c:ext xmlns:c16="http://schemas.microsoft.com/office/drawing/2014/chart" uri="{C3380CC4-5D6E-409C-BE32-E72D297353CC}">
              <c16:uniqueId val="{00000001-171F-4433-85D7-1FA38413BB56}"/>
            </c:ext>
          </c:extLst>
        </c:ser>
        <c:dLbls>
          <c:showLegendKey val="0"/>
          <c:showVal val="0"/>
          <c:showCatName val="0"/>
          <c:showSerName val="0"/>
          <c:showPercent val="0"/>
          <c:showBubbleSize val="0"/>
        </c:dLbls>
        <c:gapWidth val="219"/>
        <c:overlap val="-27"/>
        <c:axId val="1645225599"/>
        <c:axId val="1637993263"/>
      </c:barChart>
      <c:catAx>
        <c:axId val="1645225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7993263"/>
        <c:crosses val="autoZero"/>
        <c:auto val="1"/>
        <c:lblAlgn val="ctr"/>
        <c:lblOffset val="100"/>
        <c:noMultiLvlLbl val="0"/>
      </c:catAx>
      <c:valAx>
        <c:axId val="16379932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52255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[MohammadReza Toghyani(Task1)(AutoRecovered).xlsx]Graphs!PivotTable4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a-IR"/>
              <a:t>تعداد کالا فروخته شده</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Graphs!$L$18</c:f>
              <c:strCache>
                <c:ptCount val="1"/>
                <c:pt idx="0">
                  <c:v>Total</c:v>
                </c:pt>
              </c:strCache>
            </c:strRef>
          </c:tx>
          <c:spPr>
            <a:solidFill>
              <a:schemeClr val="accent1"/>
            </a:solidFill>
            <a:ln>
              <a:noFill/>
            </a:ln>
            <a:effectLst/>
          </c:spPr>
          <c:invertIfNegative val="0"/>
          <c:cat>
            <c:strRef>
              <c:f>Graphs!$K$19:$K$28</c:f>
              <c:strCache>
                <c:ptCount val="9"/>
                <c:pt idx="0">
                  <c:v>لپ تاپ</c:v>
                </c:pt>
                <c:pt idx="1">
                  <c:v>پلوشرت</c:v>
                </c:pt>
                <c:pt idx="2">
                  <c:v>تبلت</c:v>
                </c:pt>
                <c:pt idx="3">
                  <c:v>هودی</c:v>
                </c:pt>
                <c:pt idx="4">
                  <c:v>اجاق گاز</c:v>
                </c:pt>
                <c:pt idx="5">
                  <c:v>موبایل</c:v>
                </c:pt>
                <c:pt idx="6">
                  <c:v>شلوار</c:v>
                </c:pt>
                <c:pt idx="7">
                  <c:v>تلویزیون</c:v>
                </c:pt>
                <c:pt idx="8">
                  <c:v>یخچال</c:v>
                </c:pt>
              </c:strCache>
            </c:strRef>
          </c:cat>
          <c:val>
            <c:numRef>
              <c:f>Graphs!$L$19:$L$28</c:f>
              <c:numCache>
                <c:formatCode>General</c:formatCode>
                <c:ptCount val="9"/>
                <c:pt idx="0">
                  <c:v>296</c:v>
                </c:pt>
                <c:pt idx="1">
                  <c:v>291</c:v>
                </c:pt>
                <c:pt idx="2">
                  <c:v>290</c:v>
                </c:pt>
                <c:pt idx="3">
                  <c:v>239</c:v>
                </c:pt>
                <c:pt idx="4">
                  <c:v>233</c:v>
                </c:pt>
                <c:pt idx="5">
                  <c:v>217</c:v>
                </c:pt>
                <c:pt idx="6">
                  <c:v>210</c:v>
                </c:pt>
                <c:pt idx="7">
                  <c:v>207</c:v>
                </c:pt>
                <c:pt idx="8">
                  <c:v>177</c:v>
                </c:pt>
              </c:numCache>
            </c:numRef>
          </c:val>
          <c:extLst>
            <c:ext xmlns:c16="http://schemas.microsoft.com/office/drawing/2014/chart" uri="{C3380CC4-5D6E-409C-BE32-E72D297353CC}">
              <c16:uniqueId val="{00000000-C365-4752-B57F-56E2C4F606A4}"/>
            </c:ext>
          </c:extLst>
        </c:ser>
        <c:dLbls>
          <c:showLegendKey val="0"/>
          <c:showVal val="0"/>
          <c:showCatName val="0"/>
          <c:showSerName val="0"/>
          <c:showPercent val="0"/>
          <c:showBubbleSize val="0"/>
        </c:dLbls>
        <c:gapWidth val="219"/>
        <c:overlap val="-27"/>
        <c:axId val="1573247615"/>
        <c:axId val="1527658943"/>
      </c:barChart>
      <c:catAx>
        <c:axId val="15732476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7658943"/>
        <c:crosses val="autoZero"/>
        <c:auto val="1"/>
        <c:lblAlgn val="ctr"/>
        <c:lblOffset val="100"/>
        <c:noMultiLvlLbl val="0"/>
      </c:catAx>
      <c:valAx>
        <c:axId val="15276589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32476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[MohammadReza Toghyani(Task1)(AutoRecovered).xlsx]Graphs!PivotTable5</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a-IR"/>
              <a:t>درآمد ماهیانه</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Graphs!$U$3</c:f>
              <c:strCache>
                <c:ptCount val="1"/>
                <c:pt idx="0">
                  <c:v>Total</c:v>
                </c:pt>
              </c:strCache>
            </c:strRef>
          </c:tx>
          <c:spPr>
            <a:solidFill>
              <a:schemeClr val="accent1"/>
            </a:solidFill>
            <a:ln>
              <a:noFill/>
            </a:ln>
            <a:effectLst/>
          </c:spPr>
          <c:invertIfNegative val="0"/>
          <c:cat>
            <c:strRef>
              <c:f>Graphs!$T$4:$T$9</c:f>
              <c:strCache>
                <c:ptCount val="5"/>
                <c:pt idx="0">
                  <c:v>خرداد</c:v>
                </c:pt>
                <c:pt idx="1">
                  <c:v>تیر</c:v>
                </c:pt>
                <c:pt idx="2">
                  <c:v>اردیبهشت</c:v>
                </c:pt>
                <c:pt idx="3">
                  <c:v>فروردین</c:v>
                </c:pt>
                <c:pt idx="4">
                  <c:v>مرداد</c:v>
                </c:pt>
              </c:strCache>
            </c:strRef>
          </c:cat>
          <c:val>
            <c:numRef>
              <c:f>Graphs!$U$4:$U$9</c:f>
              <c:numCache>
                <c:formatCode>General</c:formatCode>
                <c:ptCount val="5"/>
                <c:pt idx="0">
                  <c:v>12783700000</c:v>
                </c:pt>
                <c:pt idx="1">
                  <c:v>12302100000</c:v>
                </c:pt>
                <c:pt idx="2">
                  <c:v>12058900000</c:v>
                </c:pt>
                <c:pt idx="3">
                  <c:v>10597400000</c:v>
                </c:pt>
                <c:pt idx="4">
                  <c:v>10394800000</c:v>
                </c:pt>
              </c:numCache>
            </c:numRef>
          </c:val>
          <c:extLst>
            <c:ext xmlns:c16="http://schemas.microsoft.com/office/drawing/2014/chart" uri="{C3380CC4-5D6E-409C-BE32-E72D297353CC}">
              <c16:uniqueId val="{00000000-BFF3-41E7-8996-AFEA775AF8A5}"/>
            </c:ext>
          </c:extLst>
        </c:ser>
        <c:dLbls>
          <c:showLegendKey val="0"/>
          <c:showVal val="0"/>
          <c:showCatName val="0"/>
          <c:showSerName val="0"/>
          <c:showPercent val="0"/>
          <c:showBubbleSize val="0"/>
        </c:dLbls>
        <c:gapWidth val="219"/>
        <c:overlap val="-27"/>
        <c:axId val="151752943"/>
        <c:axId val="1638032367"/>
      </c:barChart>
      <c:catAx>
        <c:axId val="1517529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8032367"/>
        <c:crosses val="autoZero"/>
        <c:auto val="1"/>
        <c:lblAlgn val="ctr"/>
        <c:lblOffset val="100"/>
        <c:noMultiLvlLbl val="0"/>
      </c:catAx>
      <c:valAx>
        <c:axId val="16380323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7529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a-IR"/>
              <a:t>پلاتو</a:t>
            </a:r>
            <a:r>
              <a:rPr lang="fa-IR" baseline="0"/>
              <a:t> کل</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Graphs!$A$42:$A$50</c:f>
              <c:strCache>
                <c:ptCount val="9"/>
                <c:pt idx="0">
                  <c:v>لپ تاپ</c:v>
                </c:pt>
                <c:pt idx="1">
                  <c:v>یخچال</c:v>
                </c:pt>
                <c:pt idx="2">
                  <c:v>تبلت</c:v>
                </c:pt>
                <c:pt idx="3">
                  <c:v>تلویزیون</c:v>
                </c:pt>
                <c:pt idx="4">
                  <c:v>موبایل</c:v>
                </c:pt>
                <c:pt idx="5">
                  <c:v>اجاق گاز</c:v>
                </c:pt>
                <c:pt idx="6">
                  <c:v>شلوار</c:v>
                </c:pt>
                <c:pt idx="7">
                  <c:v>پلوشرت</c:v>
                </c:pt>
                <c:pt idx="8">
                  <c:v>هودی</c:v>
                </c:pt>
              </c:strCache>
            </c:strRef>
          </c:cat>
          <c:val>
            <c:numRef>
              <c:f>Graphs!$D$42:$D$50</c:f>
              <c:numCache>
                <c:formatCode>_(* #,##0_);_(* \(#,##0\);_(* "-"??_);_(@_)</c:formatCode>
                <c:ptCount val="9"/>
                <c:pt idx="0">
                  <c:v>14800000000</c:v>
                </c:pt>
                <c:pt idx="1">
                  <c:v>14160000000</c:v>
                </c:pt>
                <c:pt idx="2">
                  <c:v>11600000000</c:v>
                </c:pt>
                <c:pt idx="3">
                  <c:v>0</c:v>
                </c:pt>
                <c:pt idx="4">
                  <c:v>0</c:v>
                </c:pt>
                <c:pt idx="5">
                  <c:v>0</c:v>
                </c:pt>
                <c:pt idx="6">
                  <c:v>0</c:v>
                </c:pt>
                <c:pt idx="7">
                  <c:v>0</c:v>
                </c:pt>
                <c:pt idx="8">
                  <c:v>0</c:v>
                </c:pt>
              </c:numCache>
            </c:numRef>
          </c:val>
          <c:extLst>
            <c:ext xmlns:c16="http://schemas.microsoft.com/office/drawing/2014/chart" uri="{C3380CC4-5D6E-409C-BE32-E72D297353CC}">
              <c16:uniqueId val="{00000000-539D-434A-BD0E-615B8F1229A1}"/>
            </c:ext>
          </c:extLst>
        </c:ser>
        <c:ser>
          <c:idx val="1"/>
          <c:order val="1"/>
          <c:spPr>
            <a:solidFill>
              <a:schemeClr val="accent2"/>
            </a:solidFill>
            <a:ln>
              <a:noFill/>
            </a:ln>
            <a:effectLst/>
          </c:spPr>
          <c:invertIfNegative val="0"/>
          <c:cat>
            <c:strRef>
              <c:f>Graphs!$A$42:$A$50</c:f>
              <c:strCache>
                <c:ptCount val="9"/>
                <c:pt idx="0">
                  <c:v>لپ تاپ</c:v>
                </c:pt>
                <c:pt idx="1">
                  <c:v>یخچال</c:v>
                </c:pt>
                <c:pt idx="2">
                  <c:v>تبلت</c:v>
                </c:pt>
                <c:pt idx="3">
                  <c:v>تلویزیون</c:v>
                </c:pt>
                <c:pt idx="4">
                  <c:v>موبایل</c:v>
                </c:pt>
                <c:pt idx="5">
                  <c:v>اجاق گاز</c:v>
                </c:pt>
                <c:pt idx="6">
                  <c:v>شلوار</c:v>
                </c:pt>
                <c:pt idx="7">
                  <c:v>پلوشرت</c:v>
                </c:pt>
                <c:pt idx="8">
                  <c:v>هودی</c:v>
                </c:pt>
              </c:strCache>
            </c:strRef>
          </c:cat>
          <c:val>
            <c:numRef>
              <c:f>Graphs!$E$42:$E$50</c:f>
              <c:numCache>
                <c:formatCode>_(* #,##0_);_(* \(#,##0\);_(* "-"??_);_(@_)</c:formatCode>
                <c:ptCount val="9"/>
                <c:pt idx="0">
                  <c:v>0</c:v>
                </c:pt>
                <c:pt idx="1">
                  <c:v>0</c:v>
                </c:pt>
                <c:pt idx="2">
                  <c:v>0</c:v>
                </c:pt>
                <c:pt idx="3">
                  <c:v>8280000000</c:v>
                </c:pt>
                <c:pt idx="4">
                  <c:v>6510000000</c:v>
                </c:pt>
                <c:pt idx="5">
                  <c:v>2330000000</c:v>
                </c:pt>
                <c:pt idx="6">
                  <c:v>168000000</c:v>
                </c:pt>
                <c:pt idx="7">
                  <c:v>145500000</c:v>
                </c:pt>
                <c:pt idx="8">
                  <c:v>143400000</c:v>
                </c:pt>
              </c:numCache>
            </c:numRef>
          </c:val>
          <c:extLst>
            <c:ext xmlns:c16="http://schemas.microsoft.com/office/drawing/2014/chart" uri="{C3380CC4-5D6E-409C-BE32-E72D297353CC}">
              <c16:uniqueId val="{00000002-539D-434A-BD0E-615B8F1229A1}"/>
            </c:ext>
          </c:extLst>
        </c:ser>
        <c:dLbls>
          <c:showLegendKey val="0"/>
          <c:showVal val="0"/>
          <c:showCatName val="0"/>
          <c:showSerName val="0"/>
          <c:showPercent val="0"/>
          <c:showBubbleSize val="0"/>
        </c:dLbls>
        <c:gapWidth val="219"/>
        <c:axId val="1698770496"/>
        <c:axId val="1480608384"/>
      </c:barChart>
      <c:lineChart>
        <c:grouping val="standard"/>
        <c:varyColors val="0"/>
        <c:ser>
          <c:idx val="2"/>
          <c:order val="2"/>
          <c:tx>
            <c:strRef>
              <c:f>Graphs!$A$41</c:f>
              <c:strCache>
                <c:ptCount val="1"/>
                <c:pt idx="0">
                  <c:v>نام کالا</c:v>
                </c:pt>
              </c:strCache>
            </c:strRef>
          </c:tx>
          <c:spPr>
            <a:ln w="28575" cap="rnd">
              <a:solidFill>
                <a:schemeClr val="accent3"/>
              </a:solidFill>
              <a:round/>
            </a:ln>
            <a:effectLst/>
          </c:spPr>
          <c:marker>
            <c:symbol val="none"/>
          </c:marker>
          <c:cat>
            <c:strRef>
              <c:f>Graphs!$A$42:$A$50</c:f>
              <c:strCache>
                <c:ptCount val="9"/>
                <c:pt idx="0">
                  <c:v>لپ تاپ</c:v>
                </c:pt>
                <c:pt idx="1">
                  <c:v>یخچال</c:v>
                </c:pt>
                <c:pt idx="2">
                  <c:v>تبلت</c:v>
                </c:pt>
                <c:pt idx="3">
                  <c:v>تلویزیون</c:v>
                </c:pt>
                <c:pt idx="4">
                  <c:v>موبایل</c:v>
                </c:pt>
                <c:pt idx="5">
                  <c:v>اجاق گاز</c:v>
                </c:pt>
                <c:pt idx="6">
                  <c:v>شلوار</c:v>
                </c:pt>
                <c:pt idx="7">
                  <c:v>پلوشرت</c:v>
                </c:pt>
                <c:pt idx="8">
                  <c:v>هودی</c:v>
                </c:pt>
              </c:strCache>
            </c:strRef>
          </c:cat>
          <c:val>
            <c:numRef>
              <c:f>Graphs!$A$42:$A$50</c:f>
              <c:numCache>
                <c:formatCode>General</c:formatCode>
                <c:ptCount val="9"/>
                <c:pt idx="0">
                  <c:v>0</c:v>
                </c:pt>
                <c:pt idx="1">
                  <c:v>0</c:v>
                </c:pt>
                <c:pt idx="2">
                  <c:v>0</c:v>
                </c:pt>
                <c:pt idx="3">
                  <c:v>0</c:v>
                </c:pt>
                <c:pt idx="4">
                  <c:v>0</c:v>
                </c:pt>
                <c:pt idx="5">
                  <c:v>0</c:v>
                </c:pt>
                <c:pt idx="6">
                  <c:v>0</c:v>
                </c:pt>
                <c:pt idx="7">
                  <c:v>0</c:v>
                </c:pt>
                <c:pt idx="8">
                  <c:v>0</c:v>
                </c:pt>
              </c:numCache>
            </c:numRef>
          </c:val>
          <c:smooth val="0"/>
          <c:extLst>
            <c:ext xmlns:c16="http://schemas.microsoft.com/office/drawing/2014/chart" uri="{C3380CC4-5D6E-409C-BE32-E72D297353CC}">
              <c16:uniqueId val="{00000003-539D-434A-BD0E-615B8F1229A1}"/>
            </c:ext>
          </c:extLst>
        </c:ser>
        <c:dLbls>
          <c:showLegendKey val="0"/>
          <c:showVal val="0"/>
          <c:showCatName val="0"/>
          <c:showSerName val="0"/>
          <c:showPercent val="0"/>
          <c:showBubbleSize val="0"/>
        </c:dLbls>
        <c:marker val="1"/>
        <c:smooth val="0"/>
        <c:axId val="1698770496"/>
        <c:axId val="1480608384"/>
      </c:lineChart>
      <c:lineChart>
        <c:grouping val="standard"/>
        <c:varyColors val="0"/>
        <c:ser>
          <c:idx val="3"/>
          <c:order val="3"/>
          <c:tx>
            <c:strRef>
              <c:f>Graphs!$C$41</c:f>
              <c:strCache>
                <c:ptCount val="1"/>
                <c:pt idx="0">
                  <c:v>درصد تجمعی</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val>
            <c:numRef>
              <c:f>Graphs!$C$42:$C$50</c:f>
              <c:numCache>
                <c:formatCode>0%</c:formatCode>
                <c:ptCount val="9"/>
                <c:pt idx="0">
                  <c:v>0.2545715371820651</c:v>
                </c:pt>
                <c:pt idx="1">
                  <c:v>0.49813457545895978</c:v>
                </c:pt>
                <c:pt idx="2">
                  <c:v>0.69766361811517297</c:v>
                </c:pt>
                <c:pt idx="3">
                  <c:v>0.84008607270081481</c:v>
                </c:pt>
                <c:pt idx="4">
                  <c:v>0.95206314750184473</c:v>
                </c:pt>
                <c:pt idx="5">
                  <c:v>0.99214096382848072</c:v>
                </c:pt>
                <c:pt idx="6">
                  <c:v>0.99503069479108797</c:v>
                </c:pt>
                <c:pt idx="7">
                  <c:v>0.99753340821406022</c:v>
                </c:pt>
                <c:pt idx="8">
                  <c:v>1</c:v>
                </c:pt>
              </c:numCache>
            </c:numRef>
          </c:val>
          <c:smooth val="0"/>
          <c:extLst>
            <c:ext xmlns:c16="http://schemas.microsoft.com/office/drawing/2014/chart" uri="{C3380CC4-5D6E-409C-BE32-E72D297353CC}">
              <c16:uniqueId val="{00000005-539D-434A-BD0E-615B8F1229A1}"/>
            </c:ext>
          </c:extLst>
        </c:ser>
        <c:ser>
          <c:idx val="4"/>
          <c:order val="4"/>
          <c:tx>
            <c:strRef>
              <c:f>Graphs!$F$41</c:f>
              <c:strCache>
                <c:ptCount val="1"/>
                <c:pt idx="0">
                  <c:v>cutoff</c:v>
                </c:pt>
              </c:strCache>
            </c:strRef>
          </c:tx>
          <c:spPr>
            <a:ln w="28575" cap="rnd">
              <a:solidFill>
                <a:schemeClr val="accent5"/>
              </a:solidFill>
              <a:prstDash val="dash"/>
              <a:round/>
            </a:ln>
            <a:effectLst/>
          </c:spPr>
          <c:marker>
            <c:symbol val="none"/>
          </c:marker>
          <c:val>
            <c:numRef>
              <c:f>Graphs!$F$42:$F$50</c:f>
              <c:numCache>
                <c:formatCode>0%</c:formatCode>
                <c:ptCount val="9"/>
                <c:pt idx="0">
                  <c:v>0.8</c:v>
                </c:pt>
                <c:pt idx="1">
                  <c:v>0.8</c:v>
                </c:pt>
                <c:pt idx="2">
                  <c:v>0.8</c:v>
                </c:pt>
                <c:pt idx="3">
                  <c:v>0.8</c:v>
                </c:pt>
                <c:pt idx="4">
                  <c:v>0.8</c:v>
                </c:pt>
                <c:pt idx="5">
                  <c:v>0.8</c:v>
                </c:pt>
                <c:pt idx="6">
                  <c:v>0.8</c:v>
                </c:pt>
                <c:pt idx="7">
                  <c:v>0.8</c:v>
                </c:pt>
                <c:pt idx="8">
                  <c:v>0.8</c:v>
                </c:pt>
              </c:numCache>
            </c:numRef>
          </c:val>
          <c:smooth val="0"/>
          <c:extLst>
            <c:ext xmlns:c16="http://schemas.microsoft.com/office/drawing/2014/chart" uri="{C3380CC4-5D6E-409C-BE32-E72D297353CC}">
              <c16:uniqueId val="{00000006-539D-434A-BD0E-615B8F1229A1}"/>
            </c:ext>
          </c:extLst>
        </c:ser>
        <c:dLbls>
          <c:showLegendKey val="0"/>
          <c:showVal val="0"/>
          <c:showCatName val="0"/>
          <c:showSerName val="0"/>
          <c:showPercent val="0"/>
          <c:showBubbleSize val="0"/>
        </c:dLbls>
        <c:marker val="1"/>
        <c:smooth val="0"/>
        <c:axId val="1528741136"/>
        <c:axId val="1669458448"/>
      </c:lineChart>
      <c:catAx>
        <c:axId val="16987704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0608384"/>
        <c:crosses val="autoZero"/>
        <c:auto val="1"/>
        <c:lblAlgn val="ctr"/>
        <c:lblOffset val="100"/>
        <c:noMultiLvlLbl val="0"/>
      </c:catAx>
      <c:valAx>
        <c:axId val="1480608384"/>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8770496"/>
        <c:crosses val="autoZero"/>
        <c:crossBetween val="between"/>
      </c:valAx>
      <c:valAx>
        <c:axId val="1669458448"/>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8741136"/>
        <c:crosses val="max"/>
        <c:crossBetween val="between"/>
      </c:valAx>
      <c:catAx>
        <c:axId val="1528741136"/>
        <c:scaling>
          <c:orientation val="minMax"/>
        </c:scaling>
        <c:delete val="1"/>
        <c:axPos val="b"/>
        <c:majorTickMark val="out"/>
        <c:minorTickMark val="none"/>
        <c:tickLblPos val="nextTo"/>
        <c:crossAx val="1669458448"/>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[MohammadReza Toghyani(Task1)(AutoRecovered).xlsx]Graphs!PivotTable1</c:name>
    <c:fmtId val="2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a-IR"/>
              <a:t>درآمد</a:t>
            </a:r>
            <a:r>
              <a:rPr lang="fa-IR" baseline="0"/>
              <a:t> بر اساس نوع کالا</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Graphs!$B$4</c:f>
              <c:strCache>
                <c:ptCount val="1"/>
                <c:pt idx="0">
                  <c:v>Total</c:v>
                </c:pt>
              </c:strCache>
            </c:strRef>
          </c:tx>
          <c:spPr>
            <a:solidFill>
              <a:schemeClr val="accent1"/>
            </a:solidFill>
            <a:ln>
              <a:noFill/>
            </a:ln>
            <a:effectLst/>
          </c:spPr>
          <c:invertIfNegative val="0"/>
          <c:cat>
            <c:strRef>
              <c:f>Graphs!$A$5:$A$8</c:f>
              <c:strCache>
                <c:ptCount val="3"/>
                <c:pt idx="0">
                  <c:v>کالای دیجیتال</c:v>
                </c:pt>
                <c:pt idx="1">
                  <c:v>لوارم خانگی</c:v>
                </c:pt>
                <c:pt idx="2">
                  <c:v>مد و پوشاک</c:v>
                </c:pt>
              </c:strCache>
            </c:strRef>
          </c:cat>
          <c:val>
            <c:numRef>
              <c:f>Graphs!$B$5:$B$8</c:f>
              <c:numCache>
                <c:formatCode>General</c:formatCode>
                <c:ptCount val="3"/>
                <c:pt idx="0">
                  <c:v>32910000000</c:v>
                </c:pt>
                <c:pt idx="1">
                  <c:v>24770000000</c:v>
                </c:pt>
                <c:pt idx="2">
                  <c:v>456900000</c:v>
                </c:pt>
              </c:numCache>
            </c:numRef>
          </c:val>
          <c:extLst>
            <c:ext xmlns:c16="http://schemas.microsoft.com/office/drawing/2014/chart" uri="{C3380CC4-5D6E-409C-BE32-E72D297353CC}">
              <c16:uniqueId val="{00000000-812B-4368-AB65-B0489F52AEBA}"/>
            </c:ext>
          </c:extLst>
        </c:ser>
        <c:dLbls>
          <c:showLegendKey val="0"/>
          <c:showVal val="0"/>
          <c:showCatName val="0"/>
          <c:showSerName val="0"/>
          <c:showPercent val="0"/>
          <c:showBubbleSize val="0"/>
        </c:dLbls>
        <c:gapWidth val="219"/>
        <c:overlap val="-27"/>
        <c:axId val="1572481055"/>
        <c:axId val="1650545503"/>
      </c:barChart>
      <c:catAx>
        <c:axId val="15724810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0545503"/>
        <c:crosses val="autoZero"/>
        <c:auto val="1"/>
        <c:lblAlgn val="ctr"/>
        <c:lblOffset val="100"/>
        <c:noMultiLvlLbl val="0"/>
      </c:catAx>
      <c:valAx>
        <c:axId val="16505455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24810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[MohammadReza Toghyani(Task1)(AutoRecovered).xlsx]Graphs!PivotTable3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a-IR"/>
              <a:t>درآمد کل</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Graphs!$L$3</c:f>
              <c:strCache>
                <c:ptCount val="1"/>
                <c:pt idx="0">
                  <c:v>Total</c:v>
                </c:pt>
              </c:strCache>
            </c:strRef>
          </c:tx>
          <c:spPr>
            <a:solidFill>
              <a:schemeClr val="accent1"/>
            </a:solidFill>
            <a:ln>
              <a:noFill/>
            </a:ln>
            <a:effectLst/>
          </c:spPr>
          <c:invertIfNegative val="0"/>
          <c:cat>
            <c:strRef>
              <c:f>Graphs!$K$4:$K$7</c:f>
              <c:strCache>
                <c:ptCount val="3"/>
                <c:pt idx="0">
                  <c:v>شعبه 3</c:v>
                </c:pt>
                <c:pt idx="1">
                  <c:v>شعبه 1</c:v>
                </c:pt>
                <c:pt idx="2">
                  <c:v>شعبه 2</c:v>
                </c:pt>
              </c:strCache>
            </c:strRef>
          </c:cat>
          <c:val>
            <c:numRef>
              <c:f>Graphs!$L$4:$L$7</c:f>
              <c:numCache>
                <c:formatCode>General</c:formatCode>
                <c:ptCount val="3"/>
                <c:pt idx="0">
                  <c:v>23537600000</c:v>
                </c:pt>
                <c:pt idx="1">
                  <c:v>20146100000</c:v>
                </c:pt>
                <c:pt idx="2">
                  <c:v>14453200000</c:v>
                </c:pt>
              </c:numCache>
            </c:numRef>
          </c:val>
          <c:extLst>
            <c:ext xmlns:c16="http://schemas.microsoft.com/office/drawing/2014/chart" uri="{C3380CC4-5D6E-409C-BE32-E72D297353CC}">
              <c16:uniqueId val="{00000000-30FD-463B-9FA0-E91D14508248}"/>
            </c:ext>
          </c:extLst>
        </c:ser>
        <c:dLbls>
          <c:showLegendKey val="0"/>
          <c:showVal val="0"/>
          <c:showCatName val="0"/>
          <c:showSerName val="0"/>
          <c:showPercent val="0"/>
          <c:showBubbleSize val="0"/>
        </c:dLbls>
        <c:gapWidth val="219"/>
        <c:overlap val="-27"/>
        <c:axId val="1645225599"/>
        <c:axId val="1637993263"/>
      </c:barChart>
      <c:catAx>
        <c:axId val="1645225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7993263"/>
        <c:crosses val="autoZero"/>
        <c:auto val="1"/>
        <c:lblAlgn val="ctr"/>
        <c:lblOffset val="100"/>
        <c:noMultiLvlLbl val="0"/>
      </c:catAx>
      <c:valAx>
        <c:axId val="16379932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52255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[MohammadReza Toghyani(Task1)(AutoRecovered).xlsx]Graphs!PivotTable2</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a-IR"/>
              <a:t>درآمد بر اساس نام کالا</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Graphs!$B$20</c:f>
              <c:strCache>
                <c:ptCount val="1"/>
                <c:pt idx="0">
                  <c:v>Total</c:v>
                </c:pt>
              </c:strCache>
            </c:strRef>
          </c:tx>
          <c:spPr>
            <a:solidFill>
              <a:schemeClr val="accent1"/>
            </a:solidFill>
            <a:ln>
              <a:noFill/>
            </a:ln>
            <a:effectLst/>
          </c:spPr>
          <c:invertIfNegative val="0"/>
          <c:cat>
            <c:strRef>
              <c:f>Graphs!$A$21:$A$30</c:f>
              <c:strCache>
                <c:ptCount val="9"/>
                <c:pt idx="0">
                  <c:v>لپ تاپ</c:v>
                </c:pt>
                <c:pt idx="1">
                  <c:v>یخچال</c:v>
                </c:pt>
                <c:pt idx="2">
                  <c:v>تبلت</c:v>
                </c:pt>
                <c:pt idx="3">
                  <c:v>تلویزیون</c:v>
                </c:pt>
                <c:pt idx="4">
                  <c:v>موبایل</c:v>
                </c:pt>
                <c:pt idx="5">
                  <c:v>اجاق گاز</c:v>
                </c:pt>
                <c:pt idx="6">
                  <c:v>شلوار</c:v>
                </c:pt>
                <c:pt idx="7">
                  <c:v>پلوشرت</c:v>
                </c:pt>
                <c:pt idx="8">
                  <c:v>هودی</c:v>
                </c:pt>
              </c:strCache>
            </c:strRef>
          </c:cat>
          <c:val>
            <c:numRef>
              <c:f>Graphs!$B$21:$B$30</c:f>
              <c:numCache>
                <c:formatCode>General</c:formatCode>
                <c:ptCount val="9"/>
                <c:pt idx="0">
                  <c:v>14800000000</c:v>
                </c:pt>
                <c:pt idx="1">
                  <c:v>14160000000</c:v>
                </c:pt>
                <c:pt idx="2">
                  <c:v>11600000000</c:v>
                </c:pt>
                <c:pt idx="3">
                  <c:v>8280000000</c:v>
                </c:pt>
                <c:pt idx="4">
                  <c:v>6510000000</c:v>
                </c:pt>
                <c:pt idx="5">
                  <c:v>2330000000</c:v>
                </c:pt>
                <c:pt idx="6">
                  <c:v>168000000</c:v>
                </c:pt>
                <c:pt idx="7">
                  <c:v>145500000</c:v>
                </c:pt>
                <c:pt idx="8">
                  <c:v>143400000</c:v>
                </c:pt>
              </c:numCache>
            </c:numRef>
          </c:val>
          <c:extLst>
            <c:ext xmlns:c16="http://schemas.microsoft.com/office/drawing/2014/chart" uri="{C3380CC4-5D6E-409C-BE32-E72D297353CC}">
              <c16:uniqueId val="{00000000-E8D3-4B4B-922A-FDF416F2DDE7}"/>
            </c:ext>
          </c:extLst>
        </c:ser>
        <c:dLbls>
          <c:showLegendKey val="0"/>
          <c:showVal val="0"/>
          <c:showCatName val="0"/>
          <c:showSerName val="0"/>
          <c:showPercent val="0"/>
          <c:showBubbleSize val="0"/>
        </c:dLbls>
        <c:gapWidth val="219"/>
        <c:overlap val="-27"/>
        <c:axId val="1573247215"/>
        <c:axId val="1638029039"/>
      </c:barChart>
      <c:catAx>
        <c:axId val="15732472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8029039"/>
        <c:crosses val="autoZero"/>
        <c:auto val="1"/>
        <c:lblAlgn val="ctr"/>
        <c:lblOffset val="100"/>
        <c:noMultiLvlLbl val="0"/>
      </c:catAx>
      <c:valAx>
        <c:axId val="16380290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32472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13</xdr:col>
      <xdr:colOff>29304</xdr:colOff>
      <xdr:row>7</xdr:row>
      <xdr:rowOff>137160</xdr:rowOff>
    </xdr:from>
    <xdr:to>
      <xdr:col>15</xdr:col>
      <xdr:colOff>98252</xdr:colOff>
      <xdr:row>16</xdr:row>
      <xdr:rowOff>1</xdr:rowOff>
    </xdr:to>
    <xdr:grpSp>
      <xdr:nvGrpSpPr>
        <xdr:cNvPr id="32" name="Group 31">
          <a:extLst>
            <a:ext uri="{FF2B5EF4-FFF2-40B4-BE49-F238E27FC236}">
              <a16:creationId xmlns:a16="http://schemas.microsoft.com/office/drawing/2014/main" id="{B27D8C6D-61B6-4770-B1CA-484E6F9EBD06}"/>
            </a:ext>
          </a:extLst>
        </xdr:cNvPr>
        <xdr:cNvGrpSpPr/>
      </xdr:nvGrpSpPr>
      <xdr:grpSpPr>
        <a:xfrm>
          <a:off x="10532807615" y="1559560"/>
          <a:ext cx="1355881" cy="1501141"/>
          <a:chOff x="9978444148" y="1577340"/>
          <a:chExt cx="1288148" cy="1508761"/>
        </a:xfrm>
      </xdr:grpSpPr>
      <xdr:sp macro="" textlink="">
        <xdr:nvSpPr>
          <xdr:cNvPr id="2" name="TextBox 1">
            <a:extLst>
              <a:ext uri="{FF2B5EF4-FFF2-40B4-BE49-F238E27FC236}">
                <a16:creationId xmlns:a16="http://schemas.microsoft.com/office/drawing/2014/main" id="{2213D1BB-5878-4EC7-85C7-0CEAF8EA072B}"/>
              </a:ext>
            </a:extLst>
          </xdr:cNvPr>
          <xdr:cNvSpPr txBox="1"/>
        </xdr:nvSpPr>
        <xdr:spPr>
          <a:xfrm>
            <a:off x="9978467241" y="1577340"/>
            <a:ext cx="1265055" cy="1508761"/>
          </a:xfrm>
          <a:prstGeom prst="rect">
            <a:avLst/>
          </a:prstGeom>
          <a:ln/>
        </xdr:spPr>
        <xdr:style>
          <a:lnRef idx="2">
            <a:schemeClr val="accent6"/>
          </a:lnRef>
          <a:fillRef idx="1">
            <a:schemeClr val="lt1"/>
          </a:fillRef>
          <a:effectRef idx="0">
            <a:schemeClr val="accent6"/>
          </a:effectRef>
          <a:fontRef idx="minor">
            <a:schemeClr val="dk1"/>
          </a:fontRef>
        </xdr:style>
        <xdr:txBody>
          <a:bodyPr vertOverflow="clip" horzOverflow="clip" wrap="square" rtlCol="0" anchor="t"/>
          <a:lstStyle/>
          <a:p>
            <a:pPr algn="ctr" rtl="1"/>
            <a:r>
              <a:rPr lang="fa-IR" sz="1100"/>
              <a:t>ورودی</a:t>
            </a:r>
          </a:p>
          <a:p>
            <a:pPr algn="ctr" rtl="1"/>
            <a:endParaRPr lang="fa-IR" sz="1100"/>
          </a:p>
          <a:p>
            <a:pPr algn="ctr" rtl="1"/>
            <a:r>
              <a:rPr lang="fa-IR" sz="1100"/>
              <a:t>گرفتن آمار فروش کالا ها از حسابداری هر شعبه</a:t>
            </a:r>
          </a:p>
          <a:p>
            <a:pPr algn="ctr" rtl="1"/>
            <a:endParaRPr lang="en-US" sz="1100"/>
          </a:p>
        </xdr:txBody>
      </xdr:sp>
      <xdr:cxnSp macro="">
        <xdr:nvCxnSpPr>
          <xdr:cNvPr id="13" name="Straight Connector 12">
            <a:extLst>
              <a:ext uri="{FF2B5EF4-FFF2-40B4-BE49-F238E27FC236}">
                <a16:creationId xmlns:a16="http://schemas.microsoft.com/office/drawing/2014/main" id="{7EA1D18F-36F1-4F8D-B314-C4005C8C3FF9}"/>
              </a:ext>
            </a:extLst>
          </xdr:cNvPr>
          <xdr:cNvCxnSpPr/>
        </xdr:nvCxnSpPr>
        <xdr:spPr>
          <a:xfrm>
            <a:off x="9978444148" y="1840496"/>
            <a:ext cx="1280205" cy="0"/>
          </a:xfrm>
          <a:prstGeom prst="line">
            <a:avLst/>
          </a:prstGeom>
        </xdr:spPr>
        <xdr:style>
          <a:lnRef idx="1">
            <a:schemeClr val="accent6"/>
          </a:lnRef>
          <a:fillRef idx="0">
            <a:schemeClr val="accent6"/>
          </a:fillRef>
          <a:effectRef idx="0">
            <a:schemeClr val="accent6"/>
          </a:effectRef>
          <a:fontRef idx="minor">
            <a:schemeClr val="tx1"/>
          </a:fontRef>
        </xdr:style>
      </xdr:cxnSp>
    </xdr:grpSp>
    <xdr:clientData/>
  </xdr:twoCellAnchor>
  <xdr:twoCellAnchor>
    <xdr:from>
      <xdr:col>2</xdr:col>
      <xdr:colOff>82646</xdr:colOff>
      <xdr:row>7</xdr:row>
      <xdr:rowOff>106680</xdr:rowOff>
    </xdr:from>
    <xdr:to>
      <xdr:col>4</xdr:col>
      <xdr:colOff>151592</xdr:colOff>
      <xdr:row>18</xdr:row>
      <xdr:rowOff>91440</xdr:rowOff>
    </xdr:to>
    <xdr:grpSp>
      <xdr:nvGrpSpPr>
        <xdr:cNvPr id="33" name="Group 32">
          <a:extLst>
            <a:ext uri="{FF2B5EF4-FFF2-40B4-BE49-F238E27FC236}">
              <a16:creationId xmlns:a16="http://schemas.microsoft.com/office/drawing/2014/main" id="{365C0EA2-2A80-4E9C-8404-FEFDF219BA91}"/>
            </a:ext>
          </a:extLst>
        </xdr:cNvPr>
        <xdr:cNvGrpSpPr/>
      </xdr:nvGrpSpPr>
      <xdr:grpSpPr>
        <a:xfrm>
          <a:off x="10539832408" y="1529080"/>
          <a:ext cx="1355880" cy="1987127"/>
          <a:chOff x="9985096408" y="1546860"/>
          <a:chExt cx="1288146" cy="1508761"/>
        </a:xfrm>
      </xdr:grpSpPr>
      <xdr:sp macro="" textlink="">
        <xdr:nvSpPr>
          <xdr:cNvPr id="27" name="TextBox 26">
            <a:extLst>
              <a:ext uri="{FF2B5EF4-FFF2-40B4-BE49-F238E27FC236}">
                <a16:creationId xmlns:a16="http://schemas.microsoft.com/office/drawing/2014/main" id="{2699DA6B-CA29-4B61-BEB5-17D69A8C1D5D}"/>
              </a:ext>
            </a:extLst>
          </xdr:cNvPr>
          <xdr:cNvSpPr txBox="1"/>
        </xdr:nvSpPr>
        <xdr:spPr>
          <a:xfrm>
            <a:off x="9985119499" y="1546860"/>
            <a:ext cx="1265055" cy="1508761"/>
          </a:xfrm>
          <a:prstGeom prst="rect">
            <a:avLst/>
          </a:prstGeom>
          <a:ln/>
        </xdr:spPr>
        <xdr:style>
          <a:lnRef idx="2">
            <a:schemeClr val="accent6"/>
          </a:lnRef>
          <a:fillRef idx="1">
            <a:schemeClr val="lt1"/>
          </a:fillRef>
          <a:effectRef idx="0">
            <a:schemeClr val="accent6"/>
          </a:effectRef>
          <a:fontRef idx="minor">
            <a:schemeClr val="dk1"/>
          </a:fontRef>
        </xdr:style>
        <xdr:txBody>
          <a:bodyPr vertOverflow="clip" horzOverflow="clip" wrap="square" rtlCol="0" anchor="t"/>
          <a:lstStyle/>
          <a:p>
            <a:pPr algn="ctr" rtl="1"/>
            <a:r>
              <a:rPr lang="fa-IR" sz="1100"/>
              <a:t>خروجی</a:t>
            </a:r>
          </a:p>
          <a:p>
            <a:pPr algn="ctr" rtl="1"/>
            <a:endParaRPr lang="fa-IR" sz="1100"/>
          </a:p>
          <a:p>
            <a:pPr algn="ctr" rtl="1"/>
            <a:r>
              <a:rPr lang="fa-IR" sz="1100"/>
              <a:t>بررسی</a:t>
            </a:r>
            <a:r>
              <a:rPr lang="fa-IR" sz="1100" baseline="0"/>
              <a:t> فروش هر شعبه</a:t>
            </a:r>
          </a:p>
          <a:p>
            <a:pPr algn="ctr" rtl="1"/>
            <a:r>
              <a:rPr lang="fa-IR" sz="1100" baseline="0"/>
              <a:t>یافتن کالا های پر فروش</a:t>
            </a:r>
          </a:p>
          <a:p>
            <a:pPr algn="ctr" rtl="1"/>
            <a:r>
              <a:rPr lang="fa-IR" sz="1100" baseline="0"/>
              <a:t>کشیدن پلاتو ی سالیانه</a:t>
            </a:r>
          </a:p>
          <a:p>
            <a:pPr algn="ctr" rtl="1"/>
            <a:r>
              <a:rPr lang="fa-IR" sz="1100" baseline="0"/>
              <a:t>پیدا کردن ماه های پر درآمد</a:t>
            </a:r>
          </a:p>
          <a:p>
            <a:pPr algn="ctr" rtl="1"/>
            <a:r>
              <a:rPr lang="fa-IR" sz="1100" baseline="0"/>
              <a:t>بررسی تعداد فروش هر کالا</a:t>
            </a:r>
          </a:p>
          <a:p>
            <a:pPr algn="ctr" rtl="1"/>
            <a:r>
              <a:rPr lang="fa-IR" sz="1100"/>
              <a:t>و....</a:t>
            </a:r>
          </a:p>
          <a:p>
            <a:pPr algn="ctr" rtl="1"/>
            <a:endParaRPr lang="en-US" sz="1100"/>
          </a:p>
        </xdr:txBody>
      </xdr:sp>
      <xdr:cxnSp macro="">
        <xdr:nvCxnSpPr>
          <xdr:cNvPr id="31" name="Straight Connector 30">
            <a:extLst>
              <a:ext uri="{FF2B5EF4-FFF2-40B4-BE49-F238E27FC236}">
                <a16:creationId xmlns:a16="http://schemas.microsoft.com/office/drawing/2014/main" id="{BB6A108A-C620-4DE5-A736-D5F9A323ACB9}"/>
              </a:ext>
            </a:extLst>
          </xdr:cNvPr>
          <xdr:cNvCxnSpPr/>
        </xdr:nvCxnSpPr>
        <xdr:spPr>
          <a:xfrm>
            <a:off x="9985096408" y="1810016"/>
            <a:ext cx="1280205" cy="0"/>
          </a:xfrm>
          <a:prstGeom prst="line">
            <a:avLst/>
          </a:prstGeom>
        </xdr:spPr>
        <xdr:style>
          <a:lnRef idx="1">
            <a:schemeClr val="accent6"/>
          </a:lnRef>
          <a:fillRef idx="0">
            <a:schemeClr val="accent6"/>
          </a:fillRef>
          <a:effectRef idx="0">
            <a:schemeClr val="accent6"/>
          </a:effectRef>
          <a:fontRef idx="minor">
            <a:schemeClr val="tx1"/>
          </a:fontRef>
        </xdr:style>
      </xdr:cxnSp>
    </xdr:grpSp>
    <xdr:clientData/>
  </xdr:twoCellAnchor>
  <xdr:twoCellAnchor>
    <xdr:from>
      <xdr:col>10</xdr:col>
      <xdr:colOff>220980</xdr:colOff>
      <xdr:row>11</xdr:row>
      <xdr:rowOff>95250</xdr:rowOff>
    </xdr:from>
    <xdr:to>
      <xdr:col>13</xdr:col>
      <xdr:colOff>29304</xdr:colOff>
      <xdr:row>11</xdr:row>
      <xdr:rowOff>160021</xdr:rowOff>
    </xdr:to>
    <xdr:cxnSp macro="">
      <xdr:nvCxnSpPr>
        <xdr:cNvPr id="16" name="Connector: Elbow 15">
          <a:extLst>
            <a:ext uri="{FF2B5EF4-FFF2-40B4-BE49-F238E27FC236}">
              <a16:creationId xmlns:a16="http://schemas.microsoft.com/office/drawing/2014/main" id="{39BE1BE7-334D-4010-91B5-D3258845796F}"/>
            </a:ext>
          </a:extLst>
        </xdr:cNvPr>
        <xdr:cNvCxnSpPr>
          <a:stCxn id="2" idx="3"/>
          <a:endCxn id="18" idx="2"/>
        </xdr:cNvCxnSpPr>
      </xdr:nvCxnSpPr>
      <xdr:spPr>
        <a:xfrm flipV="1">
          <a:off x="9979732296" y="2266950"/>
          <a:ext cx="1637124" cy="64771"/>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350520</xdr:colOff>
      <xdr:row>6</xdr:row>
      <xdr:rowOff>129540</xdr:rowOff>
    </xdr:from>
    <xdr:to>
      <xdr:col>10</xdr:col>
      <xdr:colOff>220980</xdr:colOff>
      <xdr:row>16</xdr:row>
      <xdr:rowOff>60960</xdr:rowOff>
    </xdr:to>
    <xdr:sp macro="" textlink="">
      <xdr:nvSpPr>
        <xdr:cNvPr id="18" name="Oval 17">
          <a:extLst>
            <a:ext uri="{FF2B5EF4-FFF2-40B4-BE49-F238E27FC236}">
              <a16:creationId xmlns:a16="http://schemas.microsoft.com/office/drawing/2014/main" id="{FB3B5364-E60E-4444-A659-3444059CE71B}"/>
            </a:ext>
          </a:extLst>
        </xdr:cNvPr>
        <xdr:cNvSpPr/>
      </xdr:nvSpPr>
      <xdr:spPr>
        <a:xfrm>
          <a:off x="9981369420" y="1386840"/>
          <a:ext cx="2308860" cy="1760220"/>
        </a:xfrm>
        <a:prstGeom prst="ellipse">
          <a:avLst/>
        </a:prstGeom>
        <a:solidFill>
          <a:schemeClr val="accent6">
            <a:alpha val="5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algn="ctr" rtl="1"/>
          <a:r>
            <a:rPr lang="en-US" sz="2400" b="1"/>
            <a:t>Proccesing</a:t>
          </a:r>
          <a:endParaRPr lang="en-US" sz="1100" b="1"/>
        </a:p>
      </xdr:txBody>
    </xdr:sp>
    <xdr:clientData/>
  </xdr:twoCellAnchor>
  <xdr:twoCellAnchor>
    <xdr:from>
      <xdr:col>4</xdr:col>
      <xdr:colOff>128501</xdr:colOff>
      <xdr:row>11</xdr:row>
      <xdr:rowOff>95250</xdr:rowOff>
    </xdr:from>
    <xdr:to>
      <xdr:col>6</xdr:col>
      <xdr:colOff>350520</xdr:colOff>
      <xdr:row>13</xdr:row>
      <xdr:rowOff>7620</xdr:rowOff>
    </xdr:to>
    <xdr:cxnSp macro="">
      <xdr:nvCxnSpPr>
        <xdr:cNvPr id="29" name="Connector: Elbow 28">
          <a:extLst>
            <a:ext uri="{FF2B5EF4-FFF2-40B4-BE49-F238E27FC236}">
              <a16:creationId xmlns:a16="http://schemas.microsoft.com/office/drawing/2014/main" id="{3D33409A-331A-4A9C-AA36-2FA09449D429}"/>
            </a:ext>
          </a:extLst>
        </xdr:cNvPr>
        <xdr:cNvCxnSpPr>
          <a:stCxn id="18" idx="6"/>
          <a:endCxn id="27" idx="1"/>
        </xdr:cNvCxnSpPr>
      </xdr:nvCxnSpPr>
      <xdr:spPr>
        <a:xfrm>
          <a:off x="9983678280" y="2266950"/>
          <a:ext cx="1441219" cy="278130"/>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167640</xdr:colOff>
      <xdr:row>0</xdr:row>
      <xdr:rowOff>45719</xdr:rowOff>
    </xdr:from>
    <xdr:to>
      <xdr:col>9</xdr:col>
      <xdr:colOff>320040</xdr:colOff>
      <xdr:row>18</xdr:row>
      <xdr:rowOff>-1</xdr:rowOff>
    </xdr:to>
    <xdr:graphicFrame macro="">
      <xdr:nvGraphicFramePr>
        <xdr:cNvPr id="2" name="Chart 1">
          <a:extLst>
            <a:ext uri="{FF2B5EF4-FFF2-40B4-BE49-F238E27FC236}">
              <a16:creationId xmlns:a16="http://schemas.microsoft.com/office/drawing/2014/main" id="{53044B6D-9DCB-464A-83C0-B18BB30368E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201385</xdr:colOff>
      <xdr:row>19</xdr:row>
      <xdr:rowOff>136071</xdr:rowOff>
    </xdr:from>
    <xdr:to>
      <xdr:col>9</xdr:col>
      <xdr:colOff>391885</xdr:colOff>
      <xdr:row>39</xdr:row>
      <xdr:rowOff>10885</xdr:rowOff>
    </xdr:to>
    <xdr:graphicFrame macro="">
      <xdr:nvGraphicFramePr>
        <xdr:cNvPr id="3" name="Chart 2">
          <a:extLst>
            <a:ext uri="{FF2B5EF4-FFF2-40B4-BE49-F238E27FC236}">
              <a16:creationId xmlns:a16="http://schemas.microsoft.com/office/drawing/2014/main" id="{01972A90-B62F-489E-ACE2-E85EC6B5D06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121920</xdr:colOff>
      <xdr:row>0</xdr:row>
      <xdr:rowOff>22860</xdr:rowOff>
    </xdr:from>
    <xdr:to>
      <xdr:col>18</xdr:col>
      <xdr:colOff>464820</xdr:colOff>
      <xdr:row>18</xdr:row>
      <xdr:rowOff>108857</xdr:rowOff>
    </xdr:to>
    <xdr:graphicFrame macro="">
      <xdr:nvGraphicFramePr>
        <xdr:cNvPr id="4" name="Chart 3">
          <a:extLst>
            <a:ext uri="{FF2B5EF4-FFF2-40B4-BE49-F238E27FC236}">
              <a16:creationId xmlns:a16="http://schemas.microsoft.com/office/drawing/2014/main" id="{F1624998-81CE-42AA-9858-097E58331D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87085</xdr:colOff>
      <xdr:row>19</xdr:row>
      <xdr:rowOff>136070</xdr:rowOff>
    </xdr:from>
    <xdr:to>
      <xdr:col>18</xdr:col>
      <xdr:colOff>500743</xdr:colOff>
      <xdr:row>39</xdr:row>
      <xdr:rowOff>152399</xdr:rowOff>
    </xdr:to>
    <xdr:graphicFrame macro="">
      <xdr:nvGraphicFramePr>
        <xdr:cNvPr id="5" name="Chart 4">
          <a:extLst>
            <a:ext uri="{FF2B5EF4-FFF2-40B4-BE49-F238E27FC236}">
              <a16:creationId xmlns:a16="http://schemas.microsoft.com/office/drawing/2014/main" id="{B97F9303-3861-459D-8467-E09DD25603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21</xdr:col>
      <xdr:colOff>97970</xdr:colOff>
      <xdr:row>0</xdr:row>
      <xdr:rowOff>48984</xdr:rowOff>
    </xdr:from>
    <xdr:to>
      <xdr:col>28</xdr:col>
      <xdr:colOff>195941</xdr:colOff>
      <xdr:row>19</xdr:row>
      <xdr:rowOff>21771</xdr:rowOff>
    </xdr:to>
    <xdr:graphicFrame macro="">
      <xdr:nvGraphicFramePr>
        <xdr:cNvPr id="7" name="Chart 6">
          <a:extLst>
            <a:ext uri="{FF2B5EF4-FFF2-40B4-BE49-F238E27FC236}">
              <a16:creationId xmlns:a16="http://schemas.microsoft.com/office/drawing/2014/main" id="{B477E515-D78C-4996-A451-DCA39965E7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355599</xdr:colOff>
      <xdr:row>40</xdr:row>
      <xdr:rowOff>71966</xdr:rowOff>
    </xdr:from>
    <xdr:to>
      <xdr:col>15</xdr:col>
      <xdr:colOff>237066</xdr:colOff>
      <xdr:row>60</xdr:row>
      <xdr:rowOff>101601</xdr:rowOff>
    </xdr:to>
    <xdr:graphicFrame macro="">
      <xdr:nvGraphicFramePr>
        <xdr:cNvPr id="6" name="Chart 5">
          <a:extLst>
            <a:ext uri="{FF2B5EF4-FFF2-40B4-BE49-F238E27FC236}">
              <a16:creationId xmlns:a16="http://schemas.microsoft.com/office/drawing/2014/main" id="{01524808-D1DF-4787-A132-6DB09789E3A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163286</xdr:colOff>
      <xdr:row>3</xdr:row>
      <xdr:rowOff>1</xdr:rowOff>
    </xdr:from>
    <xdr:to>
      <xdr:col>11</xdr:col>
      <xdr:colOff>228599</xdr:colOff>
      <xdr:row>20</xdr:row>
      <xdr:rowOff>21771</xdr:rowOff>
    </xdr:to>
    <xdr:graphicFrame macro="">
      <xdr:nvGraphicFramePr>
        <xdr:cNvPr id="11" name="Chart 10">
          <a:extLst>
            <a:ext uri="{FF2B5EF4-FFF2-40B4-BE49-F238E27FC236}">
              <a16:creationId xmlns:a16="http://schemas.microsoft.com/office/drawing/2014/main" id="{FACC07A3-4588-4F84-A8B8-E7781F46EE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414747</xdr:colOff>
      <xdr:row>21</xdr:row>
      <xdr:rowOff>32656</xdr:rowOff>
    </xdr:from>
    <xdr:to>
      <xdr:col>19</xdr:col>
      <xdr:colOff>533400</xdr:colOff>
      <xdr:row>39</xdr:row>
      <xdr:rowOff>108856</xdr:rowOff>
    </xdr:to>
    <xdr:graphicFrame macro="">
      <xdr:nvGraphicFramePr>
        <xdr:cNvPr id="13" name="Chart 12">
          <a:extLst>
            <a:ext uri="{FF2B5EF4-FFF2-40B4-BE49-F238E27FC236}">
              <a16:creationId xmlns:a16="http://schemas.microsoft.com/office/drawing/2014/main" id="{7F8327CA-EAD7-4C0C-89A4-6D4EF04CE2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293915</xdr:colOff>
      <xdr:row>3</xdr:row>
      <xdr:rowOff>21771</xdr:rowOff>
    </xdr:from>
    <xdr:to>
      <xdr:col>19</xdr:col>
      <xdr:colOff>598715</xdr:colOff>
      <xdr:row>20</xdr:row>
      <xdr:rowOff>43542</xdr:rowOff>
    </xdr:to>
    <xdr:graphicFrame macro="">
      <xdr:nvGraphicFramePr>
        <xdr:cNvPr id="14" name="Chart 13">
          <a:extLst>
            <a:ext uri="{FF2B5EF4-FFF2-40B4-BE49-F238E27FC236}">
              <a16:creationId xmlns:a16="http://schemas.microsoft.com/office/drawing/2014/main" id="{BCABA88E-4133-4354-AC1E-65005B7397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20</xdr:col>
      <xdr:colOff>97972</xdr:colOff>
      <xdr:row>3</xdr:row>
      <xdr:rowOff>21772</xdr:rowOff>
    </xdr:from>
    <xdr:to>
      <xdr:col>28</xdr:col>
      <xdr:colOff>65315</xdr:colOff>
      <xdr:row>20</xdr:row>
      <xdr:rowOff>54428</xdr:rowOff>
    </xdr:to>
    <xdr:graphicFrame macro="">
      <xdr:nvGraphicFramePr>
        <xdr:cNvPr id="17" name="Chart 16">
          <a:extLst>
            <a:ext uri="{FF2B5EF4-FFF2-40B4-BE49-F238E27FC236}">
              <a16:creationId xmlns:a16="http://schemas.microsoft.com/office/drawing/2014/main" id="{F083D886-6D73-4D81-9D46-C7E458EBBE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174172</xdr:colOff>
      <xdr:row>20</xdr:row>
      <xdr:rowOff>152399</xdr:rowOff>
    </xdr:from>
    <xdr:to>
      <xdr:col>11</xdr:col>
      <xdr:colOff>272144</xdr:colOff>
      <xdr:row>40</xdr:row>
      <xdr:rowOff>163285</xdr:rowOff>
    </xdr:to>
    <xdr:graphicFrame macro="">
      <xdr:nvGraphicFramePr>
        <xdr:cNvPr id="22" name="Chart 21">
          <a:extLst>
            <a:ext uri="{FF2B5EF4-FFF2-40B4-BE49-F238E27FC236}">
              <a16:creationId xmlns:a16="http://schemas.microsoft.com/office/drawing/2014/main" id="{07286E11-545D-4458-BAF0-1862B124A2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20</xdr:col>
      <xdr:colOff>97973</xdr:colOff>
      <xdr:row>21</xdr:row>
      <xdr:rowOff>32657</xdr:rowOff>
    </xdr:from>
    <xdr:to>
      <xdr:col>28</xdr:col>
      <xdr:colOff>43543</xdr:colOff>
      <xdr:row>39</xdr:row>
      <xdr:rowOff>174171</xdr:rowOff>
    </xdr:to>
    <xdr:graphicFrame macro="">
      <xdr:nvGraphicFramePr>
        <xdr:cNvPr id="26" name="Chart 25">
          <a:extLst>
            <a:ext uri="{FF2B5EF4-FFF2-40B4-BE49-F238E27FC236}">
              <a16:creationId xmlns:a16="http://schemas.microsoft.com/office/drawing/2014/main" id="{CADDEF1E-EF31-4BCA-AFEC-4FB3CE0F26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51163</xdr:colOff>
      <xdr:row>2</xdr:row>
      <xdr:rowOff>157844</xdr:rowOff>
    </xdr:from>
    <xdr:to>
      <xdr:col>3</xdr:col>
      <xdr:colOff>51163</xdr:colOff>
      <xdr:row>16</xdr:row>
      <xdr:rowOff>34019</xdr:rowOff>
    </xdr:to>
    <mc:AlternateContent xmlns:mc="http://schemas.openxmlformats.org/markup-compatibility/2006" xmlns:a14="http://schemas.microsoft.com/office/drawing/2010/main">
      <mc:Choice Requires="a14">
        <xdr:graphicFrame macro="">
          <xdr:nvGraphicFramePr>
            <xdr:cNvPr id="27" name="شعبه ">
              <a:extLst>
                <a:ext uri="{FF2B5EF4-FFF2-40B4-BE49-F238E27FC236}">
                  <a16:creationId xmlns:a16="http://schemas.microsoft.com/office/drawing/2014/main" id="{89413A91-B3E7-4E81-85F3-C294337F5B56}"/>
                </a:ext>
              </a:extLst>
            </xdr:cNvPr>
            <xdr:cNvGraphicFramePr/>
          </xdr:nvGraphicFramePr>
          <xdr:xfrm>
            <a:off x="0" y="0"/>
            <a:ext cx="0" cy="0"/>
          </xdr:xfrm>
          <a:graphic>
            <a:graphicData uri="http://schemas.microsoft.com/office/drawing/2010/slicer">
              <sle:slicer xmlns:sle="http://schemas.microsoft.com/office/drawing/2010/slicer" name="شعبه "/>
            </a:graphicData>
          </a:graphic>
        </xdr:graphicFrame>
      </mc:Choice>
      <mc:Fallback xmlns="">
        <xdr:sp macro="" textlink="">
          <xdr:nvSpPr>
            <xdr:cNvPr id="0" name=""/>
            <xdr:cNvSpPr>
              <a:spLocks noTextEdit="1"/>
            </xdr:cNvSpPr>
          </xdr:nvSpPr>
          <xdr:spPr>
            <a:xfrm>
              <a:off x="51163" y="527958"/>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41365</xdr:colOff>
      <xdr:row>16</xdr:row>
      <xdr:rowOff>104504</xdr:rowOff>
    </xdr:from>
    <xdr:to>
      <xdr:col>3</xdr:col>
      <xdr:colOff>41365</xdr:colOff>
      <xdr:row>29</xdr:row>
      <xdr:rowOff>165736</xdr:rowOff>
    </xdr:to>
    <mc:AlternateContent xmlns:mc="http://schemas.openxmlformats.org/markup-compatibility/2006" xmlns:a14="http://schemas.microsoft.com/office/drawing/2010/main">
      <mc:Choice Requires="a14">
        <xdr:graphicFrame macro="">
          <xdr:nvGraphicFramePr>
            <xdr:cNvPr id="28" name="تاریخ">
              <a:extLst>
                <a:ext uri="{FF2B5EF4-FFF2-40B4-BE49-F238E27FC236}">
                  <a16:creationId xmlns:a16="http://schemas.microsoft.com/office/drawing/2014/main" id="{FB515879-594A-48BC-9F1E-90039FE04A39}"/>
                </a:ext>
              </a:extLst>
            </xdr:cNvPr>
            <xdr:cNvGraphicFramePr/>
          </xdr:nvGraphicFramePr>
          <xdr:xfrm>
            <a:off x="0" y="0"/>
            <a:ext cx="0" cy="0"/>
          </xdr:xfrm>
          <a:graphic>
            <a:graphicData uri="http://schemas.microsoft.com/office/drawing/2010/slicer">
              <sle:slicer xmlns:sle="http://schemas.microsoft.com/office/drawing/2010/slicer" name="تاریخ"/>
            </a:graphicData>
          </a:graphic>
        </xdr:graphicFrame>
      </mc:Choice>
      <mc:Fallback xmlns="">
        <xdr:sp macro="" textlink="">
          <xdr:nvSpPr>
            <xdr:cNvPr id="0" name=""/>
            <xdr:cNvSpPr>
              <a:spLocks noTextEdit="1"/>
            </xdr:cNvSpPr>
          </xdr:nvSpPr>
          <xdr:spPr>
            <a:xfrm>
              <a:off x="41365" y="3065418"/>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hammadReza Toghyani" refreshedDate="45148.067786226849" createdVersion="6" refreshedVersion="6" minRefreshableVersion="3" recordCount="135" xr:uid="{E1DA1399-DADF-4762-B053-4A54CC68964A}">
  <cacheSource type="worksheet">
    <worksheetSource name="Data_t"/>
  </cacheSource>
  <cacheFields count="13">
    <cacheField name="نوع کالا" numFmtId="0">
      <sharedItems count="3">
        <s v="لوارم خانگی"/>
        <s v="کالای دیجیتال"/>
        <s v="مد و پوشاک"/>
      </sharedItems>
    </cacheField>
    <cacheField name="CODE" numFmtId="0">
      <sharedItems/>
    </cacheField>
    <cacheField name="نام کالا" numFmtId="0">
      <sharedItems count="9">
        <s v="یخچال"/>
        <s v="تلویزیون"/>
        <s v="اجاق گاز"/>
        <s v="لپ تاپ"/>
        <s v="تبلت"/>
        <s v="موبایل"/>
        <s v="شلوار"/>
        <s v="پلوشرت"/>
        <s v="هودی"/>
      </sharedItems>
    </cacheField>
    <cacheField name="تعداد" numFmtId="1">
      <sharedItems containsSemiMixedTypes="0" containsString="0" containsNumber="1" containsInteger="1" minValue="1" maxValue="44"/>
    </cacheField>
    <cacheField name="شعبه " numFmtId="0">
      <sharedItems count="3">
        <s v="شعبه 1"/>
        <s v="شعبه 2"/>
        <s v="شعبه 3"/>
      </sharedItems>
    </cacheField>
    <cacheField name="تاریخ" numFmtId="14">
      <sharedItems count="5">
        <s v="1402/01"/>
        <s v="1402/02"/>
        <s v="1402/03"/>
        <s v="1402/04"/>
        <s v="1402/05"/>
      </sharedItems>
    </cacheField>
    <cacheField name="کد کالا" numFmtId="0">
      <sharedItems containsSemiMixedTypes="0" containsString="0" containsNumber="1" containsInteger="1" minValue="10155" maxValue="10358"/>
    </cacheField>
    <cacheField name="قیمت" numFmtId="164">
      <sharedItems containsSemiMixedTypes="0" containsString="0" containsNumber="1" containsInteger="1" minValue="500000" maxValue="80000000"/>
    </cacheField>
    <cacheField name="شهر" numFmtId="0">
      <sharedItems/>
    </cacheField>
    <cacheField name="محله" numFmtId="0">
      <sharedItems/>
    </cacheField>
    <cacheField name="اسم ماه" numFmtId="0">
      <sharedItems count="5">
        <s v="فروردین"/>
        <s v="اردیبهشت"/>
        <s v="خرداد"/>
        <s v="تیر"/>
        <s v="مرداد"/>
      </sharedItems>
    </cacheField>
    <cacheField name="سال" numFmtId="0">
      <sharedItems/>
    </cacheField>
    <cacheField name="جمع درآمد" numFmtId="0">
      <sharedItems containsSemiMixedTypes="0" containsString="0" containsNumber="1" containsInteger="1" minValue="1000000" maxValue="2160000000"/>
    </cacheField>
  </cacheFields>
  <extLst>
    <ext xmlns:x14="http://schemas.microsoft.com/office/spreadsheetml/2009/9/main" uri="{725AE2AE-9491-48be-B2B4-4EB974FC3084}">
      <x14:pivotCacheDefinition pivotCacheId="159700871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5">
  <r>
    <x v="0"/>
    <s v="home"/>
    <x v="0"/>
    <n v="13"/>
    <x v="0"/>
    <x v="0"/>
    <n v="10156"/>
    <n v="80000000"/>
    <s v="تهران "/>
    <s v="شهرک غرب"/>
    <x v="0"/>
    <s v="1402"/>
    <n v="1040000000"/>
  </r>
  <r>
    <x v="0"/>
    <s v="home"/>
    <x v="1"/>
    <n v="17"/>
    <x v="0"/>
    <x v="0"/>
    <n v="10157"/>
    <n v="40000000"/>
    <s v="تهران "/>
    <s v="شهرک غرب"/>
    <x v="0"/>
    <s v="1402"/>
    <n v="680000000"/>
  </r>
  <r>
    <x v="0"/>
    <s v="home"/>
    <x v="2"/>
    <n v="4"/>
    <x v="0"/>
    <x v="0"/>
    <n v="10155"/>
    <n v="10000000"/>
    <s v="تهران "/>
    <s v="شهرک غرب"/>
    <x v="0"/>
    <s v="1402"/>
    <n v="40000000"/>
  </r>
  <r>
    <x v="1"/>
    <s v="digital"/>
    <x v="3"/>
    <n v="3"/>
    <x v="0"/>
    <x v="0"/>
    <n v="10255"/>
    <n v="50000000"/>
    <s v="تهران "/>
    <s v="شهرک غرب"/>
    <x v="0"/>
    <s v="1402"/>
    <n v="150000000"/>
  </r>
  <r>
    <x v="1"/>
    <s v="digital"/>
    <x v="4"/>
    <n v="29"/>
    <x v="0"/>
    <x v="0"/>
    <n v="10257"/>
    <n v="40000000"/>
    <s v="تهران "/>
    <s v="شهرک غرب"/>
    <x v="0"/>
    <s v="1402"/>
    <n v="1160000000"/>
  </r>
  <r>
    <x v="1"/>
    <s v="digital"/>
    <x v="5"/>
    <n v="7"/>
    <x v="0"/>
    <x v="0"/>
    <n v="10256"/>
    <n v="30000000"/>
    <s v="تهران "/>
    <s v="شهرک غرب"/>
    <x v="0"/>
    <s v="1402"/>
    <n v="210000000"/>
  </r>
  <r>
    <x v="2"/>
    <s v="cloth"/>
    <x v="6"/>
    <n v="28"/>
    <x v="0"/>
    <x v="0"/>
    <n v="10355"/>
    <n v="800000"/>
    <s v="تهران "/>
    <s v="شهرک غرب"/>
    <x v="0"/>
    <s v="1402"/>
    <n v="22400000"/>
  </r>
  <r>
    <x v="2"/>
    <s v="cloth"/>
    <x v="7"/>
    <n v="2"/>
    <x v="0"/>
    <x v="0"/>
    <n v="10357"/>
    <n v="500000"/>
    <s v="تهران "/>
    <s v="شهرک غرب"/>
    <x v="0"/>
    <s v="1402"/>
    <n v="1000000"/>
  </r>
  <r>
    <x v="2"/>
    <s v="cloth"/>
    <x v="8"/>
    <n v="19"/>
    <x v="0"/>
    <x v="0"/>
    <n v="10358"/>
    <n v="600000"/>
    <s v="تهران "/>
    <s v="شهرک غرب"/>
    <x v="0"/>
    <s v="1402"/>
    <n v="11400000"/>
  </r>
  <r>
    <x v="0"/>
    <s v="home"/>
    <x v="0"/>
    <n v="5"/>
    <x v="1"/>
    <x v="0"/>
    <n v="10156"/>
    <n v="80000000"/>
    <s v="تهران "/>
    <s v="ستاری"/>
    <x v="0"/>
    <s v="1402"/>
    <n v="400000000"/>
  </r>
  <r>
    <x v="0"/>
    <s v="home"/>
    <x v="1"/>
    <n v="25"/>
    <x v="1"/>
    <x v="0"/>
    <n v="10157"/>
    <n v="40000000"/>
    <s v="تهران "/>
    <s v="ستاری"/>
    <x v="0"/>
    <s v="1402"/>
    <n v="1000000000"/>
  </r>
  <r>
    <x v="0"/>
    <s v="home"/>
    <x v="2"/>
    <n v="19"/>
    <x v="1"/>
    <x v="0"/>
    <n v="10155"/>
    <n v="10000000"/>
    <s v="تهران "/>
    <s v="ستاری"/>
    <x v="0"/>
    <s v="1402"/>
    <n v="190000000"/>
  </r>
  <r>
    <x v="1"/>
    <s v="digital"/>
    <x v="3"/>
    <n v="13"/>
    <x v="1"/>
    <x v="0"/>
    <n v="10255"/>
    <n v="50000000"/>
    <s v="تهران "/>
    <s v="ستاری"/>
    <x v="0"/>
    <s v="1402"/>
    <n v="650000000"/>
  </r>
  <r>
    <x v="1"/>
    <s v="digital"/>
    <x v="4"/>
    <n v="6"/>
    <x v="1"/>
    <x v="0"/>
    <n v="10257"/>
    <n v="40000000"/>
    <s v="تهران "/>
    <s v="ستاری"/>
    <x v="0"/>
    <s v="1402"/>
    <n v="240000000"/>
  </r>
  <r>
    <x v="1"/>
    <s v="digital"/>
    <x v="5"/>
    <n v="7"/>
    <x v="1"/>
    <x v="0"/>
    <n v="10256"/>
    <n v="30000000"/>
    <s v="تهران "/>
    <s v="ستاری"/>
    <x v="0"/>
    <s v="1402"/>
    <n v="210000000"/>
  </r>
  <r>
    <x v="2"/>
    <s v="cloth"/>
    <x v="6"/>
    <n v="9"/>
    <x v="1"/>
    <x v="0"/>
    <n v="10355"/>
    <n v="800000"/>
    <s v="تهران "/>
    <s v="ستاری"/>
    <x v="0"/>
    <s v="1402"/>
    <n v="7200000"/>
  </r>
  <r>
    <x v="2"/>
    <s v="cloth"/>
    <x v="7"/>
    <n v="35"/>
    <x v="1"/>
    <x v="0"/>
    <n v="10357"/>
    <n v="500000"/>
    <s v="تهران "/>
    <s v="ستاری"/>
    <x v="0"/>
    <s v="1402"/>
    <n v="17500000"/>
  </r>
  <r>
    <x v="2"/>
    <s v="cloth"/>
    <x v="8"/>
    <n v="7"/>
    <x v="1"/>
    <x v="0"/>
    <n v="10358"/>
    <n v="600000"/>
    <s v="تهران "/>
    <s v="ستاری"/>
    <x v="0"/>
    <s v="1402"/>
    <n v="4200000"/>
  </r>
  <r>
    <x v="0"/>
    <s v="home"/>
    <x v="0"/>
    <n v="2"/>
    <x v="2"/>
    <x v="0"/>
    <n v="10156"/>
    <n v="80000000"/>
    <s v="تهران "/>
    <s v="ستارخان"/>
    <x v="0"/>
    <s v="1402"/>
    <n v="160000000"/>
  </r>
  <r>
    <x v="0"/>
    <s v="home"/>
    <x v="1"/>
    <n v="30"/>
    <x v="2"/>
    <x v="0"/>
    <n v="10157"/>
    <n v="40000000"/>
    <s v="تهران "/>
    <s v="ستارخان"/>
    <x v="0"/>
    <s v="1402"/>
    <n v="1200000000"/>
  </r>
  <r>
    <x v="0"/>
    <s v="home"/>
    <x v="2"/>
    <n v="27"/>
    <x v="2"/>
    <x v="0"/>
    <n v="10155"/>
    <n v="10000000"/>
    <s v="تهران "/>
    <s v="ستارخان"/>
    <x v="0"/>
    <s v="1402"/>
    <n v="270000000"/>
  </r>
  <r>
    <x v="1"/>
    <s v="digital"/>
    <x v="3"/>
    <n v="30"/>
    <x v="2"/>
    <x v="0"/>
    <n v="10255"/>
    <n v="50000000"/>
    <s v="تهران "/>
    <s v="ستارخان"/>
    <x v="0"/>
    <s v="1402"/>
    <n v="1500000000"/>
  </r>
  <r>
    <x v="1"/>
    <s v="digital"/>
    <x v="4"/>
    <n v="23"/>
    <x v="2"/>
    <x v="0"/>
    <n v="10257"/>
    <n v="40000000"/>
    <s v="تهران "/>
    <s v="ستارخان"/>
    <x v="0"/>
    <s v="1402"/>
    <n v="920000000"/>
  </r>
  <r>
    <x v="1"/>
    <s v="digital"/>
    <x v="5"/>
    <n v="16"/>
    <x v="2"/>
    <x v="0"/>
    <n v="10256"/>
    <n v="30000000"/>
    <s v="تهران "/>
    <s v="ستارخان"/>
    <x v="0"/>
    <s v="1402"/>
    <n v="480000000"/>
  </r>
  <r>
    <x v="2"/>
    <s v="cloth"/>
    <x v="6"/>
    <n v="14"/>
    <x v="2"/>
    <x v="0"/>
    <n v="10355"/>
    <n v="800000"/>
    <s v="تهران "/>
    <s v="ستارخان"/>
    <x v="0"/>
    <s v="1402"/>
    <n v="11200000"/>
  </r>
  <r>
    <x v="2"/>
    <s v="cloth"/>
    <x v="7"/>
    <n v="9"/>
    <x v="2"/>
    <x v="0"/>
    <n v="10357"/>
    <n v="500000"/>
    <s v="تهران "/>
    <s v="ستارخان"/>
    <x v="0"/>
    <s v="1402"/>
    <n v="4500000"/>
  </r>
  <r>
    <x v="2"/>
    <s v="cloth"/>
    <x v="8"/>
    <n v="30"/>
    <x v="2"/>
    <x v="0"/>
    <n v="10358"/>
    <n v="600000"/>
    <s v="تهران "/>
    <s v="ستارخان"/>
    <x v="0"/>
    <s v="1402"/>
    <n v="18000000"/>
  </r>
  <r>
    <x v="0"/>
    <s v="home"/>
    <x v="0"/>
    <n v="17"/>
    <x v="0"/>
    <x v="1"/>
    <n v="10156"/>
    <n v="80000000"/>
    <s v="تهران "/>
    <s v="شهرک غرب"/>
    <x v="1"/>
    <s v="1402"/>
    <n v="1360000000"/>
  </r>
  <r>
    <x v="0"/>
    <s v="home"/>
    <x v="1"/>
    <n v="21"/>
    <x v="0"/>
    <x v="1"/>
    <n v="10157"/>
    <n v="40000000"/>
    <s v="تهران "/>
    <s v="شهرک غرب"/>
    <x v="1"/>
    <s v="1402"/>
    <n v="840000000"/>
  </r>
  <r>
    <x v="0"/>
    <s v="home"/>
    <x v="2"/>
    <n v="24"/>
    <x v="0"/>
    <x v="1"/>
    <n v="10155"/>
    <n v="10000000"/>
    <s v="تهران "/>
    <s v="شهرک غرب"/>
    <x v="1"/>
    <s v="1402"/>
    <n v="240000000"/>
  </r>
  <r>
    <x v="1"/>
    <s v="digital"/>
    <x v="3"/>
    <n v="25"/>
    <x v="0"/>
    <x v="1"/>
    <n v="10255"/>
    <n v="50000000"/>
    <s v="تهران "/>
    <s v="شهرک غرب"/>
    <x v="1"/>
    <s v="1402"/>
    <n v="1250000000"/>
  </r>
  <r>
    <x v="1"/>
    <s v="digital"/>
    <x v="4"/>
    <n v="28"/>
    <x v="0"/>
    <x v="1"/>
    <n v="10257"/>
    <n v="40000000"/>
    <s v="تهران "/>
    <s v="شهرک غرب"/>
    <x v="1"/>
    <s v="1402"/>
    <n v="1120000000"/>
  </r>
  <r>
    <x v="1"/>
    <s v="digital"/>
    <x v="5"/>
    <n v="23"/>
    <x v="0"/>
    <x v="1"/>
    <n v="10256"/>
    <n v="30000000"/>
    <s v="تهران "/>
    <s v="شهرک غرب"/>
    <x v="1"/>
    <s v="1402"/>
    <n v="690000000"/>
  </r>
  <r>
    <x v="2"/>
    <s v="cloth"/>
    <x v="6"/>
    <n v="30"/>
    <x v="0"/>
    <x v="1"/>
    <n v="10355"/>
    <n v="800000"/>
    <s v="تهران "/>
    <s v="شهرک غرب"/>
    <x v="1"/>
    <s v="1402"/>
    <n v="24000000"/>
  </r>
  <r>
    <x v="2"/>
    <s v="cloth"/>
    <x v="7"/>
    <n v="24"/>
    <x v="0"/>
    <x v="1"/>
    <n v="10357"/>
    <n v="500000"/>
    <s v="تهران "/>
    <s v="شهرک غرب"/>
    <x v="1"/>
    <s v="1402"/>
    <n v="12000000"/>
  </r>
  <r>
    <x v="2"/>
    <s v="cloth"/>
    <x v="8"/>
    <n v="44"/>
    <x v="0"/>
    <x v="1"/>
    <n v="10358"/>
    <n v="600000"/>
    <s v="تهران "/>
    <s v="شهرک غرب"/>
    <x v="1"/>
    <s v="1402"/>
    <n v="26400000"/>
  </r>
  <r>
    <x v="0"/>
    <s v="home"/>
    <x v="0"/>
    <n v="2"/>
    <x v="1"/>
    <x v="1"/>
    <n v="10156"/>
    <n v="80000000"/>
    <s v="تهران "/>
    <s v="ستاری"/>
    <x v="1"/>
    <s v="1402"/>
    <n v="160000000"/>
  </r>
  <r>
    <x v="0"/>
    <s v="home"/>
    <x v="1"/>
    <n v="3"/>
    <x v="1"/>
    <x v="1"/>
    <n v="10157"/>
    <n v="40000000"/>
    <s v="تهران "/>
    <s v="ستاری"/>
    <x v="1"/>
    <s v="1402"/>
    <n v="120000000"/>
  </r>
  <r>
    <x v="0"/>
    <s v="home"/>
    <x v="2"/>
    <n v="11"/>
    <x v="1"/>
    <x v="1"/>
    <n v="10155"/>
    <n v="10000000"/>
    <s v="تهران "/>
    <s v="ستاری"/>
    <x v="1"/>
    <s v="1402"/>
    <n v="110000000"/>
  </r>
  <r>
    <x v="1"/>
    <s v="digital"/>
    <x v="3"/>
    <n v="18"/>
    <x v="1"/>
    <x v="1"/>
    <n v="10255"/>
    <n v="50000000"/>
    <s v="تهران "/>
    <s v="ستاری"/>
    <x v="1"/>
    <s v="1402"/>
    <n v="900000000"/>
  </r>
  <r>
    <x v="1"/>
    <s v="digital"/>
    <x v="4"/>
    <n v="29"/>
    <x v="1"/>
    <x v="1"/>
    <n v="10257"/>
    <n v="40000000"/>
    <s v="تهران "/>
    <s v="ستاری"/>
    <x v="1"/>
    <s v="1402"/>
    <n v="1160000000"/>
  </r>
  <r>
    <x v="1"/>
    <s v="digital"/>
    <x v="5"/>
    <n v="2"/>
    <x v="1"/>
    <x v="1"/>
    <n v="10256"/>
    <n v="30000000"/>
    <s v="تهران "/>
    <s v="ستاری"/>
    <x v="1"/>
    <s v="1402"/>
    <n v="60000000"/>
  </r>
  <r>
    <x v="2"/>
    <s v="cloth"/>
    <x v="6"/>
    <n v="20"/>
    <x v="1"/>
    <x v="1"/>
    <n v="10355"/>
    <n v="800000"/>
    <s v="تهران "/>
    <s v="ستاری"/>
    <x v="1"/>
    <s v="1402"/>
    <n v="16000000"/>
  </r>
  <r>
    <x v="2"/>
    <s v="cloth"/>
    <x v="7"/>
    <n v="15"/>
    <x v="1"/>
    <x v="1"/>
    <n v="10357"/>
    <n v="500000"/>
    <s v="تهران "/>
    <s v="ستاری"/>
    <x v="1"/>
    <s v="1402"/>
    <n v="7500000"/>
  </r>
  <r>
    <x v="2"/>
    <s v="cloth"/>
    <x v="8"/>
    <n v="22"/>
    <x v="1"/>
    <x v="1"/>
    <n v="10358"/>
    <n v="600000"/>
    <s v="تهران "/>
    <s v="ستاری"/>
    <x v="1"/>
    <s v="1402"/>
    <n v="13200000"/>
  </r>
  <r>
    <x v="0"/>
    <s v="home"/>
    <x v="0"/>
    <n v="24"/>
    <x v="2"/>
    <x v="1"/>
    <n v="10156"/>
    <n v="80000000"/>
    <s v="تهران "/>
    <s v="ستارخان"/>
    <x v="1"/>
    <s v="1402"/>
    <n v="1920000000"/>
  </r>
  <r>
    <x v="0"/>
    <s v="home"/>
    <x v="1"/>
    <n v="2"/>
    <x v="2"/>
    <x v="1"/>
    <n v="10157"/>
    <n v="40000000"/>
    <s v="تهران "/>
    <s v="ستارخان"/>
    <x v="1"/>
    <s v="1402"/>
    <n v="80000000"/>
  </r>
  <r>
    <x v="0"/>
    <s v="home"/>
    <x v="2"/>
    <n v="1"/>
    <x v="2"/>
    <x v="1"/>
    <n v="10155"/>
    <n v="10000000"/>
    <s v="تهران "/>
    <s v="ستارخان"/>
    <x v="1"/>
    <s v="1402"/>
    <n v="10000000"/>
  </r>
  <r>
    <x v="1"/>
    <s v="digital"/>
    <x v="3"/>
    <n v="25"/>
    <x v="2"/>
    <x v="1"/>
    <n v="10255"/>
    <n v="50000000"/>
    <s v="تهران "/>
    <s v="ستارخان"/>
    <x v="1"/>
    <s v="1402"/>
    <n v="1250000000"/>
  </r>
  <r>
    <x v="1"/>
    <s v="digital"/>
    <x v="4"/>
    <n v="10"/>
    <x v="2"/>
    <x v="1"/>
    <n v="10257"/>
    <n v="40000000"/>
    <s v="تهران "/>
    <s v="ستارخان"/>
    <x v="1"/>
    <s v="1402"/>
    <n v="400000000"/>
  </r>
  <r>
    <x v="1"/>
    <s v="digital"/>
    <x v="5"/>
    <n v="9"/>
    <x v="2"/>
    <x v="1"/>
    <n v="10256"/>
    <n v="30000000"/>
    <s v="تهران "/>
    <s v="ستارخان"/>
    <x v="1"/>
    <s v="1402"/>
    <n v="270000000"/>
  </r>
  <r>
    <x v="2"/>
    <s v="cloth"/>
    <x v="6"/>
    <n v="3"/>
    <x v="2"/>
    <x v="1"/>
    <n v="10355"/>
    <n v="800000"/>
    <s v="تهران "/>
    <s v="ستارخان"/>
    <x v="1"/>
    <s v="1402"/>
    <n v="2400000"/>
  </r>
  <r>
    <x v="2"/>
    <s v="cloth"/>
    <x v="7"/>
    <n v="18"/>
    <x v="2"/>
    <x v="1"/>
    <n v="10357"/>
    <n v="500000"/>
    <s v="تهران "/>
    <s v="ستارخان"/>
    <x v="1"/>
    <s v="1402"/>
    <n v="9000000"/>
  </r>
  <r>
    <x v="2"/>
    <s v="cloth"/>
    <x v="8"/>
    <n v="14"/>
    <x v="2"/>
    <x v="1"/>
    <n v="10358"/>
    <n v="600000"/>
    <s v="تهران "/>
    <s v="ستارخان"/>
    <x v="1"/>
    <s v="1402"/>
    <n v="8400000"/>
  </r>
  <r>
    <x v="0"/>
    <s v="home"/>
    <x v="0"/>
    <n v="21"/>
    <x v="0"/>
    <x v="2"/>
    <n v="10156"/>
    <n v="80000000"/>
    <s v="تهران "/>
    <s v="شهرک غرب"/>
    <x v="2"/>
    <s v="1402"/>
    <n v="1680000000"/>
  </r>
  <r>
    <x v="0"/>
    <s v="home"/>
    <x v="1"/>
    <n v="1"/>
    <x v="0"/>
    <x v="2"/>
    <n v="10157"/>
    <n v="40000000"/>
    <s v="تهران "/>
    <s v="شهرک غرب"/>
    <x v="2"/>
    <s v="1402"/>
    <n v="40000000"/>
  </r>
  <r>
    <x v="0"/>
    <s v="home"/>
    <x v="2"/>
    <n v="26"/>
    <x v="0"/>
    <x v="2"/>
    <n v="10155"/>
    <n v="10000000"/>
    <s v="تهران "/>
    <s v="شهرک غرب"/>
    <x v="2"/>
    <s v="1402"/>
    <n v="260000000"/>
  </r>
  <r>
    <x v="1"/>
    <s v="digital"/>
    <x v="3"/>
    <n v="14"/>
    <x v="0"/>
    <x v="2"/>
    <n v="10255"/>
    <n v="50000000"/>
    <s v="تهران "/>
    <s v="شهرک غرب"/>
    <x v="2"/>
    <s v="1402"/>
    <n v="700000000"/>
  </r>
  <r>
    <x v="1"/>
    <s v="digital"/>
    <x v="4"/>
    <n v="28"/>
    <x v="0"/>
    <x v="2"/>
    <n v="10257"/>
    <n v="40000000"/>
    <s v="تهران "/>
    <s v="شهرک غرب"/>
    <x v="2"/>
    <s v="1402"/>
    <n v="1120000000"/>
  </r>
  <r>
    <x v="1"/>
    <s v="digital"/>
    <x v="5"/>
    <n v="27"/>
    <x v="0"/>
    <x v="2"/>
    <n v="10256"/>
    <n v="30000000"/>
    <s v="تهران "/>
    <s v="شهرک غرب"/>
    <x v="2"/>
    <s v="1402"/>
    <n v="810000000"/>
  </r>
  <r>
    <x v="2"/>
    <s v="cloth"/>
    <x v="6"/>
    <n v="17"/>
    <x v="0"/>
    <x v="2"/>
    <n v="10355"/>
    <n v="800000"/>
    <s v="تهران "/>
    <s v="شهرک غرب"/>
    <x v="2"/>
    <s v="1402"/>
    <n v="13600000"/>
  </r>
  <r>
    <x v="2"/>
    <s v="cloth"/>
    <x v="7"/>
    <n v="27"/>
    <x v="0"/>
    <x v="2"/>
    <n v="10357"/>
    <n v="500000"/>
    <s v="تهران "/>
    <s v="شهرک غرب"/>
    <x v="2"/>
    <s v="1402"/>
    <n v="13500000"/>
  </r>
  <r>
    <x v="2"/>
    <s v="cloth"/>
    <x v="8"/>
    <n v="5"/>
    <x v="0"/>
    <x v="2"/>
    <n v="10358"/>
    <n v="600000"/>
    <s v="تهران "/>
    <s v="شهرک غرب"/>
    <x v="2"/>
    <s v="1402"/>
    <n v="3000000"/>
  </r>
  <r>
    <x v="0"/>
    <s v="home"/>
    <x v="0"/>
    <n v="3"/>
    <x v="1"/>
    <x v="2"/>
    <n v="10156"/>
    <n v="80000000"/>
    <s v="تهران "/>
    <s v="ستاری"/>
    <x v="2"/>
    <s v="1402"/>
    <n v="240000000"/>
  </r>
  <r>
    <x v="0"/>
    <s v="home"/>
    <x v="1"/>
    <n v="7"/>
    <x v="1"/>
    <x v="2"/>
    <n v="10157"/>
    <n v="40000000"/>
    <s v="تهران "/>
    <s v="ستاری"/>
    <x v="2"/>
    <s v="1402"/>
    <n v="280000000"/>
  </r>
  <r>
    <x v="0"/>
    <s v="home"/>
    <x v="2"/>
    <n v="2"/>
    <x v="1"/>
    <x v="2"/>
    <n v="10155"/>
    <n v="10000000"/>
    <s v="تهران "/>
    <s v="ستاری"/>
    <x v="2"/>
    <s v="1402"/>
    <n v="20000000"/>
  </r>
  <r>
    <x v="1"/>
    <s v="digital"/>
    <x v="3"/>
    <n v="27"/>
    <x v="1"/>
    <x v="2"/>
    <n v="10255"/>
    <n v="50000000"/>
    <s v="تهران "/>
    <s v="ستاری"/>
    <x v="2"/>
    <s v="1402"/>
    <n v="1350000000"/>
  </r>
  <r>
    <x v="1"/>
    <s v="digital"/>
    <x v="4"/>
    <n v="4"/>
    <x v="1"/>
    <x v="2"/>
    <n v="10257"/>
    <n v="40000000"/>
    <s v="تهران "/>
    <s v="ستاری"/>
    <x v="2"/>
    <s v="1402"/>
    <n v="160000000"/>
  </r>
  <r>
    <x v="1"/>
    <s v="digital"/>
    <x v="5"/>
    <n v="16"/>
    <x v="1"/>
    <x v="2"/>
    <n v="10256"/>
    <n v="30000000"/>
    <s v="تهران "/>
    <s v="ستاری"/>
    <x v="2"/>
    <s v="1402"/>
    <n v="480000000"/>
  </r>
  <r>
    <x v="2"/>
    <s v="cloth"/>
    <x v="6"/>
    <n v="16"/>
    <x v="1"/>
    <x v="2"/>
    <n v="10355"/>
    <n v="800000"/>
    <s v="تهران "/>
    <s v="ستاری"/>
    <x v="2"/>
    <s v="1402"/>
    <n v="12800000"/>
  </r>
  <r>
    <x v="2"/>
    <s v="cloth"/>
    <x v="7"/>
    <n v="18"/>
    <x v="1"/>
    <x v="2"/>
    <n v="10357"/>
    <n v="500000"/>
    <s v="تهران "/>
    <s v="ستاری"/>
    <x v="2"/>
    <s v="1402"/>
    <n v="9000000"/>
  </r>
  <r>
    <x v="2"/>
    <s v="cloth"/>
    <x v="8"/>
    <n v="6"/>
    <x v="1"/>
    <x v="2"/>
    <n v="10358"/>
    <n v="600000"/>
    <s v="تهران "/>
    <s v="ستاری"/>
    <x v="2"/>
    <s v="1402"/>
    <n v="3600000"/>
  </r>
  <r>
    <x v="0"/>
    <s v="home"/>
    <x v="0"/>
    <n v="23"/>
    <x v="2"/>
    <x v="2"/>
    <n v="10156"/>
    <n v="80000000"/>
    <s v="تهران "/>
    <s v="ستارخان"/>
    <x v="2"/>
    <s v="1402"/>
    <n v="1840000000"/>
  </r>
  <r>
    <x v="0"/>
    <s v="home"/>
    <x v="1"/>
    <n v="12"/>
    <x v="2"/>
    <x v="2"/>
    <n v="10157"/>
    <n v="40000000"/>
    <s v="تهران "/>
    <s v="ستارخان"/>
    <x v="2"/>
    <s v="1402"/>
    <n v="480000000"/>
  </r>
  <r>
    <x v="0"/>
    <s v="home"/>
    <x v="2"/>
    <n v="18"/>
    <x v="2"/>
    <x v="2"/>
    <n v="10155"/>
    <n v="10000000"/>
    <s v="تهران "/>
    <s v="ستارخان"/>
    <x v="2"/>
    <s v="1402"/>
    <n v="180000000"/>
  </r>
  <r>
    <x v="1"/>
    <s v="digital"/>
    <x v="3"/>
    <n v="25"/>
    <x v="2"/>
    <x v="2"/>
    <n v="10255"/>
    <n v="50000000"/>
    <s v="تهران "/>
    <s v="ستارخان"/>
    <x v="2"/>
    <s v="1402"/>
    <n v="1250000000"/>
  </r>
  <r>
    <x v="1"/>
    <s v="digital"/>
    <x v="4"/>
    <n v="23"/>
    <x v="2"/>
    <x v="2"/>
    <n v="10257"/>
    <n v="40000000"/>
    <s v="تهران "/>
    <s v="ستارخان"/>
    <x v="2"/>
    <s v="1402"/>
    <n v="920000000"/>
  </r>
  <r>
    <x v="1"/>
    <s v="digital"/>
    <x v="5"/>
    <n v="30"/>
    <x v="2"/>
    <x v="2"/>
    <n v="10256"/>
    <n v="30000000"/>
    <s v="تهران "/>
    <s v="ستارخان"/>
    <x v="2"/>
    <s v="1402"/>
    <n v="900000000"/>
  </r>
  <r>
    <x v="2"/>
    <s v="cloth"/>
    <x v="6"/>
    <n v="4"/>
    <x v="2"/>
    <x v="2"/>
    <n v="10355"/>
    <n v="800000"/>
    <s v="تهران "/>
    <s v="ستارخان"/>
    <x v="2"/>
    <s v="1402"/>
    <n v="3200000"/>
  </r>
  <r>
    <x v="2"/>
    <s v="cloth"/>
    <x v="7"/>
    <n v="24"/>
    <x v="2"/>
    <x v="2"/>
    <n v="10357"/>
    <n v="500000"/>
    <s v="تهران "/>
    <s v="ستارخان"/>
    <x v="2"/>
    <s v="1402"/>
    <n v="12000000"/>
  </r>
  <r>
    <x v="2"/>
    <s v="cloth"/>
    <x v="8"/>
    <n v="5"/>
    <x v="2"/>
    <x v="2"/>
    <n v="10358"/>
    <n v="600000"/>
    <s v="تهران "/>
    <s v="ستارخان"/>
    <x v="2"/>
    <s v="1402"/>
    <n v="3000000"/>
  </r>
  <r>
    <x v="0"/>
    <s v="home"/>
    <x v="0"/>
    <n v="5"/>
    <x v="0"/>
    <x v="3"/>
    <n v="10156"/>
    <n v="80000000"/>
    <s v="تهران "/>
    <s v="شهرک غرب"/>
    <x v="3"/>
    <s v="1402"/>
    <n v="400000000"/>
  </r>
  <r>
    <x v="0"/>
    <s v="home"/>
    <x v="1"/>
    <n v="1"/>
    <x v="0"/>
    <x v="3"/>
    <n v="10157"/>
    <n v="40000000"/>
    <s v="تهران "/>
    <s v="شهرک غرب"/>
    <x v="3"/>
    <s v="1402"/>
    <n v="40000000"/>
  </r>
  <r>
    <x v="0"/>
    <s v="home"/>
    <x v="2"/>
    <n v="30"/>
    <x v="0"/>
    <x v="3"/>
    <n v="10155"/>
    <n v="10000000"/>
    <s v="تهران "/>
    <s v="شهرک غرب"/>
    <x v="3"/>
    <s v="1402"/>
    <n v="300000000"/>
  </r>
  <r>
    <x v="1"/>
    <s v="digital"/>
    <x v="3"/>
    <n v="24"/>
    <x v="0"/>
    <x v="3"/>
    <n v="10255"/>
    <n v="50000000"/>
    <s v="تهران "/>
    <s v="شهرک غرب"/>
    <x v="3"/>
    <s v="1402"/>
    <n v="1200000000"/>
  </r>
  <r>
    <x v="1"/>
    <s v="digital"/>
    <x v="4"/>
    <n v="2"/>
    <x v="0"/>
    <x v="3"/>
    <n v="10257"/>
    <n v="40000000"/>
    <s v="تهران "/>
    <s v="شهرک غرب"/>
    <x v="3"/>
    <s v="1402"/>
    <n v="80000000"/>
  </r>
  <r>
    <x v="1"/>
    <s v="digital"/>
    <x v="5"/>
    <n v="3"/>
    <x v="0"/>
    <x v="3"/>
    <n v="10256"/>
    <n v="30000000"/>
    <s v="تهران "/>
    <s v="شهرک غرب"/>
    <x v="3"/>
    <s v="1402"/>
    <n v="90000000"/>
  </r>
  <r>
    <x v="2"/>
    <s v="cloth"/>
    <x v="6"/>
    <n v="4"/>
    <x v="0"/>
    <x v="3"/>
    <n v="10355"/>
    <n v="800000"/>
    <s v="تهران "/>
    <s v="شهرک غرب"/>
    <x v="3"/>
    <s v="1402"/>
    <n v="3200000"/>
  </r>
  <r>
    <x v="2"/>
    <s v="cloth"/>
    <x v="7"/>
    <n v="12"/>
    <x v="0"/>
    <x v="3"/>
    <n v="10357"/>
    <n v="500000"/>
    <s v="تهران "/>
    <s v="شهرک غرب"/>
    <x v="3"/>
    <s v="1402"/>
    <n v="6000000"/>
  </r>
  <r>
    <x v="2"/>
    <s v="cloth"/>
    <x v="8"/>
    <n v="8"/>
    <x v="0"/>
    <x v="3"/>
    <n v="10358"/>
    <n v="600000"/>
    <s v="تهران "/>
    <s v="شهرک غرب"/>
    <x v="3"/>
    <s v="1402"/>
    <n v="4800000"/>
  </r>
  <r>
    <x v="0"/>
    <s v="home"/>
    <x v="0"/>
    <n v="18"/>
    <x v="1"/>
    <x v="3"/>
    <n v="10156"/>
    <n v="80000000"/>
    <s v="تهران "/>
    <s v="ستاری"/>
    <x v="3"/>
    <s v="1402"/>
    <n v="1440000000"/>
  </r>
  <r>
    <x v="0"/>
    <s v="home"/>
    <x v="1"/>
    <n v="7"/>
    <x v="1"/>
    <x v="3"/>
    <n v="10157"/>
    <n v="40000000"/>
    <s v="تهران "/>
    <s v="ستاری"/>
    <x v="3"/>
    <s v="1402"/>
    <n v="280000000"/>
  </r>
  <r>
    <x v="0"/>
    <s v="home"/>
    <x v="2"/>
    <n v="19"/>
    <x v="1"/>
    <x v="3"/>
    <n v="10155"/>
    <n v="10000000"/>
    <s v="تهران "/>
    <s v="ستاری"/>
    <x v="3"/>
    <s v="1402"/>
    <n v="190000000"/>
  </r>
  <r>
    <x v="1"/>
    <s v="digital"/>
    <x v="3"/>
    <n v="10"/>
    <x v="1"/>
    <x v="3"/>
    <n v="10255"/>
    <n v="50000000"/>
    <s v="تهران "/>
    <s v="ستاری"/>
    <x v="3"/>
    <s v="1402"/>
    <n v="500000000"/>
  </r>
  <r>
    <x v="1"/>
    <s v="digital"/>
    <x v="4"/>
    <n v="22"/>
    <x v="1"/>
    <x v="3"/>
    <n v="10257"/>
    <n v="40000000"/>
    <s v="تهران "/>
    <s v="ستاری"/>
    <x v="3"/>
    <s v="1402"/>
    <n v="880000000"/>
  </r>
  <r>
    <x v="1"/>
    <s v="digital"/>
    <x v="5"/>
    <n v="17"/>
    <x v="1"/>
    <x v="3"/>
    <n v="10256"/>
    <n v="30000000"/>
    <s v="تهران "/>
    <s v="ستاری"/>
    <x v="3"/>
    <s v="1402"/>
    <n v="510000000"/>
  </r>
  <r>
    <x v="2"/>
    <s v="cloth"/>
    <x v="6"/>
    <n v="8"/>
    <x v="1"/>
    <x v="3"/>
    <n v="10355"/>
    <n v="800000"/>
    <s v="تهران "/>
    <s v="ستاری"/>
    <x v="3"/>
    <s v="1402"/>
    <n v="6400000"/>
  </r>
  <r>
    <x v="2"/>
    <s v="cloth"/>
    <x v="7"/>
    <n v="22"/>
    <x v="1"/>
    <x v="3"/>
    <n v="10357"/>
    <n v="500000"/>
    <s v="تهران "/>
    <s v="ستاری"/>
    <x v="3"/>
    <s v="1402"/>
    <n v="11000000"/>
  </r>
  <r>
    <x v="2"/>
    <s v="cloth"/>
    <x v="8"/>
    <n v="8"/>
    <x v="1"/>
    <x v="3"/>
    <n v="10358"/>
    <n v="600000"/>
    <s v="تهران "/>
    <s v="ستاری"/>
    <x v="3"/>
    <s v="1402"/>
    <n v="4800000"/>
  </r>
  <r>
    <x v="0"/>
    <s v="home"/>
    <x v="0"/>
    <n v="27"/>
    <x v="2"/>
    <x v="3"/>
    <n v="10156"/>
    <n v="80000000"/>
    <s v="تهران "/>
    <s v="ستارخان"/>
    <x v="3"/>
    <s v="1402"/>
    <n v="2160000000"/>
  </r>
  <r>
    <x v="0"/>
    <s v="home"/>
    <x v="1"/>
    <n v="29"/>
    <x v="2"/>
    <x v="3"/>
    <n v="10157"/>
    <n v="40000000"/>
    <s v="تهران "/>
    <s v="ستارخان"/>
    <x v="3"/>
    <s v="1402"/>
    <n v="1160000000"/>
  </r>
  <r>
    <x v="0"/>
    <s v="home"/>
    <x v="2"/>
    <n v="2"/>
    <x v="2"/>
    <x v="3"/>
    <n v="10155"/>
    <n v="10000000"/>
    <s v="تهران "/>
    <s v="ستارخان"/>
    <x v="3"/>
    <s v="1402"/>
    <n v="20000000"/>
  </r>
  <r>
    <x v="1"/>
    <s v="digital"/>
    <x v="3"/>
    <n v="24"/>
    <x v="2"/>
    <x v="3"/>
    <n v="10255"/>
    <n v="50000000"/>
    <s v="تهران "/>
    <s v="ستارخان"/>
    <x v="3"/>
    <s v="1402"/>
    <n v="1200000000"/>
  </r>
  <r>
    <x v="1"/>
    <s v="digital"/>
    <x v="4"/>
    <n v="28"/>
    <x v="2"/>
    <x v="3"/>
    <n v="10257"/>
    <n v="40000000"/>
    <s v="تهران "/>
    <s v="ستارخان"/>
    <x v="3"/>
    <s v="1402"/>
    <n v="1120000000"/>
  </r>
  <r>
    <x v="1"/>
    <s v="digital"/>
    <x v="5"/>
    <n v="22"/>
    <x v="2"/>
    <x v="3"/>
    <n v="10256"/>
    <n v="30000000"/>
    <s v="تهران "/>
    <s v="ستارخان"/>
    <x v="3"/>
    <s v="1402"/>
    <n v="660000000"/>
  </r>
  <r>
    <x v="2"/>
    <s v="cloth"/>
    <x v="6"/>
    <n v="9"/>
    <x v="2"/>
    <x v="3"/>
    <n v="10355"/>
    <n v="800000"/>
    <s v="تهران "/>
    <s v="ستارخان"/>
    <x v="3"/>
    <s v="1402"/>
    <n v="7200000"/>
  </r>
  <r>
    <x v="2"/>
    <s v="cloth"/>
    <x v="7"/>
    <n v="25"/>
    <x v="2"/>
    <x v="3"/>
    <n v="10357"/>
    <n v="500000"/>
    <s v="تهران "/>
    <s v="ستارخان"/>
    <x v="3"/>
    <s v="1402"/>
    <n v="12500000"/>
  </r>
  <r>
    <x v="2"/>
    <s v="cloth"/>
    <x v="8"/>
    <n v="27"/>
    <x v="2"/>
    <x v="3"/>
    <n v="10358"/>
    <n v="600000"/>
    <s v="تهران "/>
    <s v="ستارخان"/>
    <x v="3"/>
    <s v="1402"/>
    <n v="16200000"/>
  </r>
  <r>
    <x v="0"/>
    <s v="home"/>
    <x v="0"/>
    <n v="9"/>
    <x v="0"/>
    <x v="4"/>
    <n v="10156"/>
    <n v="80000000"/>
    <s v="تهران "/>
    <s v="شهرک غرب"/>
    <x v="4"/>
    <s v="1402"/>
    <n v="720000000"/>
  </r>
  <r>
    <x v="0"/>
    <s v="home"/>
    <x v="1"/>
    <n v="20"/>
    <x v="0"/>
    <x v="4"/>
    <n v="10157"/>
    <n v="40000000"/>
    <s v="تهران "/>
    <s v="شهرک غرب"/>
    <x v="4"/>
    <s v="1402"/>
    <n v="800000000"/>
  </r>
  <r>
    <x v="0"/>
    <s v="home"/>
    <x v="2"/>
    <n v="22"/>
    <x v="0"/>
    <x v="4"/>
    <n v="10155"/>
    <n v="10000000"/>
    <s v="تهران "/>
    <s v="شهرک غرب"/>
    <x v="4"/>
    <s v="1402"/>
    <n v="220000000"/>
  </r>
  <r>
    <x v="1"/>
    <s v="digital"/>
    <x v="3"/>
    <n v="27"/>
    <x v="0"/>
    <x v="4"/>
    <n v="10255"/>
    <n v="50000000"/>
    <s v="تهران "/>
    <s v="شهرک غرب"/>
    <x v="4"/>
    <s v="1402"/>
    <n v="1350000000"/>
  </r>
  <r>
    <x v="1"/>
    <s v="digital"/>
    <x v="4"/>
    <n v="24"/>
    <x v="0"/>
    <x v="4"/>
    <n v="10257"/>
    <n v="40000000"/>
    <s v="تهران "/>
    <s v="شهرک غرب"/>
    <x v="4"/>
    <s v="1402"/>
    <n v="960000000"/>
  </r>
  <r>
    <x v="1"/>
    <s v="digital"/>
    <x v="5"/>
    <n v="14"/>
    <x v="0"/>
    <x v="4"/>
    <n v="10256"/>
    <n v="30000000"/>
    <s v="تهران "/>
    <s v="شهرک غرب"/>
    <x v="4"/>
    <s v="1402"/>
    <n v="420000000"/>
  </r>
  <r>
    <x v="2"/>
    <s v="cloth"/>
    <x v="6"/>
    <n v="22"/>
    <x v="0"/>
    <x v="4"/>
    <n v="10355"/>
    <n v="800000"/>
    <s v="تهران "/>
    <s v="شهرک غرب"/>
    <x v="4"/>
    <s v="1402"/>
    <n v="17600000"/>
  </r>
  <r>
    <x v="2"/>
    <s v="cloth"/>
    <x v="7"/>
    <n v="20"/>
    <x v="0"/>
    <x v="4"/>
    <n v="10357"/>
    <n v="500000"/>
    <s v="تهران "/>
    <s v="شهرک غرب"/>
    <x v="4"/>
    <s v="1402"/>
    <n v="10000000"/>
  </r>
  <r>
    <x v="2"/>
    <s v="cloth"/>
    <x v="8"/>
    <n v="12"/>
    <x v="0"/>
    <x v="4"/>
    <n v="10358"/>
    <n v="600000"/>
    <s v="تهران "/>
    <s v="شهرک غرب"/>
    <x v="4"/>
    <s v="1402"/>
    <n v="7200000"/>
  </r>
  <r>
    <x v="0"/>
    <s v="home"/>
    <x v="0"/>
    <n v="6"/>
    <x v="1"/>
    <x v="4"/>
    <n v="10156"/>
    <n v="80000000"/>
    <s v="تهران "/>
    <s v="ستاری"/>
    <x v="4"/>
    <s v="1402"/>
    <n v="480000000"/>
  </r>
  <r>
    <x v="0"/>
    <s v="home"/>
    <x v="1"/>
    <n v="23"/>
    <x v="1"/>
    <x v="4"/>
    <n v="10157"/>
    <n v="40000000"/>
    <s v="تهران "/>
    <s v="ستاری"/>
    <x v="4"/>
    <s v="1402"/>
    <n v="920000000"/>
  </r>
  <r>
    <x v="0"/>
    <s v="home"/>
    <x v="2"/>
    <n v="7"/>
    <x v="1"/>
    <x v="4"/>
    <n v="10155"/>
    <n v="10000000"/>
    <s v="تهران "/>
    <s v="ستاری"/>
    <x v="4"/>
    <s v="1402"/>
    <n v="70000000"/>
  </r>
  <r>
    <x v="1"/>
    <s v="digital"/>
    <x v="3"/>
    <n v="13"/>
    <x v="1"/>
    <x v="4"/>
    <n v="10255"/>
    <n v="50000000"/>
    <s v="تهران "/>
    <s v="ستاری"/>
    <x v="4"/>
    <s v="1402"/>
    <n v="650000000"/>
  </r>
  <r>
    <x v="1"/>
    <s v="digital"/>
    <x v="4"/>
    <n v="9"/>
    <x v="1"/>
    <x v="4"/>
    <n v="10257"/>
    <n v="40000000"/>
    <s v="تهران "/>
    <s v="ستاری"/>
    <x v="4"/>
    <s v="1402"/>
    <n v="360000000"/>
  </r>
  <r>
    <x v="1"/>
    <s v="digital"/>
    <x v="5"/>
    <n v="10"/>
    <x v="1"/>
    <x v="4"/>
    <n v="10256"/>
    <n v="30000000"/>
    <s v="تهران "/>
    <s v="ستاری"/>
    <x v="4"/>
    <s v="1402"/>
    <n v="300000000"/>
  </r>
  <r>
    <x v="2"/>
    <s v="cloth"/>
    <x v="6"/>
    <n v="21"/>
    <x v="1"/>
    <x v="4"/>
    <n v="10355"/>
    <n v="800000"/>
    <s v="تهران "/>
    <s v="ستاری"/>
    <x v="4"/>
    <s v="1402"/>
    <n v="16800000"/>
  </r>
  <r>
    <x v="2"/>
    <s v="cloth"/>
    <x v="7"/>
    <n v="12"/>
    <x v="1"/>
    <x v="4"/>
    <n v="10357"/>
    <n v="500000"/>
    <s v="تهران "/>
    <s v="ستاری"/>
    <x v="4"/>
    <s v="1402"/>
    <n v="6000000"/>
  </r>
  <r>
    <x v="2"/>
    <s v="cloth"/>
    <x v="8"/>
    <n v="12"/>
    <x v="1"/>
    <x v="4"/>
    <n v="10358"/>
    <n v="600000"/>
    <s v="تهران "/>
    <s v="ستاری"/>
    <x v="4"/>
    <s v="1402"/>
    <n v="7200000"/>
  </r>
  <r>
    <x v="0"/>
    <s v="home"/>
    <x v="0"/>
    <n v="2"/>
    <x v="2"/>
    <x v="4"/>
    <n v="10156"/>
    <n v="80000000"/>
    <s v="تهران "/>
    <s v="ستارخان"/>
    <x v="4"/>
    <s v="1402"/>
    <n v="160000000"/>
  </r>
  <r>
    <x v="0"/>
    <s v="home"/>
    <x v="1"/>
    <n v="9"/>
    <x v="2"/>
    <x v="4"/>
    <n v="10157"/>
    <n v="40000000"/>
    <s v="تهران "/>
    <s v="ستارخان"/>
    <x v="4"/>
    <s v="1402"/>
    <n v="360000000"/>
  </r>
  <r>
    <x v="0"/>
    <s v="home"/>
    <x v="2"/>
    <n v="21"/>
    <x v="2"/>
    <x v="4"/>
    <n v="10155"/>
    <n v="10000000"/>
    <s v="تهران "/>
    <s v="ستارخان"/>
    <x v="4"/>
    <s v="1402"/>
    <n v="210000000"/>
  </r>
  <r>
    <x v="1"/>
    <s v="digital"/>
    <x v="3"/>
    <n v="18"/>
    <x v="2"/>
    <x v="4"/>
    <n v="10255"/>
    <n v="50000000"/>
    <s v="تهران "/>
    <s v="ستارخان"/>
    <x v="4"/>
    <s v="1402"/>
    <n v="900000000"/>
  </r>
  <r>
    <x v="1"/>
    <s v="digital"/>
    <x v="4"/>
    <n v="25"/>
    <x v="2"/>
    <x v="4"/>
    <n v="10257"/>
    <n v="40000000"/>
    <s v="تهران "/>
    <s v="ستارخان"/>
    <x v="4"/>
    <s v="1402"/>
    <n v="1000000000"/>
  </r>
  <r>
    <x v="1"/>
    <s v="digital"/>
    <x v="5"/>
    <n v="14"/>
    <x v="2"/>
    <x v="4"/>
    <n v="10256"/>
    <n v="30000000"/>
    <s v="تهران "/>
    <s v="ستارخان"/>
    <x v="4"/>
    <s v="1402"/>
    <n v="420000000"/>
  </r>
  <r>
    <x v="2"/>
    <s v="cloth"/>
    <x v="6"/>
    <n v="5"/>
    <x v="2"/>
    <x v="4"/>
    <n v="10355"/>
    <n v="800000"/>
    <s v="تهران "/>
    <s v="ستارخان"/>
    <x v="4"/>
    <s v="1402"/>
    <n v="4000000"/>
  </r>
  <r>
    <x v="2"/>
    <s v="cloth"/>
    <x v="7"/>
    <n v="28"/>
    <x v="2"/>
    <x v="4"/>
    <n v="10357"/>
    <n v="500000"/>
    <s v="تهران "/>
    <s v="ستارخان"/>
    <x v="4"/>
    <s v="1402"/>
    <n v="14000000"/>
  </r>
  <r>
    <x v="2"/>
    <s v="cloth"/>
    <x v="8"/>
    <n v="20"/>
    <x v="2"/>
    <x v="4"/>
    <n v="10358"/>
    <n v="600000"/>
    <s v="تهران "/>
    <s v="ستارخان"/>
    <x v="4"/>
    <s v="1402"/>
    <n v="1200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57F8E95-2A0F-4ECD-859D-3B64E112346E}"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1">
  <location ref="A4:B8" firstHeaderRow="1" firstDataRow="1" firstDataCol="1" rowPageCount="2" colPageCount="1"/>
  <pivotFields count="13">
    <pivotField axis="axisRow" showAll="0">
      <items count="4">
        <item x="1"/>
        <item x="0"/>
        <item x="2"/>
        <item t="default"/>
      </items>
    </pivotField>
    <pivotField showAll="0"/>
    <pivotField showAll="0"/>
    <pivotField numFmtId="1" showAll="0"/>
    <pivotField axis="axisPage" multipleItemSelectionAllowed="1" showAll="0">
      <items count="4">
        <item x="0"/>
        <item x="1"/>
        <item x="2"/>
        <item t="default"/>
      </items>
    </pivotField>
    <pivotField axis="axisPage" multipleItemSelectionAllowed="1" showAll="0">
      <items count="6">
        <item x="0"/>
        <item x="1"/>
        <item x="2"/>
        <item x="3"/>
        <item x="4"/>
        <item t="default"/>
      </items>
    </pivotField>
    <pivotField showAll="0"/>
    <pivotField numFmtId="164" showAll="0"/>
    <pivotField showAll="0"/>
    <pivotField showAll="0"/>
    <pivotField showAll="0"/>
    <pivotField showAll="0"/>
    <pivotField dataField="1" showAll="0"/>
  </pivotFields>
  <rowFields count="1">
    <field x="0"/>
  </rowFields>
  <rowItems count="4">
    <i>
      <x/>
    </i>
    <i>
      <x v="1"/>
    </i>
    <i>
      <x v="2"/>
    </i>
    <i t="grand">
      <x/>
    </i>
  </rowItems>
  <colItems count="1">
    <i/>
  </colItems>
  <pageFields count="2">
    <pageField fld="5" hier="-1"/>
    <pageField fld="4" hier="-1"/>
  </pageFields>
  <dataFields count="1">
    <dataField name="Sum of جمع درآمد" fld="12" baseField="0" baseItem="0"/>
  </dataFields>
  <chartFormats count="2">
    <chartFormat chart="0" format="1" series="1">
      <pivotArea type="data" outline="0" fieldPosition="0">
        <references count="1">
          <reference field="4294967294" count="1" selected="0">
            <x v="0"/>
          </reference>
        </references>
      </pivotArea>
    </chartFormat>
    <chartFormat chart="20"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F148142-EB5A-4689-8DEA-0EBB6571DDB2}"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location ref="T3:U9" firstHeaderRow="1" firstDataRow="1" firstDataCol="1" rowPageCount="1" colPageCount="1"/>
  <pivotFields count="13">
    <pivotField showAll="0"/>
    <pivotField showAll="0"/>
    <pivotField showAll="0"/>
    <pivotField numFmtId="1" showAll="0"/>
    <pivotField axis="axisPage" multipleItemSelectionAllowed="1" showAll="0">
      <items count="4">
        <item x="0"/>
        <item x="1"/>
        <item x="2"/>
        <item t="default"/>
      </items>
    </pivotField>
    <pivotField showAll="0"/>
    <pivotField showAll="0"/>
    <pivotField numFmtId="164" showAll="0"/>
    <pivotField showAll="0"/>
    <pivotField showAll="0"/>
    <pivotField axis="axisRow" showAll="0" sortType="descending">
      <items count="6">
        <item x="1"/>
        <item x="3"/>
        <item x="2"/>
        <item x="0"/>
        <item x="4"/>
        <item t="default"/>
      </items>
      <autoSortScope>
        <pivotArea dataOnly="0" outline="0" fieldPosition="0">
          <references count="1">
            <reference field="4294967294" count="1" selected="0">
              <x v="0"/>
            </reference>
          </references>
        </pivotArea>
      </autoSortScope>
    </pivotField>
    <pivotField showAll="0"/>
    <pivotField dataField="1" showAll="0"/>
  </pivotFields>
  <rowFields count="1">
    <field x="10"/>
  </rowFields>
  <rowItems count="6">
    <i>
      <x v="2"/>
    </i>
    <i>
      <x v="1"/>
    </i>
    <i>
      <x/>
    </i>
    <i>
      <x v="3"/>
    </i>
    <i>
      <x v="4"/>
    </i>
    <i t="grand">
      <x/>
    </i>
  </rowItems>
  <colItems count="1">
    <i/>
  </colItems>
  <pageFields count="1">
    <pageField fld="4" hier="-1"/>
  </pageFields>
  <dataFields count="1">
    <dataField name="Sum of جمع درآمد" fld="12" baseField="0" baseItem="0"/>
  </dataFields>
  <chartFormats count="3">
    <chartFormat chart="0" format="1"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24CCC1E-A137-4207-AA06-3E9E6B6C71B6}"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K18:L28" firstHeaderRow="1" firstDataRow="1" firstDataCol="1" rowPageCount="2" colPageCount="1"/>
  <pivotFields count="13">
    <pivotField showAll="0"/>
    <pivotField showAll="0"/>
    <pivotField axis="axisRow" showAll="0" sortType="descending">
      <items count="10">
        <item x="2"/>
        <item x="7"/>
        <item x="4"/>
        <item x="1"/>
        <item x="6"/>
        <item x="3"/>
        <item x="5"/>
        <item x="8"/>
        <item x="0"/>
        <item t="default"/>
      </items>
      <autoSortScope>
        <pivotArea dataOnly="0" outline="0" fieldPosition="0">
          <references count="1">
            <reference field="4294967294" count="1" selected="0">
              <x v="0"/>
            </reference>
          </references>
        </pivotArea>
      </autoSortScope>
    </pivotField>
    <pivotField dataField="1" numFmtId="1" showAll="0"/>
    <pivotField axis="axisPage" multipleItemSelectionAllowed="1" showAll="0">
      <items count="4">
        <item x="0"/>
        <item x="1"/>
        <item x="2"/>
        <item t="default"/>
      </items>
    </pivotField>
    <pivotField axis="axisPage" multipleItemSelectionAllowed="1" showAll="0">
      <items count="6">
        <item x="0"/>
        <item x="1"/>
        <item x="2"/>
        <item x="3"/>
        <item x="4"/>
        <item t="default"/>
      </items>
    </pivotField>
    <pivotField showAll="0"/>
    <pivotField numFmtId="164" showAll="0"/>
    <pivotField showAll="0"/>
    <pivotField showAll="0"/>
    <pivotField showAll="0"/>
    <pivotField showAll="0"/>
    <pivotField showAll="0"/>
  </pivotFields>
  <rowFields count="1">
    <field x="2"/>
  </rowFields>
  <rowItems count="10">
    <i>
      <x v="5"/>
    </i>
    <i>
      <x v="1"/>
    </i>
    <i>
      <x v="2"/>
    </i>
    <i>
      <x v="7"/>
    </i>
    <i>
      <x/>
    </i>
    <i>
      <x v="6"/>
    </i>
    <i>
      <x v="4"/>
    </i>
    <i>
      <x v="3"/>
    </i>
    <i>
      <x v="8"/>
    </i>
    <i t="grand">
      <x/>
    </i>
  </rowItems>
  <colItems count="1">
    <i/>
  </colItems>
  <pageFields count="2">
    <pageField fld="5" hier="-1"/>
    <pageField fld="4" hier="-1"/>
  </pageFields>
  <dataFields count="1">
    <dataField name="Sum of تعداد" fld="3"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E31D9B9-17E2-4503-A9E4-3C418926DB00}"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K3:L7" firstHeaderRow="1" firstDataRow="1" firstDataCol="1" rowPageCount="1" colPageCount="1"/>
  <pivotFields count="13">
    <pivotField showAll="0"/>
    <pivotField showAll="0"/>
    <pivotField showAll="0"/>
    <pivotField numFmtId="1" showAll="0"/>
    <pivotField axis="axisRow" showAll="0" sortType="descending">
      <items count="4">
        <item x="0"/>
        <item x="1"/>
        <item x="2"/>
        <item t="default"/>
      </items>
      <autoSortScope>
        <pivotArea dataOnly="0" outline="0" fieldPosition="0">
          <references count="1">
            <reference field="4294967294" count="1" selected="0">
              <x v="0"/>
            </reference>
          </references>
        </pivotArea>
      </autoSortScope>
    </pivotField>
    <pivotField axis="axisPage" multipleItemSelectionAllowed="1" showAll="0">
      <items count="6">
        <item x="0"/>
        <item x="1"/>
        <item x="2"/>
        <item x="3"/>
        <item x="4"/>
        <item t="default"/>
      </items>
    </pivotField>
    <pivotField showAll="0"/>
    <pivotField numFmtId="164" showAll="0"/>
    <pivotField showAll="0"/>
    <pivotField showAll="0"/>
    <pivotField showAll="0"/>
    <pivotField showAll="0"/>
    <pivotField dataField="1" showAll="0"/>
  </pivotFields>
  <rowFields count="1">
    <field x="4"/>
  </rowFields>
  <rowItems count="4">
    <i>
      <x v="2"/>
    </i>
    <i>
      <x/>
    </i>
    <i>
      <x v="1"/>
    </i>
    <i t="grand">
      <x/>
    </i>
  </rowItems>
  <colItems count="1">
    <i/>
  </colItems>
  <pageFields count="1">
    <pageField fld="5" hier="-1"/>
  </pageFields>
  <dataFields count="1">
    <dataField name="Sum of جمع درآمد" fld="12" baseField="0" baseItem="0"/>
  </dataFields>
  <chartFormats count="2">
    <chartFormat chart="0" format="1"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48F5ACD-1ED7-4973-AF29-E3719260335E}"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location ref="A20:B30" firstHeaderRow="1" firstDataRow="1" firstDataCol="1" rowPageCount="2" colPageCount="1"/>
  <pivotFields count="13">
    <pivotField showAll="0"/>
    <pivotField showAll="0"/>
    <pivotField axis="axisRow" showAll="0" sortType="descending">
      <items count="10">
        <item x="2"/>
        <item x="7"/>
        <item x="4"/>
        <item x="1"/>
        <item x="6"/>
        <item x="3"/>
        <item x="5"/>
        <item x="8"/>
        <item x="0"/>
        <item t="default"/>
      </items>
      <autoSortScope>
        <pivotArea dataOnly="0" outline="0" fieldPosition="0">
          <references count="1">
            <reference field="4294967294" count="1" selected="0">
              <x v="0"/>
            </reference>
          </references>
        </pivotArea>
      </autoSortScope>
    </pivotField>
    <pivotField numFmtId="1" showAll="0"/>
    <pivotField axis="axisPage" multipleItemSelectionAllowed="1" showAll="0">
      <items count="4">
        <item x="0"/>
        <item x="1"/>
        <item x="2"/>
        <item t="default"/>
      </items>
    </pivotField>
    <pivotField axis="axisPage" multipleItemSelectionAllowed="1" showAll="0">
      <items count="6">
        <item x="0"/>
        <item x="1"/>
        <item x="2"/>
        <item x="3"/>
        <item x="4"/>
        <item t="default"/>
      </items>
    </pivotField>
    <pivotField showAll="0"/>
    <pivotField numFmtId="164" showAll="0"/>
    <pivotField showAll="0"/>
    <pivotField showAll="0"/>
    <pivotField showAll="0"/>
    <pivotField showAll="0"/>
    <pivotField dataField="1" showAll="0"/>
  </pivotFields>
  <rowFields count="1">
    <field x="2"/>
  </rowFields>
  <rowItems count="10">
    <i>
      <x v="5"/>
    </i>
    <i>
      <x v="8"/>
    </i>
    <i>
      <x v="2"/>
    </i>
    <i>
      <x v="3"/>
    </i>
    <i>
      <x v="6"/>
    </i>
    <i>
      <x/>
    </i>
    <i>
      <x v="4"/>
    </i>
    <i>
      <x v="1"/>
    </i>
    <i>
      <x v="7"/>
    </i>
    <i t="grand">
      <x/>
    </i>
  </rowItems>
  <colItems count="1">
    <i/>
  </colItems>
  <pageFields count="2">
    <pageField fld="5" hier="-1"/>
    <pageField fld="4" hier="-1"/>
  </pageFields>
  <dataFields count="1">
    <dataField name="Sum of جمع درآمد" fld="12" baseField="0" baseItem="0"/>
  </dataFields>
  <chartFormats count="2">
    <chartFormat chart="0" format="1" series="1">
      <pivotArea type="data" outline="0" fieldPosition="0">
        <references count="1">
          <reference field="4294967294" count="1" selected="0">
            <x v="0"/>
          </reference>
        </references>
      </pivotArea>
    </chartFormat>
    <chartFormat chart="7"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شعبه" xr10:uid="{89463E7F-08B9-4C12-8197-81EFF05E74B6}" sourceName="شعبه ">
  <pivotTables>
    <pivotTable tabId="5" name="PivotTable1"/>
    <pivotTable tabId="5" name="PivotTable2"/>
    <pivotTable tabId="5" name="PivotTable4"/>
    <pivotTable tabId="5" name="PivotTable5"/>
  </pivotTables>
  <data>
    <tabular pivotCacheId="1597008711">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تاریخ" xr10:uid="{94F65618-EF34-47B1-91CB-7E97E87A4B01}" sourceName="تاریخ">
  <pivotTables>
    <pivotTable tabId="5" name="PivotTable1"/>
    <pivotTable tabId="5" name="PivotTable2"/>
    <pivotTable tabId="5" name="PivotTable3"/>
    <pivotTable tabId="5" name="PivotTable4"/>
  </pivotTables>
  <data>
    <tabular pivotCacheId="1597008711">
      <items count="5">
        <i x="0" s="1"/>
        <i x="1" s="1"/>
        <i x="2" s="1"/>
        <i x="3"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شعبه " xr10:uid="{948BEA73-F70E-4278-AA00-77901BDBC39A}" cache="Slicer_شعبه" caption="شعبه " rowHeight="234950"/>
  <slicer name="تاریخ" xr10:uid="{644968D5-9CA1-4833-AE35-8651F70BA9D8}" cache="Slicer_تاریخ" caption="تاریخ"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5BBA27E1-E651-4BEA-A43F-998707F6F48E}" name="Data_t" displayName="Data_t" ref="B2:N137" totalsRowShown="0" dataDxfId="41">
  <autoFilter ref="B2:N137" xr:uid="{6A87D923-ABCB-4309-B19A-9A735DF9A3EA}"/>
  <tableColumns count="13">
    <tableColumn id="1" xr3:uid="{04499887-918E-4A0C-859A-C1584BAEA968}" name="نوع کالا" dataDxfId="40"/>
    <tableColumn id="2" xr3:uid="{2CD86EBB-F28E-4E15-9617-EEF00669FBEC}" name="CODE" dataDxfId="39">
      <calculatedColumnFormula>T(VLOOKUP(Data_t[[#This Row],[نوع کالا]],name_t[],2,FALSE))</calculatedColumnFormula>
    </tableColumn>
    <tableColumn id="12" xr3:uid="{EF4D8B3A-508A-494D-9607-0C21327C5735}" name="نام کالا" dataDxfId="38"/>
    <tableColumn id="3" xr3:uid="{B7D84F89-0226-44EF-AD34-B60F6272A042}" name="تعداد" dataDxfId="37"/>
    <tableColumn id="4" xr3:uid="{6C825B7C-4087-4322-8A06-A22B77ACE72A}" name="شعبه " dataDxfId="36"/>
    <tableColumn id="5" xr3:uid="{A9A4BD92-6DB2-4C10-A8A6-F2EC7254FC99}" name="تاریخ" dataDxfId="35"/>
    <tableColumn id="6" xr3:uid="{A9082CD2-EC39-4EC4-96D5-781134F02F6B}" name="کد کالا" dataDxfId="34">
      <calculatedColumnFormula>VLOOKUP(Data_t[[#This Row],[نام کالا]],INDIRECT(Data_t[[#This Row],[CODE]]&amp;"_t"),2,FALSE)</calculatedColumnFormula>
    </tableColumn>
    <tableColumn id="7" xr3:uid="{5D6DE672-A190-4310-B84E-248D1657888A}" name="قیمت" dataDxfId="33" dataCellStyle="Comma">
      <calculatedColumnFormula>VLOOKUP(Data_t[[#This Row],[نام کالا]],INDIRECT(Data_t[[#This Row],[CODE]]&amp;"_t"),3,FALSE)</calculatedColumnFormula>
    </tableColumn>
    <tableColumn id="8" xr3:uid="{D45158C5-A79F-4FFC-A749-E159A00012A7}" name="شهر" dataDxfId="32">
      <calculatedColumnFormula>VLOOKUP(Data_t[[#This Row],[شعبه ]],chains_t[],2)</calculatedColumnFormula>
    </tableColumn>
    <tableColumn id="13" xr3:uid="{C11C6F6E-4418-4191-9CF4-A44F22E6B090}" name="محله" dataDxfId="31">
      <calculatedColumnFormula>VLOOKUP(Data_t[[#This Row],[شعبه ]],chains_t[],3)</calculatedColumnFormula>
    </tableColumn>
    <tableColumn id="9" xr3:uid="{AE812BC7-C3E7-42F8-AA72-DFE5F2D61A37}" name="اسم ماه" dataDxfId="30">
      <calculatedColumnFormula>VLOOKUP(MID(Data_t[[#This Row],[تاریخ]],6,2),mounth[],2)</calculatedColumnFormula>
    </tableColumn>
    <tableColumn id="10" xr3:uid="{5EE887E0-5D4F-4BCC-93DC-75D1F28BD152}" name="سال" dataDxfId="29">
      <calculatedColumnFormula>LEFT(Data_t[[#This Row],[تاریخ]],4)</calculatedColumnFormula>
    </tableColumn>
    <tableColumn id="11" xr3:uid="{6B6FCB34-0606-42B5-9DD4-93F56F1478A6}" name="جمع درآمد" dataDxfId="28">
      <calculatedColumnFormula>Data_t[[#This Row],[تعداد]]*Data_t[[#This Row],[قیمت]]</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ADB74DA-B68F-44AD-9FF9-EC98067B48E0}" name="chains_t" displayName="chains_t" ref="B2:D5" totalsRowShown="0">
  <autoFilter ref="B2:D5" xr:uid="{B29A7C93-BD12-43AF-9EE7-8C719598F11F}"/>
  <tableColumns count="3">
    <tableColumn id="1" xr3:uid="{57686CDF-B8B4-42DE-96B4-811B1F65AE52}" name="اسم شعبه"/>
    <tableColumn id="2" xr3:uid="{41C67ADE-2BB7-49D6-9490-1BC4982213C5}" name="شهر"/>
    <tableColumn id="3" xr3:uid="{F569A967-CF04-4C16-A4BF-2454D1532907}" name="محله"/>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4A1E5C50-27E7-4A9A-8DC3-8C26A5B094AB}" name="cat_t" displayName="cat_t" ref="F2:F5" totalsRowShown="0" headerRowDxfId="27" dataDxfId="25" headerRowBorderDxfId="26" tableBorderDxfId="24" totalsRowBorderDxfId="23">
  <autoFilter ref="F2:F5" xr:uid="{E9663301-1BD0-4A59-8112-1996620A96F2}"/>
  <tableColumns count="1">
    <tableColumn id="1" xr3:uid="{DE9C6223-2AEF-4A05-9093-508AB8F0720E}" name="نوع محصول" dataDxfId="22"/>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576ECA22-70BF-4C17-BBBE-E40BFCBCF90A}" name="home_t" displayName="home_t" ref="B10:D13" totalsRowShown="0">
  <autoFilter ref="B10:D13" xr:uid="{C7601C8F-FBCF-4355-9FDF-6304557627DF}"/>
  <tableColumns count="3">
    <tableColumn id="1" xr3:uid="{97713792-CA5D-4A13-B514-EC9DBB8A52EB}" name="لوارم خانگی" dataDxfId="21"/>
    <tableColumn id="3" xr3:uid="{75FA01A2-C077-40B9-99B4-3C7A868B14C2}" name="کد کالا" dataDxfId="20"/>
    <tableColumn id="2" xr3:uid="{BAC767C2-0681-40BD-978F-B92E6E45967C}" name="قیمت" dataDxfId="19" dataCellStyle="Comma"/>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E9AA47A7-2A4A-44B2-B8C6-2A8CCEB572D7}" name="digital_t" displayName="digital_t" ref="F10:H13" totalsRowShown="0" headerRowDxfId="18" dataDxfId="16" headerRowBorderDxfId="17" tableBorderDxfId="15" totalsRowBorderDxfId="14">
  <autoFilter ref="F10:H13" xr:uid="{90A046D8-C7F6-4B5F-919C-C823E06EDAAF}"/>
  <tableColumns count="3">
    <tableColumn id="1" xr3:uid="{2E6F187C-23DC-4B64-B2E6-65053C2AC5B5}" name="کالای دیجیتال" dataDxfId="13"/>
    <tableColumn id="3" xr3:uid="{3E48A31C-6C59-4D0D-B554-F61724C94328}" name="کد کالا" dataDxfId="12"/>
    <tableColumn id="2" xr3:uid="{2287737B-E57F-4C52-B73F-5D0C40314AAA}" name="قیمت" dataDxfId="11" dataCellStyle="Comma"/>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C924855A-187E-489D-BB7F-ABABECB4CCE6}" name="cloth_t" displayName="cloth_t" ref="J10:L13" totalsRowShown="0" headerRowDxfId="10" headerRowBorderDxfId="9" tableBorderDxfId="8" totalsRowBorderDxfId="7">
  <autoFilter ref="J10:L13" xr:uid="{A916F7CB-A178-4EE1-9550-A8F77FC90001}"/>
  <tableColumns count="3">
    <tableColumn id="1" xr3:uid="{10FCCED5-30DB-4ACD-A0A5-BDAF0B113B87}" name="مد و پوشاک" dataDxfId="6"/>
    <tableColumn id="3" xr3:uid="{321ED99A-C4C3-462B-845E-CFCAF819E806}" name="کد کالا" dataDxfId="5"/>
    <tableColumn id="2" xr3:uid="{3CDE61BD-8D8D-4B84-8B6B-6F2D318CE55C}" name="قیمت" dataDxfId="4" dataCellStyle="Comma"/>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2912A0E2-DE86-44DB-B7A6-63EB34B99852}" name="name_t" displayName="name_t" ref="K2:L6" totalsRowShown="0">
  <autoFilter ref="K2:L6" xr:uid="{F20D8E06-735D-4D29-B74A-ED4FCBF82884}"/>
  <tableColumns count="2">
    <tableColumn id="1" xr3:uid="{EA58CEA9-199F-4917-8B42-6812BF12947D}" name="اسم"/>
    <tableColumn id="2" xr3:uid="{C11DDC7F-980F-4471-9B5F-1CEF3122A449}" name="code_name"/>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37870057-65ED-4AD9-9F61-19282DD0CCC6}" name="mounth" displayName="mounth" ref="N2:O14" totalsRowShown="0">
  <autoFilter ref="N2:O14" xr:uid="{7DDB6CF7-8283-4C20-9717-FC0938281BAF}"/>
  <tableColumns count="2">
    <tableColumn id="1" xr3:uid="{C45961F3-BFB6-4D48-965F-5EDD28066719}" name="ماه"/>
    <tableColumn id="2" xr3:uid="{9B31951B-509A-4176-8751-AE1806F5EEA6}" name="اسم"/>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B70E7C0-F7FF-4123-8908-CB262E65D71E}" name="Table3" displayName="Table3" ref="A41:F50" totalsRowShown="0">
  <autoFilter ref="A41:F50" xr:uid="{66445E98-A362-4205-8AA2-F0164B069597}"/>
  <tableColumns count="6">
    <tableColumn id="1" xr3:uid="{55969A7E-9F1A-4F9D-AB22-CEE93460449C}" name="نام کالا" dataDxfId="3"/>
    <tableColumn id="2" xr3:uid="{2BFDC5F3-4AD3-4A95-A062-0D4D202D2578}" name="درآمد" dataDxfId="2">
      <calculatedColumnFormula>SUMIF(Data_t[نام کالا],Table3[[#This Row],[نام کالا]],Data_t[جمع درآمد])</calculatedColumnFormula>
    </tableColumn>
    <tableColumn id="3" xr3:uid="{71A97257-3F89-4BA1-8F9E-070D9738F7F2}" name="درصد تجمعی" dataCellStyle="Percent">
      <calculatedColumnFormula>SUM($B$42:B42)/SUM(Table3[درآمد])</calculatedColumnFormula>
    </tableColumn>
    <tableColumn id="4" xr3:uid="{5602AF96-5685-44BB-B6A6-202461C7D15E}" name="زیر 80" dataDxfId="1" dataCellStyle="Comma">
      <calculatedColumnFormula>IF(Table3[[#This Row],[درصد تجمعی]]&lt;=0.8,Table3[[#This Row],[درآمد]],"")</calculatedColumnFormula>
    </tableColumn>
    <tableColumn id="5" xr3:uid="{D0290147-53EC-4AEE-8755-9A1DCCBF6FB2}" name="بالای 80" dataDxfId="0" dataCellStyle="Comma">
      <calculatedColumnFormula>IF(Table3[[#This Row],[درصد تجمعی]]&gt;=0.8,Table3[[#This Row],[درآمد]],"")</calculatedColumnFormula>
    </tableColumn>
    <tableColumn id="6" xr3:uid="{7E13460E-4567-4F7E-96D9-325C01531164}" name="cutoff" dataCellStyle="Percent"/>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4.xml"/><Relationship Id="rId7" Type="http://schemas.openxmlformats.org/officeDocument/2006/relationships/table" Target="../tables/table8.xml"/><Relationship Id="rId2" Type="http://schemas.openxmlformats.org/officeDocument/2006/relationships/table" Target="../tables/table3.xml"/><Relationship Id="rId1" Type="http://schemas.openxmlformats.org/officeDocument/2006/relationships/table" Target="../tables/table2.xml"/><Relationship Id="rId6" Type="http://schemas.openxmlformats.org/officeDocument/2006/relationships/table" Target="../tables/table7.xml"/><Relationship Id="rId5" Type="http://schemas.openxmlformats.org/officeDocument/2006/relationships/table" Target="../tables/table6.xml"/><Relationship Id="rId4" Type="http://schemas.openxmlformats.org/officeDocument/2006/relationships/table" Target="../tables/table5.xml"/></Relationships>
</file>

<file path=xl/worksheets/_rels/sheet4.xml.rels><?xml version="1.0" encoding="UTF-8" standalone="yes"?>
<Relationships xmlns="http://schemas.openxmlformats.org/package/2006/relationships"><Relationship Id="rId8" Type="http://schemas.openxmlformats.org/officeDocument/2006/relationships/table" Target="../tables/table9.xml"/><Relationship Id="rId3" Type="http://schemas.openxmlformats.org/officeDocument/2006/relationships/pivotTable" Target="../pivotTables/pivotTable3.xml"/><Relationship Id="rId7" Type="http://schemas.openxmlformats.org/officeDocument/2006/relationships/drawing" Target="../drawings/drawing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rinterSettings" Target="../printerSettings/printerSettings3.bin"/><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2"/>
  <sheetViews>
    <sheetView rightToLeft="1" workbookViewId="0">
      <selection activeCell="B2" sqref="B2"/>
    </sheetView>
  </sheetViews>
  <sheetFormatPr defaultRowHeight="14.35"/>
  <cols>
    <col min="1" max="1" width="20.234375" customWidth="1"/>
  </cols>
  <sheetData>
    <row r="1" spans="1:14" ht="20.45" customHeight="1">
      <c r="A1" s="3" t="s">
        <v>0</v>
      </c>
      <c r="B1" s="24" t="s">
        <v>70</v>
      </c>
      <c r="C1" s="24"/>
      <c r="D1" s="24"/>
      <c r="E1" s="24"/>
      <c r="F1" s="24"/>
      <c r="G1" s="24"/>
      <c r="H1" s="24"/>
      <c r="I1" s="24"/>
      <c r="J1" s="2"/>
      <c r="K1" s="2"/>
      <c r="L1" s="2"/>
      <c r="M1" s="2"/>
      <c r="N1" s="2"/>
    </row>
    <row r="2" spans="1:14" ht="20">
      <c r="A2" s="3" t="s">
        <v>1</v>
      </c>
    </row>
  </sheetData>
  <mergeCells count="1">
    <mergeCell ref="B1:I1"/>
  </mergeCells>
  <pageMargins left="0.7" right="0.7" top="0.75" bottom="0.75" header="0.3" footer="0.3"/>
  <pageSetup paperSize="9" orientation="portrait" horizontalDpi="1200" verticalDpi="12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820972-351C-40E3-8048-03EB3BFE03B2}">
  <dimension ref="B2:N137"/>
  <sheetViews>
    <sheetView rightToLeft="1" tabSelected="1" topLeftCell="A16" zoomScale="130" zoomScaleNormal="130" workbookViewId="0">
      <selection activeCell="F3" sqref="F3"/>
    </sheetView>
  </sheetViews>
  <sheetFormatPr defaultRowHeight="14.35"/>
  <cols>
    <col min="2" max="2" width="10.64453125" customWidth="1"/>
    <col min="3" max="3" width="11.3515625" customWidth="1"/>
    <col min="6" max="6" width="11" customWidth="1"/>
    <col min="7" max="7" width="11.234375" customWidth="1"/>
    <col min="8" max="8" width="13.234375" customWidth="1"/>
    <col min="9" max="9" width="14.234375" customWidth="1"/>
    <col min="10" max="10" width="10.3515625" customWidth="1"/>
    <col min="13" max="13" width="12.76171875" customWidth="1"/>
    <col min="14" max="14" width="13.52734375" customWidth="1"/>
  </cols>
  <sheetData>
    <row r="2" spans="2:14">
      <c r="B2" t="s">
        <v>31</v>
      </c>
      <c r="C2" s="1" t="s">
        <v>54</v>
      </c>
      <c r="D2" t="s">
        <v>33</v>
      </c>
      <c r="E2" t="s">
        <v>30</v>
      </c>
      <c r="F2" t="s">
        <v>29</v>
      </c>
      <c r="G2" t="s">
        <v>32</v>
      </c>
      <c r="H2" t="s">
        <v>26</v>
      </c>
      <c r="I2" t="s">
        <v>25</v>
      </c>
      <c r="J2" t="s">
        <v>6</v>
      </c>
      <c r="K2" t="s">
        <v>7</v>
      </c>
      <c r="L2" t="s">
        <v>41</v>
      </c>
      <c r="M2" t="s">
        <v>36</v>
      </c>
      <c r="N2" t="s">
        <v>34</v>
      </c>
    </row>
    <row r="3" spans="2:14">
      <c r="B3" s="1" t="s">
        <v>13</v>
      </c>
      <c r="C3" s="18" t="str">
        <f>T(VLOOKUP(Data_t[[#This Row],[نوع کالا]],name_t[],2,FALSE))</f>
        <v>home</v>
      </c>
      <c r="D3" s="1" t="s">
        <v>23</v>
      </c>
      <c r="E3" s="15">
        <v>13</v>
      </c>
      <c r="F3" s="1" t="s">
        <v>3</v>
      </c>
      <c r="G3" s="16" t="s">
        <v>55</v>
      </c>
      <c r="H3" s="1">
        <f ca="1">VLOOKUP(Data_t[[#This Row],[نام کالا]],INDIRECT(Data_t[[#This Row],[CODE]]&amp;"_t"),2,FALSE)</f>
        <v>10156</v>
      </c>
      <c r="I3" s="17">
        <f ca="1">VLOOKUP(Data_t[[#This Row],[نام کالا]],INDIRECT(Data_t[[#This Row],[CODE]]&amp;"_t"),3,FALSE)</f>
        <v>80000000</v>
      </c>
      <c r="J3" s="1" t="str">
        <f>VLOOKUP(Data_t[[#This Row],[شعبه ]],chains_t[],2)</f>
        <v xml:space="preserve">تهران </v>
      </c>
      <c r="K3" s="1" t="str">
        <f>VLOOKUP(Data_t[[#This Row],[شعبه ]],chains_t[],3)</f>
        <v>شهرک غرب</v>
      </c>
      <c r="L3" s="1" t="str">
        <f>VLOOKUP(MID(Data_t[[#This Row],[تاریخ]],6,2),mounth[],2)</f>
        <v>فروردین</v>
      </c>
      <c r="M3" s="1" t="str">
        <f>LEFT(Data_t[[#This Row],[تاریخ]],4)</f>
        <v>1402</v>
      </c>
      <c r="N3" s="19">
        <f ca="1">Data_t[[#This Row],[تعداد]]*Data_t[[#This Row],[قیمت]]</f>
        <v>1040000000</v>
      </c>
    </row>
    <row r="4" spans="2:14">
      <c r="B4" s="1" t="s">
        <v>13</v>
      </c>
      <c r="C4" s="18" t="str">
        <f>T(VLOOKUP(Data_t[[#This Row],[نوع کالا]],name_t[],2,FALSE))</f>
        <v>home</v>
      </c>
      <c r="D4" s="1" t="s">
        <v>24</v>
      </c>
      <c r="E4" s="15">
        <v>17</v>
      </c>
      <c r="F4" s="1" t="s">
        <v>3</v>
      </c>
      <c r="G4" s="16" t="s">
        <v>55</v>
      </c>
      <c r="H4" s="1">
        <f ca="1">VLOOKUP(Data_t[[#This Row],[نام کالا]],INDIRECT(Data_t[[#This Row],[CODE]]&amp;"_t"),2,FALSE)</f>
        <v>10157</v>
      </c>
      <c r="I4" s="17">
        <f ca="1">VLOOKUP(Data_t[[#This Row],[نام کالا]],INDIRECT(Data_t[[#This Row],[CODE]]&amp;"_t"),3,FALSE)</f>
        <v>40000000</v>
      </c>
      <c r="J4" s="1" t="str">
        <f>VLOOKUP(Data_t[[#This Row],[شعبه ]],chains_t[],2)</f>
        <v xml:space="preserve">تهران </v>
      </c>
      <c r="K4" s="1" t="str">
        <f>VLOOKUP(Data_t[[#This Row],[شعبه ]],chains_t[],3)</f>
        <v>شهرک غرب</v>
      </c>
      <c r="L4" s="1" t="str">
        <f>VLOOKUP(MID(Data_t[[#This Row],[تاریخ]],6,2),mounth[],2)</f>
        <v>فروردین</v>
      </c>
      <c r="M4" s="1" t="str">
        <f>LEFT(Data_t[[#This Row],[تاریخ]],4)</f>
        <v>1402</v>
      </c>
      <c r="N4" s="1">
        <f ca="1">Data_t[[#This Row],[تعداد]]*Data_t[[#This Row],[قیمت]]</f>
        <v>680000000</v>
      </c>
    </row>
    <row r="5" spans="2:14">
      <c r="B5" s="1" t="s">
        <v>13</v>
      </c>
      <c r="C5" s="18" t="str">
        <f>T(VLOOKUP(Data_t[[#This Row],[نوع کالا]],name_t[],2,FALSE))</f>
        <v>home</v>
      </c>
      <c r="D5" s="1" t="s">
        <v>22</v>
      </c>
      <c r="E5" s="15">
        <v>4</v>
      </c>
      <c r="F5" s="1" t="s">
        <v>3</v>
      </c>
      <c r="G5" s="16" t="s">
        <v>55</v>
      </c>
      <c r="H5" s="1">
        <f ca="1">VLOOKUP(Data_t[[#This Row],[نام کالا]],INDIRECT(Data_t[[#This Row],[CODE]]&amp;"_t"),2,FALSE)</f>
        <v>10155</v>
      </c>
      <c r="I5" s="17">
        <f ca="1">VLOOKUP(Data_t[[#This Row],[نام کالا]],INDIRECT(Data_t[[#This Row],[CODE]]&amp;"_t"),3,FALSE)</f>
        <v>10000000</v>
      </c>
      <c r="J5" s="1" t="str">
        <f>VLOOKUP(Data_t[[#This Row],[شعبه ]],chains_t[],2)</f>
        <v xml:space="preserve">تهران </v>
      </c>
      <c r="K5" s="1" t="str">
        <f>VLOOKUP(Data_t[[#This Row],[شعبه ]],chains_t[],3)</f>
        <v>شهرک غرب</v>
      </c>
      <c r="L5" s="1" t="str">
        <f>VLOOKUP(MID(Data_t[[#This Row],[تاریخ]],6,2),mounth[],2)</f>
        <v>فروردین</v>
      </c>
      <c r="M5" s="1" t="str">
        <f>LEFT(Data_t[[#This Row],[تاریخ]],4)</f>
        <v>1402</v>
      </c>
      <c r="N5" s="1">
        <f ca="1">Data_t[[#This Row],[تعداد]]*Data_t[[#This Row],[قیمت]]</f>
        <v>40000000</v>
      </c>
    </row>
    <row r="6" spans="2:14">
      <c r="B6" s="1" t="s">
        <v>14</v>
      </c>
      <c r="C6" s="18" t="str">
        <f>T(VLOOKUP(Data_t[[#This Row],[نوع کالا]],name_t[],2,FALSE))</f>
        <v>digital</v>
      </c>
      <c r="D6" s="1" t="s">
        <v>19</v>
      </c>
      <c r="E6" s="15">
        <v>3</v>
      </c>
      <c r="F6" s="1" t="s">
        <v>3</v>
      </c>
      <c r="G6" s="16" t="s">
        <v>55</v>
      </c>
      <c r="H6" s="1">
        <f ca="1">VLOOKUP(Data_t[[#This Row],[نام کالا]],INDIRECT(Data_t[[#This Row],[CODE]]&amp;"_t"),2,FALSE)</f>
        <v>10255</v>
      </c>
      <c r="I6" s="17">
        <f ca="1">VLOOKUP(Data_t[[#This Row],[نام کالا]],INDIRECT(Data_t[[#This Row],[CODE]]&amp;"_t"),3,FALSE)</f>
        <v>50000000</v>
      </c>
      <c r="J6" s="1" t="str">
        <f>VLOOKUP(Data_t[[#This Row],[شعبه ]],chains_t[],2)</f>
        <v xml:space="preserve">تهران </v>
      </c>
      <c r="K6" s="1" t="str">
        <f>VLOOKUP(Data_t[[#This Row],[شعبه ]],chains_t[],3)</f>
        <v>شهرک غرب</v>
      </c>
      <c r="L6" s="1" t="str">
        <f>VLOOKUP(MID(Data_t[[#This Row],[تاریخ]],6,2),mounth[],2)</f>
        <v>فروردین</v>
      </c>
      <c r="M6" s="1" t="str">
        <f>LEFT(Data_t[[#This Row],[تاریخ]],4)</f>
        <v>1402</v>
      </c>
      <c r="N6" s="1">
        <f ca="1">Data_t[[#This Row],[تعداد]]*Data_t[[#This Row],[قیمت]]</f>
        <v>150000000</v>
      </c>
    </row>
    <row r="7" spans="2:14">
      <c r="B7" s="1" t="s">
        <v>14</v>
      </c>
      <c r="C7" s="18" t="str">
        <f>T(VLOOKUP(Data_t[[#This Row],[نوع کالا]],name_t[],2,FALSE))</f>
        <v>digital</v>
      </c>
      <c r="D7" s="1" t="s">
        <v>21</v>
      </c>
      <c r="E7" s="15">
        <v>29</v>
      </c>
      <c r="F7" s="1" t="s">
        <v>3</v>
      </c>
      <c r="G7" s="16" t="s">
        <v>55</v>
      </c>
      <c r="H7" s="1">
        <f ca="1">VLOOKUP(Data_t[[#This Row],[نام کالا]],INDIRECT(Data_t[[#This Row],[CODE]]&amp;"_t"),2,FALSE)</f>
        <v>10257</v>
      </c>
      <c r="I7" s="17">
        <f ca="1">VLOOKUP(Data_t[[#This Row],[نام کالا]],INDIRECT(Data_t[[#This Row],[CODE]]&amp;"_t"),3,FALSE)</f>
        <v>40000000</v>
      </c>
      <c r="J7" s="1" t="str">
        <f>VLOOKUP(Data_t[[#This Row],[شعبه ]],chains_t[],2)</f>
        <v xml:space="preserve">تهران </v>
      </c>
      <c r="K7" s="1" t="str">
        <f>VLOOKUP(Data_t[[#This Row],[شعبه ]],chains_t[],3)</f>
        <v>شهرک غرب</v>
      </c>
      <c r="L7" s="1" t="str">
        <f>VLOOKUP(MID(Data_t[[#This Row],[تاریخ]],6,2),mounth[],2)</f>
        <v>فروردین</v>
      </c>
      <c r="M7" s="1" t="str">
        <f>LEFT(Data_t[[#This Row],[تاریخ]],4)</f>
        <v>1402</v>
      </c>
      <c r="N7" s="1">
        <f ca="1">Data_t[[#This Row],[تعداد]]*Data_t[[#This Row],[قیمت]]</f>
        <v>1160000000</v>
      </c>
    </row>
    <row r="8" spans="2:14">
      <c r="B8" s="1" t="s">
        <v>14</v>
      </c>
      <c r="C8" s="18" t="str">
        <f>T(VLOOKUP(Data_t[[#This Row],[نوع کالا]],name_t[],2,FALSE))</f>
        <v>digital</v>
      </c>
      <c r="D8" s="1" t="s">
        <v>20</v>
      </c>
      <c r="E8" s="15">
        <v>7</v>
      </c>
      <c r="F8" s="1" t="s">
        <v>3</v>
      </c>
      <c r="G8" s="16" t="s">
        <v>55</v>
      </c>
      <c r="H8" s="1">
        <f ca="1">VLOOKUP(Data_t[[#This Row],[نام کالا]],INDIRECT(Data_t[[#This Row],[CODE]]&amp;"_t"),2,FALSE)</f>
        <v>10256</v>
      </c>
      <c r="I8" s="17">
        <f ca="1">VLOOKUP(Data_t[[#This Row],[نام کالا]],INDIRECT(Data_t[[#This Row],[CODE]]&amp;"_t"),3,FALSE)</f>
        <v>30000000</v>
      </c>
      <c r="J8" s="1" t="str">
        <f>VLOOKUP(Data_t[[#This Row],[شعبه ]],chains_t[],2)</f>
        <v xml:space="preserve">تهران </v>
      </c>
      <c r="K8" s="1" t="str">
        <f>VLOOKUP(Data_t[[#This Row],[شعبه ]],chains_t[],3)</f>
        <v>شهرک غرب</v>
      </c>
      <c r="L8" s="1" t="str">
        <f>VLOOKUP(MID(Data_t[[#This Row],[تاریخ]],6,2),mounth[],2)</f>
        <v>فروردین</v>
      </c>
      <c r="M8" s="1" t="str">
        <f>LEFT(Data_t[[#This Row],[تاریخ]],4)</f>
        <v>1402</v>
      </c>
      <c r="N8" s="1">
        <f ca="1">Data_t[[#This Row],[تعداد]]*Data_t[[#This Row],[قیمت]]</f>
        <v>210000000</v>
      </c>
    </row>
    <row r="9" spans="2:14">
      <c r="B9" s="1" t="s">
        <v>15</v>
      </c>
      <c r="C9" s="18" t="str">
        <f>T(VLOOKUP(Data_t[[#This Row],[نوع کالا]],name_t[],2,FALSE))</f>
        <v>cloth</v>
      </c>
      <c r="D9" s="1" t="s">
        <v>16</v>
      </c>
      <c r="E9" s="15">
        <v>28</v>
      </c>
      <c r="F9" s="1" t="s">
        <v>3</v>
      </c>
      <c r="G9" s="16" t="s">
        <v>55</v>
      </c>
      <c r="H9" s="1">
        <f ca="1">VLOOKUP(Data_t[[#This Row],[نام کالا]],INDIRECT(Data_t[[#This Row],[CODE]]&amp;"_t"),2,FALSE)</f>
        <v>10355</v>
      </c>
      <c r="I9" s="17">
        <f ca="1">VLOOKUP(Data_t[[#This Row],[نام کالا]],INDIRECT(Data_t[[#This Row],[CODE]]&amp;"_t"),3,FALSE)</f>
        <v>800000</v>
      </c>
      <c r="J9" s="1" t="str">
        <f>VLOOKUP(Data_t[[#This Row],[شعبه ]],chains_t[],2)</f>
        <v xml:space="preserve">تهران </v>
      </c>
      <c r="K9" s="1" t="str">
        <f>VLOOKUP(Data_t[[#This Row],[شعبه ]],chains_t[],3)</f>
        <v>شهرک غرب</v>
      </c>
      <c r="L9" s="1" t="str">
        <f>VLOOKUP(MID(Data_t[[#This Row],[تاریخ]],6,2),mounth[],2)</f>
        <v>فروردین</v>
      </c>
      <c r="M9" s="1" t="str">
        <f>LEFT(Data_t[[#This Row],[تاریخ]],4)</f>
        <v>1402</v>
      </c>
      <c r="N9" s="1">
        <f ca="1">Data_t[[#This Row],[تعداد]]*Data_t[[#This Row],[قیمت]]</f>
        <v>22400000</v>
      </c>
    </row>
    <row r="10" spans="2:14">
      <c r="B10" s="1" t="s">
        <v>15</v>
      </c>
      <c r="C10" s="18" t="str">
        <f>T(VLOOKUP(Data_t[[#This Row],[نوع کالا]],name_t[],2,FALSE))</f>
        <v>cloth</v>
      </c>
      <c r="D10" s="1" t="s">
        <v>17</v>
      </c>
      <c r="E10" s="15">
        <v>2</v>
      </c>
      <c r="F10" s="1" t="s">
        <v>3</v>
      </c>
      <c r="G10" s="16" t="s">
        <v>55</v>
      </c>
      <c r="H10" s="1">
        <f ca="1">VLOOKUP(Data_t[[#This Row],[نام کالا]],INDIRECT(Data_t[[#This Row],[CODE]]&amp;"_t"),2,FALSE)</f>
        <v>10357</v>
      </c>
      <c r="I10" s="17">
        <f ca="1">VLOOKUP(Data_t[[#This Row],[نام کالا]],INDIRECT(Data_t[[#This Row],[CODE]]&amp;"_t"),3,FALSE)</f>
        <v>500000</v>
      </c>
      <c r="J10" s="1" t="str">
        <f>VLOOKUP(Data_t[[#This Row],[شعبه ]],chains_t[],2)</f>
        <v xml:space="preserve">تهران </v>
      </c>
      <c r="K10" s="1" t="str">
        <f>VLOOKUP(Data_t[[#This Row],[شعبه ]],chains_t[],3)</f>
        <v>شهرک غرب</v>
      </c>
      <c r="L10" s="1" t="str">
        <f>VLOOKUP(MID(Data_t[[#This Row],[تاریخ]],6,2),mounth[],2)</f>
        <v>فروردین</v>
      </c>
      <c r="M10" s="1" t="str">
        <f>LEFT(Data_t[[#This Row],[تاریخ]],4)</f>
        <v>1402</v>
      </c>
      <c r="N10" s="1">
        <f ca="1">Data_t[[#This Row],[تعداد]]*Data_t[[#This Row],[قیمت]]</f>
        <v>1000000</v>
      </c>
    </row>
    <row r="11" spans="2:14">
      <c r="B11" s="1" t="s">
        <v>15</v>
      </c>
      <c r="C11" s="18" t="str">
        <f>T(VLOOKUP(Data_t[[#This Row],[نوع کالا]],name_t[],2,FALSE))</f>
        <v>cloth</v>
      </c>
      <c r="D11" s="1" t="s">
        <v>18</v>
      </c>
      <c r="E11" s="15">
        <v>19</v>
      </c>
      <c r="F11" s="1" t="s">
        <v>3</v>
      </c>
      <c r="G11" s="16" t="s">
        <v>55</v>
      </c>
      <c r="H11" s="1">
        <f ca="1">VLOOKUP(Data_t[[#This Row],[نام کالا]],INDIRECT(Data_t[[#This Row],[CODE]]&amp;"_t"),2,FALSE)</f>
        <v>10358</v>
      </c>
      <c r="I11" s="17">
        <f ca="1">VLOOKUP(Data_t[[#This Row],[نام کالا]],INDIRECT(Data_t[[#This Row],[CODE]]&amp;"_t"),3,FALSE)</f>
        <v>600000</v>
      </c>
      <c r="J11" s="1" t="str">
        <f>VLOOKUP(Data_t[[#This Row],[شعبه ]],chains_t[],2)</f>
        <v xml:space="preserve">تهران </v>
      </c>
      <c r="K11" s="1" t="str">
        <f>VLOOKUP(Data_t[[#This Row],[شعبه ]],chains_t[],3)</f>
        <v>شهرک غرب</v>
      </c>
      <c r="L11" s="1" t="str">
        <f>VLOOKUP(MID(Data_t[[#This Row],[تاریخ]],6,2),mounth[],2)</f>
        <v>فروردین</v>
      </c>
      <c r="M11" s="1" t="str">
        <f>LEFT(Data_t[[#This Row],[تاریخ]],4)</f>
        <v>1402</v>
      </c>
      <c r="N11" s="1">
        <f ca="1">Data_t[[#This Row],[تعداد]]*Data_t[[#This Row],[قیمت]]</f>
        <v>11400000</v>
      </c>
    </row>
    <row r="12" spans="2:14">
      <c r="B12" s="1" t="s">
        <v>13</v>
      </c>
      <c r="C12" s="18" t="str">
        <f>T(VLOOKUP(Data_t[[#This Row],[نوع کالا]],name_t[],2,FALSE))</f>
        <v>home</v>
      </c>
      <c r="D12" s="1" t="s">
        <v>23</v>
      </c>
      <c r="E12" s="15">
        <v>5</v>
      </c>
      <c r="F12" s="1" t="s">
        <v>4</v>
      </c>
      <c r="G12" s="16" t="s">
        <v>55</v>
      </c>
      <c r="H12" s="1">
        <f ca="1">VLOOKUP(Data_t[[#This Row],[نام کالا]],INDIRECT(Data_t[[#This Row],[CODE]]&amp;"_t"),2,FALSE)</f>
        <v>10156</v>
      </c>
      <c r="I12" s="17">
        <f ca="1">VLOOKUP(Data_t[[#This Row],[نام کالا]],INDIRECT(Data_t[[#This Row],[CODE]]&amp;"_t"),3,FALSE)</f>
        <v>80000000</v>
      </c>
      <c r="J12" s="1" t="str">
        <f>VLOOKUP(Data_t[[#This Row],[شعبه ]],chains_t[],2)</f>
        <v xml:space="preserve">تهران </v>
      </c>
      <c r="K12" s="1" t="str">
        <f>VLOOKUP(Data_t[[#This Row],[شعبه ]],chains_t[],3)</f>
        <v>ستاری</v>
      </c>
      <c r="L12" s="1" t="str">
        <f>VLOOKUP(MID(Data_t[[#This Row],[تاریخ]],6,2),mounth[],2)</f>
        <v>فروردین</v>
      </c>
      <c r="M12" s="1" t="str">
        <f>LEFT(Data_t[[#This Row],[تاریخ]],4)</f>
        <v>1402</v>
      </c>
      <c r="N12" s="19">
        <f ca="1">Data_t[[#This Row],[تعداد]]*Data_t[[#This Row],[قیمت]]</f>
        <v>400000000</v>
      </c>
    </row>
    <row r="13" spans="2:14">
      <c r="B13" s="1" t="s">
        <v>13</v>
      </c>
      <c r="C13" s="18" t="str">
        <f>T(VLOOKUP(Data_t[[#This Row],[نوع کالا]],name_t[],2,FALSE))</f>
        <v>home</v>
      </c>
      <c r="D13" s="1" t="s">
        <v>24</v>
      </c>
      <c r="E13" s="15">
        <v>25</v>
      </c>
      <c r="F13" s="1" t="s">
        <v>4</v>
      </c>
      <c r="G13" s="16" t="s">
        <v>55</v>
      </c>
      <c r="H13" s="1">
        <f ca="1">VLOOKUP(Data_t[[#This Row],[نام کالا]],INDIRECT(Data_t[[#This Row],[CODE]]&amp;"_t"),2,FALSE)</f>
        <v>10157</v>
      </c>
      <c r="I13" s="17">
        <f ca="1">VLOOKUP(Data_t[[#This Row],[نام کالا]],INDIRECT(Data_t[[#This Row],[CODE]]&amp;"_t"),3,FALSE)</f>
        <v>40000000</v>
      </c>
      <c r="J13" s="1" t="str">
        <f>VLOOKUP(Data_t[[#This Row],[شعبه ]],chains_t[],2)</f>
        <v xml:space="preserve">تهران </v>
      </c>
      <c r="K13" s="1" t="str">
        <f>VLOOKUP(Data_t[[#This Row],[شعبه ]],chains_t[],3)</f>
        <v>ستاری</v>
      </c>
      <c r="L13" s="1" t="str">
        <f>VLOOKUP(MID(Data_t[[#This Row],[تاریخ]],6,2),mounth[],2)</f>
        <v>فروردین</v>
      </c>
      <c r="M13" s="1" t="str">
        <f>LEFT(Data_t[[#This Row],[تاریخ]],4)</f>
        <v>1402</v>
      </c>
      <c r="N13" s="1">
        <f ca="1">Data_t[[#This Row],[تعداد]]*Data_t[[#This Row],[قیمت]]</f>
        <v>1000000000</v>
      </c>
    </row>
    <row r="14" spans="2:14">
      <c r="B14" s="1" t="s">
        <v>13</v>
      </c>
      <c r="C14" s="18" t="str">
        <f>T(VLOOKUP(Data_t[[#This Row],[نوع کالا]],name_t[],2,FALSE))</f>
        <v>home</v>
      </c>
      <c r="D14" s="1" t="s">
        <v>22</v>
      </c>
      <c r="E14" s="15">
        <v>19</v>
      </c>
      <c r="F14" s="1" t="s">
        <v>4</v>
      </c>
      <c r="G14" s="16" t="s">
        <v>55</v>
      </c>
      <c r="H14" s="1">
        <f ca="1">VLOOKUP(Data_t[[#This Row],[نام کالا]],INDIRECT(Data_t[[#This Row],[CODE]]&amp;"_t"),2,FALSE)</f>
        <v>10155</v>
      </c>
      <c r="I14" s="17">
        <f ca="1">VLOOKUP(Data_t[[#This Row],[نام کالا]],INDIRECT(Data_t[[#This Row],[CODE]]&amp;"_t"),3,FALSE)</f>
        <v>10000000</v>
      </c>
      <c r="J14" s="1" t="str">
        <f>VLOOKUP(Data_t[[#This Row],[شعبه ]],chains_t[],2)</f>
        <v xml:space="preserve">تهران </v>
      </c>
      <c r="K14" s="1" t="str">
        <f>VLOOKUP(Data_t[[#This Row],[شعبه ]],chains_t[],3)</f>
        <v>ستاری</v>
      </c>
      <c r="L14" s="1" t="str">
        <f>VLOOKUP(MID(Data_t[[#This Row],[تاریخ]],6,2),mounth[],2)</f>
        <v>فروردین</v>
      </c>
      <c r="M14" s="1" t="str">
        <f>LEFT(Data_t[[#This Row],[تاریخ]],4)</f>
        <v>1402</v>
      </c>
      <c r="N14" s="1">
        <f ca="1">Data_t[[#This Row],[تعداد]]*Data_t[[#This Row],[قیمت]]</f>
        <v>190000000</v>
      </c>
    </row>
    <row r="15" spans="2:14">
      <c r="B15" s="1" t="s">
        <v>14</v>
      </c>
      <c r="C15" s="18" t="str">
        <f>T(VLOOKUP(Data_t[[#This Row],[نوع کالا]],name_t[],2,FALSE))</f>
        <v>digital</v>
      </c>
      <c r="D15" s="1" t="s">
        <v>19</v>
      </c>
      <c r="E15" s="15">
        <v>13</v>
      </c>
      <c r="F15" s="1" t="s">
        <v>4</v>
      </c>
      <c r="G15" s="16" t="s">
        <v>55</v>
      </c>
      <c r="H15" s="1">
        <f ca="1">VLOOKUP(Data_t[[#This Row],[نام کالا]],INDIRECT(Data_t[[#This Row],[CODE]]&amp;"_t"),2,FALSE)</f>
        <v>10255</v>
      </c>
      <c r="I15" s="17">
        <f ca="1">VLOOKUP(Data_t[[#This Row],[نام کالا]],INDIRECT(Data_t[[#This Row],[CODE]]&amp;"_t"),3,FALSE)</f>
        <v>50000000</v>
      </c>
      <c r="J15" s="1" t="str">
        <f>VLOOKUP(Data_t[[#This Row],[شعبه ]],chains_t[],2)</f>
        <v xml:space="preserve">تهران </v>
      </c>
      <c r="K15" s="1" t="str">
        <f>VLOOKUP(Data_t[[#This Row],[شعبه ]],chains_t[],3)</f>
        <v>ستاری</v>
      </c>
      <c r="L15" s="1" t="str">
        <f>VLOOKUP(MID(Data_t[[#This Row],[تاریخ]],6,2),mounth[],2)</f>
        <v>فروردین</v>
      </c>
      <c r="M15" s="1" t="str">
        <f>LEFT(Data_t[[#This Row],[تاریخ]],4)</f>
        <v>1402</v>
      </c>
      <c r="N15" s="1">
        <f ca="1">Data_t[[#This Row],[تعداد]]*Data_t[[#This Row],[قیمت]]</f>
        <v>650000000</v>
      </c>
    </row>
    <row r="16" spans="2:14">
      <c r="B16" s="1" t="s">
        <v>14</v>
      </c>
      <c r="C16" s="18" t="str">
        <f>T(VLOOKUP(Data_t[[#This Row],[نوع کالا]],name_t[],2,FALSE))</f>
        <v>digital</v>
      </c>
      <c r="D16" s="1" t="s">
        <v>21</v>
      </c>
      <c r="E16" s="15">
        <v>6</v>
      </c>
      <c r="F16" s="1" t="s">
        <v>4</v>
      </c>
      <c r="G16" s="16" t="s">
        <v>55</v>
      </c>
      <c r="H16" s="1">
        <f ca="1">VLOOKUP(Data_t[[#This Row],[نام کالا]],INDIRECT(Data_t[[#This Row],[CODE]]&amp;"_t"),2,FALSE)</f>
        <v>10257</v>
      </c>
      <c r="I16" s="17">
        <f ca="1">VLOOKUP(Data_t[[#This Row],[نام کالا]],INDIRECT(Data_t[[#This Row],[CODE]]&amp;"_t"),3,FALSE)</f>
        <v>40000000</v>
      </c>
      <c r="J16" s="1" t="str">
        <f>VLOOKUP(Data_t[[#This Row],[شعبه ]],chains_t[],2)</f>
        <v xml:space="preserve">تهران </v>
      </c>
      <c r="K16" s="1" t="str">
        <f>VLOOKUP(Data_t[[#This Row],[شعبه ]],chains_t[],3)</f>
        <v>ستاری</v>
      </c>
      <c r="L16" s="1" t="str">
        <f>VLOOKUP(MID(Data_t[[#This Row],[تاریخ]],6,2),mounth[],2)</f>
        <v>فروردین</v>
      </c>
      <c r="M16" s="1" t="str">
        <f>LEFT(Data_t[[#This Row],[تاریخ]],4)</f>
        <v>1402</v>
      </c>
      <c r="N16" s="1">
        <f ca="1">Data_t[[#This Row],[تعداد]]*Data_t[[#This Row],[قیمت]]</f>
        <v>240000000</v>
      </c>
    </row>
    <row r="17" spans="2:14">
      <c r="B17" s="1" t="s">
        <v>14</v>
      </c>
      <c r="C17" s="18" t="str">
        <f>T(VLOOKUP(Data_t[[#This Row],[نوع کالا]],name_t[],2,FALSE))</f>
        <v>digital</v>
      </c>
      <c r="D17" s="1" t="s">
        <v>20</v>
      </c>
      <c r="E17" s="15">
        <v>7</v>
      </c>
      <c r="F17" s="1" t="s">
        <v>4</v>
      </c>
      <c r="G17" s="16" t="s">
        <v>55</v>
      </c>
      <c r="H17" s="1">
        <f ca="1">VLOOKUP(Data_t[[#This Row],[نام کالا]],INDIRECT(Data_t[[#This Row],[CODE]]&amp;"_t"),2,FALSE)</f>
        <v>10256</v>
      </c>
      <c r="I17" s="17">
        <f ca="1">VLOOKUP(Data_t[[#This Row],[نام کالا]],INDIRECT(Data_t[[#This Row],[CODE]]&amp;"_t"),3,FALSE)</f>
        <v>30000000</v>
      </c>
      <c r="J17" s="1" t="str">
        <f>VLOOKUP(Data_t[[#This Row],[شعبه ]],chains_t[],2)</f>
        <v xml:space="preserve">تهران </v>
      </c>
      <c r="K17" s="1" t="str">
        <f>VLOOKUP(Data_t[[#This Row],[شعبه ]],chains_t[],3)</f>
        <v>ستاری</v>
      </c>
      <c r="L17" s="1" t="str">
        <f>VLOOKUP(MID(Data_t[[#This Row],[تاریخ]],6,2),mounth[],2)</f>
        <v>فروردین</v>
      </c>
      <c r="M17" s="1" t="str">
        <f>LEFT(Data_t[[#This Row],[تاریخ]],4)</f>
        <v>1402</v>
      </c>
      <c r="N17" s="1">
        <f ca="1">Data_t[[#This Row],[تعداد]]*Data_t[[#This Row],[قیمت]]</f>
        <v>210000000</v>
      </c>
    </row>
    <row r="18" spans="2:14">
      <c r="B18" s="1" t="s">
        <v>15</v>
      </c>
      <c r="C18" s="18" t="str">
        <f>T(VLOOKUP(Data_t[[#This Row],[نوع کالا]],name_t[],2,FALSE))</f>
        <v>cloth</v>
      </c>
      <c r="D18" s="1" t="s">
        <v>16</v>
      </c>
      <c r="E18" s="15">
        <v>9</v>
      </c>
      <c r="F18" s="1" t="s">
        <v>4</v>
      </c>
      <c r="G18" s="16" t="s">
        <v>55</v>
      </c>
      <c r="H18" s="1">
        <f ca="1">VLOOKUP(Data_t[[#This Row],[نام کالا]],INDIRECT(Data_t[[#This Row],[CODE]]&amp;"_t"),2,FALSE)</f>
        <v>10355</v>
      </c>
      <c r="I18" s="17">
        <f ca="1">VLOOKUP(Data_t[[#This Row],[نام کالا]],INDIRECT(Data_t[[#This Row],[CODE]]&amp;"_t"),3,FALSE)</f>
        <v>800000</v>
      </c>
      <c r="J18" s="1" t="str">
        <f>VLOOKUP(Data_t[[#This Row],[شعبه ]],chains_t[],2)</f>
        <v xml:space="preserve">تهران </v>
      </c>
      <c r="K18" s="1" t="str">
        <f>VLOOKUP(Data_t[[#This Row],[شعبه ]],chains_t[],3)</f>
        <v>ستاری</v>
      </c>
      <c r="L18" s="1" t="str">
        <f>VLOOKUP(MID(Data_t[[#This Row],[تاریخ]],6,2),mounth[],2)</f>
        <v>فروردین</v>
      </c>
      <c r="M18" s="1" t="str">
        <f>LEFT(Data_t[[#This Row],[تاریخ]],4)</f>
        <v>1402</v>
      </c>
      <c r="N18" s="1">
        <f ca="1">Data_t[[#This Row],[تعداد]]*Data_t[[#This Row],[قیمت]]</f>
        <v>7200000</v>
      </c>
    </row>
    <row r="19" spans="2:14">
      <c r="B19" s="1" t="s">
        <v>15</v>
      </c>
      <c r="C19" s="18" t="str">
        <f>T(VLOOKUP(Data_t[[#This Row],[نوع کالا]],name_t[],2,FALSE))</f>
        <v>cloth</v>
      </c>
      <c r="D19" s="1" t="s">
        <v>17</v>
      </c>
      <c r="E19" s="15">
        <v>35</v>
      </c>
      <c r="F19" s="1" t="s">
        <v>4</v>
      </c>
      <c r="G19" s="16" t="s">
        <v>55</v>
      </c>
      <c r="H19" s="1">
        <f ca="1">VLOOKUP(Data_t[[#This Row],[نام کالا]],INDIRECT(Data_t[[#This Row],[CODE]]&amp;"_t"),2,FALSE)</f>
        <v>10357</v>
      </c>
      <c r="I19" s="17">
        <f ca="1">VLOOKUP(Data_t[[#This Row],[نام کالا]],INDIRECT(Data_t[[#This Row],[CODE]]&amp;"_t"),3,FALSE)</f>
        <v>500000</v>
      </c>
      <c r="J19" s="1" t="str">
        <f>VLOOKUP(Data_t[[#This Row],[شعبه ]],chains_t[],2)</f>
        <v xml:space="preserve">تهران </v>
      </c>
      <c r="K19" s="1" t="str">
        <f>VLOOKUP(Data_t[[#This Row],[شعبه ]],chains_t[],3)</f>
        <v>ستاری</v>
      </c>
      <c r="L19" s="1" t="str">
        <f>VLOOKUP(MID(Data_t[[#This Row],[تاریخ]],6,2),mounth[],2)</f>
        <v>فروردین</v>
      </c>
      <c r="M19" s="1" t="str">
        <f>LEFT(Data_t[[#This Row],[تاریخ]],4)</f>
        <v>1402</v>
      </c>
      <c r="N19" s="1">
        <f ca="1">Data_t[[#This Row],[تعداد]]*Data_t[[#This Row],[قیمت]]</f>
        <v>17500000</v>
      </c>
    </row>
    <row r="20" spans="2:14">
      <c r="B20" s="1" t="s">
        <v>15</v>
      </c>
      <c r="C20" s="18" t="str">
        <f>T(VLOOKUP(Data_t[[#This Row],[نوع کالا]],name_t[],2,FALSE))</f>
        <v>cloth</v>
      </c>
      <c r="D20" s="1" t="s">
        <v>18</v>
      </c>
      <c r="E20" s="15">
        <v>7</v>
      </c>
      <c r="F20" s="1" t="s">
        <v>4</v>
      </c>
      <c r="G20" s="16" t="s">
        <v>55</v>
      </c>
      <c r="H20" s="1">
        <f ca="1">VLOOKUP(Data_t[[#This Row],[نام کالا]],INDIRECT(Data_t[[#This Row],[CODE]]&amp;"_t"),2,FALSE)</f>
        <v>10358</v>
      </c>
      <c r="I20" s="17">
        <f ca="1">VLOOKUP(Data_t[[#This Row],[نام کالا]],INDIRECT(Data_t[[#This Row],[CODE]]&amp;"_t"),3,FALSE)</f>
        <v>600000</v>
      </c>
      <c r="J20" s="1" t="str">
        <f>VLOOKUP(Data_t[[#This Row],[شعبه ]],chains_t[],2)</f>
        <v xml:space="preserve">تهران </v>
      </c>
      <c r="K20" s="1" t="str">
        <f>VLOOKUP(Data_t[[#This Row],[شعبه ]],chains_t[],3)</f>
        <v>ستاری</v>
      </c>
      <c r="L20" s="1" t="str">
        <f>VLOOKUP(MID(Data_t[[#This Row],[تاریخ]],6,2),mounth[],2)</f>
        <v>فروردین</v>
      </c>
      <c r="M20" s="1" t="str">
        <f>LEFT(Data_t[[#This Row],[تاریخ]],4)</f>
        <v>1402</v>
      </c>
      <c r="N20" s="1">
        <f ca="1">Data_t[[#This Row],[تعداد]]*Data_t[[#This Row],[قیمت]]</f>
        <v>4200000</v>
      </c>
    </row>
    <row r="21" spans="2:14">
      <c r="B21" s="1" t="s">
        <v>13</v>
      </c>
      <c r="C21" s="18" t="str">
        <f>T(VLOOKUP(Data_t[[#This Row],[نوع کالا]],name_t[],2,FALSE))</f>
        <v>home</v>
      </c>
      <c r="D21" s="1" t="s">
        <v>23</v>
      </c>
      <c r="E21" s="15">
        <v>2</v>
      </c>
      <c r="F21" s="1" t="s">
        <v>5</v>
      </c>
      <c r="G21" s="16" t="s">
        <v>55</v>
      </c>
      <c r="H21" s="1">
        <f ca="1">VLOOKUP(Data_t[[#This Row],[نام کالا]],INDIRECT(Data_t[[#This Row],[CODE]]&amp;"_t"),2,FALSE)</f>
        <v>10156</v>
      </c>
      <c r="I21" s="17">
        <f ca="1">VLOOKUP(Data_t[[#This Row],[نام کالا]],INDIRECT(Data_t[[#This Row],[CODE]]&amp;"_t"),3,FALSE)</f>
        <v>80000000</v>
      </c>
      <c r="J21" s="1" t="str">
        <f>VLOOKUP(Data_t[[#This Row],[شعبه ]],chains_t[],2)</f>
        <v xml:space="preserve">تهران </v>
      </c>
      <c r="K21" s="1" t="str">
        <f>VLOOKUP(Data_t[[#This Row],[شعبه ]],chains_t[],3)</f>
        <v>ستارخان</v>
      </c>
      <c r="L21" s="1" t="str">
        <f>VLOOKUP(MID(Data_t[[#This Row],[تاریخ]],6,2),mounth[],2)</f>
        <v>فروردین</v>
      </c>
      <c r="M21" s="1" t="str">
        <f>LEFT(Data_t[[#This Row],[تاریخ]],4)</f>
        <v>1402</v>
      </c>
      <c r="N21" s="19">
        <f ca="1">Data_t[[#This Row],[تعداد]]*Data_t[[#This Row],[قیمت]]</f>
        <v>160000000</v>
      </c>
    </row>
    <row r="22" spans="2:14">
      <c r="B22" s="1" t="s">
        <v>13</v>
      </c>
      <c r="C22" s="18" t="str">
        <f>T(VLOOKUP(Data_t[[#This Row],[نوع کالا]],name_t[],2,FALSE))</f>
        <v>home</v>
      </c>
      <c r="D22" s="1" t="s">
        <v>24</v>
      </c>
      <c r="E22" s="15">
        <v>30</v>
      </c>
      <c r="F22" s="1" t="s">
        <v>5</v>
      </c>
      <c r="G22" s="16" t="s">
        <v>55</v>
      </c>
      <c r="H22" s="1">
        <f ca="1">VLOOKUP(Data_t[[#This Row],[نام کالا]],INDIRECT(Data_t[[#This Row],[CODE]]&amp;"_t"),2,FALSE)</f>
        <v>10157</v>
      </c>
      <c r="I22" s="17">
        <f ca="1">VLOOKUP(Data_t[[#This Row],[نام کالا]],INDIRECT(Data_t[[#This Row],[CODE]]&amp;"_t"),3,FALSE)</f>
        <v>40000000</v>
      </c>
      <c r="J22" s="1" t="str">
        <f>VLOOKUP(Data_t[[#This Row],[شعبه ]],chains_t[],2)</f>
        <v xml:space="preserve">تهران </v>
      </c>
      <c r="K22" s="1" t="str">
        <f>VLOOKUP(Data_t[[#This Row],[شعبه ]],chains_t[],3)</f>
        <v>ستارخان</v>
      </c>
      <c r="L22" s="1" t="str">
        <f>VLOOKUP(MID(Data_t[[#This Row],[تاریخ]],6,2),mounth[],2)</f>
        <v>فروردین</v>
      </c>
      <c r="M22" s="1" t="str">
        <f>LEFT(Data_t[[#This Row],[تاریخ]],4)</f>
        <v>1402</v>
      </c>
      <c r="N22" s="1">
        <f ca="1">Data_t[[#This Row],[تعداد]]*Data_t[[#This Row],[قیمت]]</f>
        <v>1200000000</v>
      </c>
    </row>
    <row r="23" spans="2:14">
      <c r="B23" s="1" t="s">
        <v>13</v>
      </c>
      <c r="C23" s="18" t="str">
        <f>T(VLOOKUP(Data_t[[#This Row],[نوع کالا]],name_t[],2,FALSE))</f>
        <v>home</v>
      </c>
      <c r="D23" s="1" t="s">
        <v>22</v>
      </c>
      <c r="E23" s="15">
        <v>27</v>
      </c>
      <c r="F23" s="1" t="s">
        <v>5</v>
      </c>
      <c r="G23" s="16" t="s">
        <v>55</v>
      </c>
      <c r="H23" s="1">
        <f ca="1">VLOOKUP(Data_t[[#This Row],[نام کالا]],INDIRECT(Data_t[[#This Row],[CODE]]&amp;"_t"),2,FALSE)</f>
        <v>10155</v>
      </c>
      <c r="I23" s="17">
        <f ca="1">VLOOKUP(Data_t[[#This Row],[نام کالا]],INDIRECT(Data_t[[#This Row],[CODE]]&amp;"_t"),3,FALSE)</f>
        <v>10000000</v>
      </c>
      <c r="J23" s="1" t="str">
        <f>VLOOKUP(Data_t[[#This Row],[شعبه ]],chains_t[],2)</f>
        <v xml:space="preserve">تهران </v>
      </c>
      <c r="K23" s="1" t="str">
        <f>VLOOKUP(Data_t[[#This Row],[شعبه ]],chains_t[],3)</f>
        <v>ستارخان</v>
      </c>
      <c r="L23" s="1" t="str">
        <f>VLOOKUP(MID(Data_t[[#This Row],[تاریخ]],6,2),mounth[],2)</f>
        <v>فروردین</v>
      </c>
      <c r="M23" s="1" t="str">
        <f>LEFT(Data_t[[#This Row],[تاریخ]],4)</f>
        <v>1402</v>
      </c>
      <c r="N23" s="1">
        <f ca="1">Data_t[[#This Row],[تعداد]]*Data_t[[#This Row],[قیمت]]</f>
        <v>270000000</v>
      </c>
    </row>
    <row r="24" spans="2:14">
      <c r="B24" s="1" t="s">
        <v>14</v>
      </c>
      <c r="C24" s="18" t="str">
        <f>T(VLOOKUP(Data_t[[#This Row],[نوع کالا]],name_t[],2,FALSE))</f>
        <v>digital</v>
      </c>
      <c r="D24" s="1" t="s">
        <v>19</v>
      </c>
      <c r="E24" s="15">
        <v>30</v>
      </c>
      <c r="F24" s="1" t="s">
        <v>5</v>
      </c>
      <c r="G24" s="16" t="s">
        <v>55</v>
      </c>
      <c r="H24" s="1">
        <f ca="1">VLOOKUP(Data_t[[#This Row],[نام کالا]],INDIRECT(Data_t[[#This Row],[CODE]]&amp;"_t"),2,FALSE)</f>
        <v>10255</v>
      </c>
      <c r="I24" s="17">
        <f ca="1">VLOOKUP(Data_t[[#This Row],[نام کالا]],INDIRECT(Data_t[[#This Row],[CODE]]&amp;"_t"),3,FALSE)</f>
        <v>50000000</v>
      </c>
      <c r="J24" s="1" t="str">
        <f>VLOOKUP(Data_t[[#This Row],[شعبه ]],chains_t[],2)</f>
        <v xml:space="preserve">تهران </v>
      </c>
      <c r="K24" s="1" t="str">
        <f>VLOOKUP(Data_t[[#This Row],[شعبه ]],chains_t[],3)</f>
        <v>ستارخان</v>
      </c>
      <c r="L24" s="1" t="str">
        <f>VLOOKUP(MID(Data_t[[#This Row],[تاریخ]],6,2),mounth[],2)</f>
        <v>فروردین</v>
      </c>
      <c r="M24" s="1" t="str">
        <f>LEFT(Data_t[[#This Row],[تاریخ]],4)</f>
        <v>1402</v>
      </c>
      <c r="N24" s="1">
        <f ca="1">Data_t[[#This Row],[تعداد]]*Data_t[[#This Row],[قیمت]]</f>
        <v>1500000000</v>
      </c>
    </row>
    <row r="25" spans="2:14">
      <c r="B25" s="1" t="s">
        <v>14</v>
      </c>
      <c r="C25" s="18" t="str">
        <f>T(VLOOKUP(Data_t[[#This Row],[نوع کالا]],name_t[],2,FALSE))</f>
        <v>digital</v>
      </c>
      <c r="D25" s="1" t="s">
        <v>21</v>
      </c>
      <c r="E25" s="15">
        <v>23</v>
      </c>
      <c r="F25" s="1" t="s">
        <v>5</v>
      </c>
      <c r="G25" s="16" t="s">
        <v>55</v>
      </c>
      <c r="H25" s="1">
        <f ca="1">VLOOKUP(Data_t[[#This Row],[نام کالا]],INDIRECT(Data_t[[#This Row],[CODE]]&amp;"_t"),2,FALSE)</f>
        <v>10257</v>
      </c>
      <c r="I25" s="17">
        <f ca="1">VLOOKUP(Data_t[[#This Row],[نام کالا]],INDIRECT(Data_t[[#This Row],[CODE]]&amp;"_t"),3,FALSE)</f>
        <v>40000000</v>
      </c>
      <c r="J25" s="1" t="str">
        <f>VLOOKUP(Data_t[[#This Row],[شعبه ]],chains_t[],2)</f>
        <v xml:space="preserve">تهران </v>
      </c>
      <c r="K25" s="1" t="str">
        <f>VLOOKUP(Data_t[[#This Row],[شعبه ]],chains_t[],3)</f>
        <v>ستارخان</v>
      </c>
      <c r="L25" s="1" t="str">
        <f>VLOOKUP(MID(Data_t[[#This Row],[تاریخ]],6,2),mounth[],2)</f>
        <v>فروردین</v>
      </c>
      <c r="M25" s="1" t="str">
        <f>LEFT(Data_t[[#This Row],[تاریخ]],4)</f>
        <v>1402</v>
      </c>
      <c r="N25" s="1">
        <f ca="1">Data_t[[#This Row],[تعداد]]*Data_t[[#This Row],[قیمت]]</f>
        <v>920000000</v>
      </c>
    </row>
    <row r="26" spans="2:14">
      <c r="B26" s="1" t="s">
        <v>14</v>
      </c>
      <c r="C26" s="18" t="str">
        <f>T(VLOOKUP(Data_t[[#This Row],[نوع کالا]],name_t[],2,FALSE))</f>
        <v>digital</v>
      </c>
      <c r="D26" s="1" t="s">
        <v>20</v>
      </c>
      <c r="E26" s="15">
        <v>16</v>
      </c>
      <c r="F26" s="1" t="s">
        <v>5</v>
      </c>
      <c r="G26" s="16" t="s">
        <v>55</v>
      </c>
      <c r="H26" s="1">
        <f ca="1">VLOOKUP(Data_t[[#This Row],[نام کالا]],INDIRECT(Data_t[[#This Row],[CODE]]&amp;"_t"),2,FALSE)</f>
        <v>10256</v>
      </c>
      <c r="I26" s="17">
        <f ca="1">VLOOKUP(Data_t[[#This Row],[نام کالا]],INDIRECT(Data_t[[#This Row],[CODE]]&amp;"_t"),3,FALSE)</f>
        <v>30000000</v>
      </c>
      <c r="J26" s="1" t="str">
        <f>VLOOKUP(Data_t[[#This Row],[شعبه ]],chains_t[],2)</f>
        <v xml:space="preserve">تهران </v>
      </c>
      <c r="K26" s="1" t="str">
        <f>VLOOKUP(Data_t[[#This Row],[شعبه ]],chains_t[],3)</f>
        <v>ستارخان</v>
      </c>
      <c r="L26" s="1" t="str">
        <f>VLOOKUP(MID(Data_t[[#This Row],[تاریخ]],6,2),mounth[],2)</f>
        <v>فروردین</v>
      </c>
      <c r="M26" s="1" t="str">
        <f>LEFT(Data_t[[#This Row],[تاریخ]],4)</f>
        <v>1402</v>
      </c>
      <c r="N26" s="1">
        <f ca="1">Data_t[[#This Row],[تعداد]]*Data_t[[#This Row],[قیمت]]</f>
        <v>480000000</v>
      </c>
    </row>
    <row r="27" spans="2:14">
      <c r="B27" s="1" t="s">
        <v>15</v>
      </c>
      <c r="C27" s="18" t="str">
        <f>T(VLOOKUP(Data_t[[#This Row],[نوع کالا]],name_t[],2,FALSE))</f>
        <v>cloth</v>
      </c>
      <c r="D27" s="1" t="s">
        <v>16</v>
      </c>
      <c r="E27" s="15">
        <v>14</v>
      </c>
      <c r="F27" s="1" t="s">
        <v>5</v>
      </c>
      <c r="G27" s="16" t="s">
        <v>55</v>
      </c>
      <c r="H27" s="1">
        <f ca="1">VLOOKUP(Data_t[[#This Row],[نام کالا]],INDIRECT(Data_t[[#This Row],[CODE]]&amp;"_t"),2,FALSE)</f>
        <v>10355</v>
      </c>
      <c r="I27" s="17">
        <f ca="1">VLOOKUP(Data_t[[#This Row],[نام کالا]],INDIRECT(Data_t[[#This Row],[CODE]]&amp;"_t"),3,FALSE)</f>
        <v>800000</v>
      </c>
      <c r="J27" s="1" t="str">
        <f>VLOOKUP(Data_t[[#This Row],[شعبه ]],chains_t[],2)</f>
        <v xml:space="preserve">تهران </v>
      </c>
      <c r="K27" s="1" t="str">
        <f>VLOOKUP(Data_t[[#This Row],[شعبه ]],chains_t[],3)</f>
        <v>ستارخان</v>
      </c>
      <c r="L27" s="1" t="str">
        <f>VLOOKUP(MID(Data_t[[#This Row],[تاریخ]],6,2),mounth[],2)</f>
        <v>فروردین</v>
      </c>
      <c r="M27" s="1" t="str">
        <f>LEFT(Data_t[[#This Row],[تاریخ]],4)</f>
        <v>1402</v>
      </c>
      <c r="N27" s="1">
        <f ca="1">Data_t[[#This Row],[تعداد]]*Data_t[[#This Row],[قیمت]]</f>
        <v>11200000</v>
      </c>
    </row>
    <row r="28" spans="2:14">
      <c r="B28" s="1" t="s">
        <v>15</v>
      </c>
      <c r="C28" s="18" t="str">
        <f>T(VLOOKUP(Data_t[[#This Row],[نوع کالا]],name_t[],2,FALSE))</f>
        <v>cloth</v>
      </c>
      <c r="D28" s="1" t="s">
        <v>17</v>
      </c>
      <c r="E28" s="15">
        <v>9</v>
      </c>
      <c r="F28" s="1" t="s">
        <v>5</v>
      </c>
      <c r="G28" s="16" t="s">
        <v>55</v>
      </c>
      <c r="H28" s="1">
        <f ca="1">VLOOKUP(Data_t[[#This Row],[نام کالا]],INDIRECT(Data_t[[#This Row],[CODE]]&amp;"_t"),2,FALSE)</f>
        <v>10357</v>
      </c>
      <c r="I28" s="17">
        <f ca="1">VLOOKUP(Data_t[[#This Row],[نام کالا]],INDIRECT(Data_t[[#This Row],[CODE]]&amp;"_t"),3,FALSE)</f>
        <v>500000</v>
      </c>
      <c r="J28" s="1" t="str">
        <f>VLOOKUP(Data_t[[#This Row],[شعبه ]],chains_t[],2)</f>
        <v xml:space="preserve">تهران </v>
      </c>
      <c r="K28" s="1" t="str">
        <f>VLOOKUP(Data_t[[#This Row],[شعبه ]],chains_t[],3)</f>
        <v>ستارخان</v>
      </c>
      <c r="L28" s="1" t="str">
        <f>VLOOKUP(MID(Data_t[[#This Row],[تاریخ]],6,2),mounth[],2)</f>
        <v>فروردین</v>
      </c>
      <c r="M28" s="1" t="str">
        <f>LEFT(Data_t[[#This Row],[تاریخ]],4)</f>
        <v>1402</v>
      </c>
      <c r="N28" s="1">
        <f ca="1">Data_t[[#This Row],[تعداد]]*Data_t[[#This Row],[قیمت]]</f>
        <v>4500000</v>
      </c>
    </row>
    <row r="29" spans="2:14">
      <c r="B29" s="1" t="s">
        <v>15</v>
      </c>
      <c r="C29" s="18" t="str">
        <f>T(VLOOKUP(Data_t[[#This Row],[نوع کالا]],name_t[],2,FALSE))</f>
        <v>cloth</v>
      </c>
      <c r="D29" s="1" t="s">
        <v>18</v>
      </c>
      <c r="E29" s="15">
        <v>30</v>
      </c>
      <c r="F29" s="1" t="s">
        <v>5</v>
      </c>
      <c r="G29" s="16" t="s">
        <v>55</v>
      </c>
      <c r="H29" s="1">
        <f ca="1">VLOOKUP(Data_t[[#This Row],[نام کالا]],INDIRECT(Data_t[[#This Row],[CODE]]&amp;"_t"),2,FALSE)</f>
        <v>10358</v>
      </c>
      <c r="I29" s="17">
        <f ca="1">VLOOKUP(Data_t[[#This Row],[نام کالا]],INDIRECT(Data_t[[#This Row],[CODE]]&amp;"_t"),3,FALSE)</f>
        <v>600000</v>
      </c>
      <c r="J29" s="1" t="str">
        <f>VLOOKUP(Data_t[[#This Row],[شعبه ]],chains_t[],2)</f>
        <v xml:space="preserve">تهران </v>
      </c>
      <c r="K29" s="1" t="str">
        <f>VLOOKUP(Data_t[[#This Row],[شعبه ]],chains_t[],3)</f>
        <v>ستارخان</v>
      </c>
      <c r="L29" s="1" t="str">
        <f>VLOOKUP(MID(Data_t[[#This Row],[تاریخ]],6,2),mounth[],2)</f>
        <v>فروردین</v>
      </c>
      <c r="M29" s="1" t="str">
        <f>LEFT(Data_t[[#This Row],[تاریخ]],4)</f>
        <v>1402</v>
      </c>
      <c r="N29" s="1">
        <f ca="1">Data_t[[#This Row],[تعداد]]*Data_t[[#This Row],[قیمت]]</f>
        <v>18000000</v>
      </c>
    </row>
    <row r="30" spans="2:14">
      <c r="B30" s="1" t="s">
        <v>13</v>
      </c>
      <c r="C30" s="18" t="str">
        <f>T(VLOOKUP(Data_t[[#This Row],[نوع کالا]],name_t[],2,FALSE))</f>
        <v>home</v>
      </c>
      <c r="D30" s="1" t="s">
        <v>23</v>
      </c>
      <c r="E30" s="15">
        <v>17</v>
      </c>
      <c r="F30" s="1" t="s">
        <v>3</v>
      </c>
      <c r="G30" s="16" t="s">
        <v>56</v>
      </c>
      <c r="H30" s="1">
        <f ca="1">VLOOKUP(Data_t[[#This Row],[نام کالا]],INDIRECT(Data_t[[#This Row],[CODE]]&amp;"_t"),2,FALSE)</f>
        <v>10156</v>
      </c>
      <c r="I30" s="17">
        <f ca="1">VLOOKUP(Data_t[[#This Row],[نام کالا]],INDIRECT(Data_t[[#This Row],[CODE]]&amp;"_t"),3,FALSE)</f>
        <v>80000000</v>
      </c>
      <c r="J30" s="1" t="str">
        <f>VLOOKUP(Data_t[[#This Row],[شعبه ]],chains_t[],2)</f>
        <v xml:space="preserve">تهران </v>
      </c>
      <c r="K30" s="1" t="str">
        <f>VLOOKUP(Data_t[[#This Row],[شعبه ]],chains_t[],3)</f>
        <v>شهرک غرب</v>
      </c>
      <c r="L30" s="1" t="str">
        <f>VLOOKUP(MID(Data_t[[#This Row],[تاریخ]],6,2),mounth[],2)</f>
        <v>اردیبهشت</v>
      </c>
      <c r="M30" s="1" t="str">
        <f>LEFT(Data_t[[#This Row],[تاریخ]],4)</f>
        <v>1402</v>
      </c>
      <c r="N30" s="19">
        <f ca="1">Data_t[[#This Row],[تعداد]]*Data_t[[#This Row],[قیمت]]</f>
        <v>1360000000</v>
      </c>
    </row>
    <row r="31" spans="2:14">
      <c r="B31" s="1" t="s">
        <v>13</v>
      </c>
      <c r="C31" s="18" t="str">
        <f>T(VLOOKUP(Data_t[[#This Row],[نوع کالا]],name_t[],2,FALSE))</f>
        <v>home</v>
      </c>
      <c r="D31" s="1" t="s">
        <v>24</v>
      </c>
      <c r="E31" s="15">
        <v>21</v>
      </c>
      <c r="F31" s="1" t="s">
        <v>3</v>
      </c>
      <c r="G31" s="16" t="s">
        <v>56</v>
      </c>
      <c r="H31" s="1">
        <f ca="1">VLOOKUP(Data_t[[#This Row],[نام کالا]],INDIRECT(Data_t[[#This Row],[CODE]]&amp;"_t"),2,FALSE)</f>
        <v>10157</v>
      </c>
      <c r="I31" s="17">
        <f ca="1">VLOOKUP(Data_t[[#This Row],[نام کالا]],INDIRECT(Data_t[[#This Row],[CODE]]&amp;"_t"),3,FALSE)</f>
        <v>40000000</v>
      </c>
      <c r="J31" s="1" t="str">
        <f>VLOOKUP(Data_t[[#This Row],[شعبه ]],chains_t[],2)</f>
        <v xml:space="preserve">تهران </v>
      </c>
      <c r="K31" s="1" t="str">
        <f>VLOOKUP(Data_t[[#This Row],[شعبه ]],chains_t[],3)</f>
        <v>شهرک غرب</v>
      </c>
      <c r="L31" s="1" t="str">
        <f>VLOOKUP(MID(Data_t[[#This Row],[تاریخ]],6,2),mounth[],2)</f>
        <v>اردیبهشت</v>
      </c>
      <c r="M31" s="1" t="str">
        <f>LEFT(Data_t[[#This Row],[تاریخ]],4)</f>
        <v>1402</v>
      </c>
      <c r="N31" s="1">
        <f ca="1">Data_t[[#This Row],[تعداد]]*Data_t[[#This Row],[قیمت]]</f>
        <v>840000000</v>
      </c>
    </row>
    <row r="32" spans="2:14">
      <c r="B32" s="1" t="s">
        <v>13</v>
      </c>
      <c r="C32" s="18" t="str">
        <f>T(VLOOKUP(Data_t[[#This Row],[نوع کالا]],name_t[],2,FALSE))</f>
        <v>home</v>
      </c>
      <c r="D32" s="1" t="s">
        <v>22</v>
      </c>
      <c r="E32" s="15">
        <v>24</v>
      </c>
      <c r="F32" s="1" t="s">
        <v>3</v>
      </c>
      <c r="G32" s="16" t="s">
        <v>56</v>
      </c>
      <c r="H32" s="1">
        <f ca="1">VLOOKUP(Data_t[[#This Row],[نام کالا]],INDIRECT(Data_t[[#This Row],[CODE]]&amp;"_t"),2,FALSE)</f>
        <v>10155</v>
      </c>
      <c r="I32" s="17">
        <f ca="1">VLOOKUP(Data_t[[#This Row],[نام کالا]],INDIRECT(Data_t[[#This Row],[CODE]]&amp;"_t"),3,FALSE)</f>
        <v>10000000</v>
      </c>
      <c r="J32" s="1" t="str">
        <f>VLOOKUP(Data_t[[#This Row],[شعبه ]],chains_t[],2)</f>
        <v xml:space="preserve">تهران </v>
      </c>
      <c r="K32" s="1" t="str">
        <f>VLOOKUP(Data_t[[#This Row],[شعبه ]],chains_t[],3)</f>
        <v>شهرک غرب</v>
      </c>
      <c r="L32" s="1" t="str">
        <f>VLOOKUP(MID(Data_t[[#This Row],[تاریخ]],6,2),mounth[],2)</f>
        <v>اردیبهشت</v>
      </c>
      <c r="M32" s="1" t="str">
        <f>LEFT(Data_t[[#This Row],[تاریخ]],4)</f>
        <v>1402</v>
      </c>
      <c r="N32" s="1">
        <f ca="1">Data_t[[#This Row],[تعداد]]*Data_t[[#This Row],[قیمت]]</f>
        <v>240000000</v>
      </c>
    </row>
    <row r="33" spans="2:14">
      <c r="B33" s="1" t="s">
        <v>14</v>
      </c>
      <c r="C33" s="18" t="str">
        <f>T(VLOOKUP(Data_t[[#This Row],[نوع کالا]],name_t[],2,FALSE))</f>
        <v>digital</v>
      </c>
      <c r="D33" s="1" t="s">
        <v>19</v>
      </c>
      <c r="E33" s="15">
        <v>25</v>
      </c>
      <c r="F33" s="1" t="s">
        <v>3</v>
      </c>
      <c r="G33" s="16" t="s">
        <v>56</v>
      </c>
      <c r="H33" s="1">
        <f ca="1">VLOOKUP(Data_t[[#This Row],[نام کالا]],INDIRECT(Data_t[[#This Row],[CODE]]&amp;"_t"),2,FALSE)</f>
        <v>10255</v>
      </c>
      <c r="I33" s="17">
        <f ca="1">VLOOKUP(Data_t[[#This Row],[نام کالا]],INDIRECT(Data_t[[#This Row],[CODE]]&amp;"_t"),3,FALSE)</f>
        <v>50000000</v>
      </c>
      <c r="J33" s="1" t="str">
        <f>VLOOKUP(Data_t[[#This Row],[شعبه ]],chains_t[],2)</f>
        <v xml:space="preserve">تهران </v>
      </c>
      <c r="K33" s="1" t="str">
        <f>VLOOKUP(Data_t[[#This Row],[شعبه ]],chains_t[],3)</f>
        <v>شهرک غرب</v>
      </c>
      <c r="L33" s="1" t="str">
        <f>VLOOKUP(MID(Data_t[[#This Row],[تاریخ]],6,2),mounth[],2)</f>
        <v>اردیبهشت</v>
      </c>
      <c r="M33" s="1" t="str">
        <f>LEFT(Data_t[[#This Row],[تاریخ]],4)</f>
        <v>1402</v>
      </c>
      <c r="N33" s="1">
        <f ca="1">Data_t[[#This Row],[تعداد]]*Data_t[[#This Row],[قیمت]]</f>
        <v>1250000000</v>
      </c>
    </row>
    <row r="34" spans="2:14">
      <c r="B34" s="1" t="s">
        <v>14</v>
      </c>
      <c r="C34" s="18" t="str">
        <f>T(VLOOKUP(Data_t[[#This Row],[نوع کالا]],name_t[],2,FALSE))</f>
        <v>digital</v>
      </c>
      <c r="D34" s="1" t="s">
        <v>21</v>
      </c>
      <c r="E34" s="15">
        <v>28</v>
      </c>
      <c r="F34" s="1" t="s">
        <v>3</v>
      </c>
      <c r="G34" s="16" t="s">
        <v>56</v>
      </c>
      <c r="H34" s="1">
        <f ca="1">VLOOKUP(Data_t[[#This Row],[نام کالا]],INDIRECT(Data_t[[#This Row],[CODE]]&amp;"_t"),2,FALSE)</f>
        <v>10257</v>
      </c>
      <c r="I34" s="17">
        <f ca="1">VLOOKUP(Data_t[[#This Row],[نام کالا]],INDIRECT(Data_t[[#This Row],[CODE]]&amp;"_t"),3,FALSE)</f>
        <v>40000000</v>
      </c>
      <c r="J34" s="1" t="str">
        <f>VLOOKUP(Data_t[[#This Row],[شعبه ]],chains_t[],2)</f>
        <v xml:space="preserve">تهران </v>
      </c>
      <c r="K34" s="1" t="str">
        <f>VLOOKUP(Data_t[[#This Row],[شعبه ]],chains_t[],3)</f>
        <v>شهرک غرب</v>
      </c>
      <c r="L34" s="1" t="str">
        <f>VLOOKUP(MID(Data_t[[#This Row],[تاریخ]],6,2),mounth[],2)</f>
        <v>اردیبهشت</v>
      </c>
      <c r="M34" s="1" t="str">
        <f>LEFT(Data_t[[#This Row],[تاریخ]],4)</f>
        <v>1402</v>
      </c>
      <c r="N34" s="1">
        <f ca="1">Data_t[[#This Row],[تعداد]]*Data_t[[#This Row],[قیمت]]</f>
        <v>1120000000</v>
      </c>
    </row>
    <row r="35" spans="2:14">
      <c r="B35" s="1" t="s">
        <v>14</v>
      </c>
      <c r="C35" s="18" t="str">
        <f>T(VLOOKUP(Data_t[[#This Row],[نوع کالا]],name_t[],2,FALSE))</f>
        <v>digital</v>
      </c>
      <c r="D35" s="1" t="s">
        <v>20</v>
      </c>
      <c r="E35" s="15">
        <v>23</v>
      </c>
      <c r="F35" s="1" t="s">
        <v>3</v>
      </c>
      <c r="G35" s="16" t="s">
        <v>56</v>
      </c>
      <c r="H35" s="1">
        <f ca="1">VLOOKUP(Data_t[[#This Row],[نام کالا]],INDIRECT(Data_t[[#This Row],[CODE]]&amp;"_t"),2,FALSE)</f>
        <v>10256</v>
      </c>
      <c r="I35" s="17">
        <f ca="1">VLOOKUP(Data_t[[#This Row],[نام کالا]],INDIRECT(Data_t[[#This Row],[CODE]]&amp;"_t"),3,FALSE)</f>
        <v>30000000</v>
      </c>
      <c r="J35" s="1" t="str">
        <f>VLOOKUP(Data_t[[#This Row],[شعبه ]],chains_t[],2)</f>
        <v xml:space="preserve">تهران </v>
      </c>
      <c r="K35" s="1" t="str">
        <f>VLOOKUP(Data_t[[#This Row],[شعبه ]],chains_t[],3)</f>
        <v>شهرک غرب</v>
      </c>
      <c r="L35" s="1" t="str">
        <f>VLOOKUP(MID(Data_t[[#This Row],[تاریخ]],6,2),mounth[],2)</f>
        <v>اردیبهشت</v>
      </c>
      <c r="M35" s="1" t="str">
        <f>LEFT(Data_t[[#This Row],[تاریخ]],4)</f>
        <v>1402</v>
      </c>
      <c r="N35" s="1">
        <f ca="1">Data_t[[#This Row],[تعداد]]*Data_t[[#This Row],[قیمت]]</f>
        <v>690000000</v>
      </c>
    </row>
    <row r="36" spans="2:14">
      <c r="B36" s="1" t="s">
        <v>15</v>
      </c>
      <c r="C36" s="18" t="str">
        <f>T(VLOOKUP(Data_t[[#This Row],[نوع کالا]],name_t[],2,FALSE))</f>
        <v>cloth</v>
      </c>
      <c r="D36" s="1" t="s">
        <v>16</v>
      </c>
      <c r="E36" s="15">
        <v>30</v>
      </c>
      <c r="F36" s="1" t="s">
        <v>3</v>
      </c>
      <c r="G36" s="16" t="s">
        <v>56</v>
      </c>
      <c r="H36" s="1">
        <f ca="1">VLOOKUP(Data_t[[#This Row],[نام کالا]],INDIRECT(Data_t[[#This Row],[CODE]]&amp;"_t"),2,FALSE)</f>
        <v>10355</v>
      </c>
      <c r="I36" s="17">
        <f ca="1">VLOOKUP(Data_t[[#This Row],[نام کالا]],INDIRECT(Data_t[[#This Row],[CODE]]&amp;"_t"),3,FALSE)</f>
        <v>800000</v>
      </c>
      <c r="J36" s="1" t="str">
        <f>VLOOKUP(Data_t[[#This Row],[شعبه ]],chains_t[],2)</f>
        <v xml:space="preserve">تهران </v>
      </c>
      <c r="K36" s="1" t="str">
        <f>VLOOKUP(Data_t[[#This Row],[شعبه ]],chains_t[],3)</f>
        <v>شهرک غرب</v>
      </c>
      <c r="L36" s="1" t="str">
        <f>VLOOKUP(MID(Data_t[[#This Row],[تاریخ]],6,2),mounth[],2)</f>
        <v>اردیبهشت</v>
      </c>
      <c r="M36" s="1" t="str">
        <f>LEFT(Data_t[[#This Row],[تاریخ]],4)</f>
        <v>1402</v>
      </c>
      <c r="N36" s="1">
        <f ca="1">Data_t[[#This Row],[تعداد]]*Data_t[[#This Row],[قیمت]]</f>
        <v>24000000</v>
      </c>
    </row>
    <row r="37" spans="2:14">
      <c r="B37" s="1" t="s">
        <v>15</v>
      </c>
      <c r="C37" s="18" t="str">
        <f>T(VLOOKUP(Data_t[[#This Row],[نوع کالا]],name_t[],2,FALSE))</f>
        <v>cloth</v>
      </c>
      <c r="D37" s="1" t="s">
        <v>17</v>
      </c>
      <c r="E37" s="15">
        <v>24</v>
      </c>
      <c r="F37" s="1" t="s">
        <v>3</v>
      </c>
      <c r="G37" s="16" t="s">
        <v>56</v>
      </c>
      <c r="H37" s="1">
        <f ca="1">VLOOKUP(Data_t[[#This Row],[نام کالا]],INDIRECT(Data_t[[#This Row],[CODE]]&amp;"_t"),2,FALSE)</f>
        <v>10357</v>
      </c>
      <c r="I37" s="17">
        <f ca="1">VLOOKUP(Data_t[[#This Row],[نام کالا]],INDIRECT(Data_t[[#This Row],[CODE]]&amp;"_t"),3,FALSE)</f>
        <v>500000</v>
      </c>
      <c r="J37" s="1" t="str">
        <f>VLOOKUP(Data_t[[#This Row],[شعبه ]],chains_t[],2)</f>
        <v xml:space="preserve">تهران </v>
      </c>
      <c r="K37" s="1" t="str">
        <f>VLOOKUP(Data_t[[#This Row],[شعبه ]],chains_t[],3)</f>
        <v>شهرک غرب</v>
      </c>
      <c r="L37" s="1" t="str">
        <f>VLOOKUP(MID(Data_t[[#This Row],[تاریخ]],6,2),mounth[],2)</f>
        <v>اردیبهشت</v>
      </c>
      <c r="M37" s="1" t="str">
        <f>LEFT(Data_t[[#This Row],[تاریخ]],4)</f>
        <v>1402</v>
      </c>
      <c r="N37" s="1">
        <f ca="1">Data_t[[#This Row],[تعداد]]*Data_t[[#This Row],[قیمت]]</f>
        <v>12000000</v>
      </c>
    </row>
    <row r="38" spans="2:14">
      <c r="B38" s="1" t="s">
        <v>15</v>
      </c>
      <c r="C38" s="18" t="str">
        <f>T(VLOOKUP(Data_t[[#This Row],[نوع کالا]],name_t[],2,FALSE))</f>
        <v>cloth</v>
      </c>
      <c r="D38" s="1" t="s">
        <v>18</v>
      </c>
      <c r="E38" s="15">
        <v>44</v>
      </c>
      <c r="F38" s="1" t="s">
        <v>3</v>
      </c>
      <c r="G38" s="16" t="s">
        <v>56</v>
      </c>
      <c r="H38" s="1">
        <f ca="1">VLOOKUP(Data_t[[#This Row],[نام کالا]],INDIRECT(Data_t[[#This Row],[CODE]]&amp;"_t"),2,FALSE)</f>
        <v>10358</v>
      </c>
      <c r="I38" s="17">
        <f ca="1">VLOOKUP(Data_t[[#This Row],[نام کالا]],INDIRECT(Data_t[[#This Row],[CODE]]&amp;"_t"),3,FALSE)</f>
        <v>600000</v>
      </c>
      <c r="J38" s="1" t="str">
        <f>VLOOKUP(Data_t[[#This Row],[شعبه ]],chains_t[],2)</f>
        <v xml:space="preserve">تهران </v>
      </c>
      <c r="K38" s="1" t="str">
        <f>VLOOKUP(Data_t[[#This Row],[شعبه ]],chains_t[],3)</f>
        <v>شهرک غرب</v>
      </c>
      <c r="L38" s="1" t="str">
        <f>VLOOKUP(MID(Data_t[[#This Row],[تاریخ]],6,2),mounth[],2)</f>
        <v>اردیبهشت</v>
      </c>
      <c r="M38" s="1" t="str">
        <f>LEFT(Data_t[[#This Row],[تاریخ]],4)</f>
        <v>1402</v>
      </c>
      <c r="N38" s="1">
        <f ca="1">Data_t[[#This Row],[تعداد]]*Data_t[[#This Row],[قیمت]]</f>
        <v>26400000</v>
      </c>
    </row>
    <row r="39" spans="2:14">
      <c r="B39" s="1" t="s">
        <v>13</v>
      </c>
      <c r="C39" s="18" t="str">
        <f>T(VLOOKUP(Data_t[[#This Row],[نوع کالا]],name_t[],2,FALSE))</f>
        <v>home</v>
      </c>
      <c r="D39" s="1" t="s">
        <v>23</v>
      </c>
      <c r="E39" s="15">
        <v>2</v>
      </c>
      <c r="F39" s="1" t="s">
        <v>4</v>
      </c>
      <c r="G39" s="16" t="s">
        <v>56</v>
      </c>
      <c r="H39" s="1">
        <f ca="1">VLOOKUP(Data_t[[#This Row],[نام کالا]],INDIRECT(Data_t[[#This Row],[CODE]]&amp;"_t"),2,FALSE)</f>
        <v>10156</v>
      </c>
      <c r="I39" s="17">
        <f ca="1">VLOOKUP(Data_t[[#This Row],[نام کالا]],INDIRECT(Data_t[[#This Row],[CODE]]&amp;"_t"),3,FALSE)</f>
        <v>80000000</v>
      </c>
      <c r="J39" s="1" t="str">
        <f>VLOOKUP(Data_t[[#This Row],[شعبه ]],chains_t[],2)</f>
        <v xml:space="preserve">تهران </v>
      </c>
      <c r="K39" s="1" t="str">
        <f>VLOOKUP(Data_t[[#This Row],[شعبه ]],chains_t[],3)</f>
        <v>ستاری</v>
      </c>
      <c r="L39" s="1" t="str">
        <f>VLOOKUP(MID(Data_t[[#This Row],[تاریخ]],6,2),mounth[],2)</f>
        <v>اردیبهشت</v>
      </c>
      <c r="M39" s="1" t="str">
        <f>LEFT(Data_t[[#This Row],[تاریخ]],4)</f>
        <v>1402</v>
      </c>
      <c r="N39" s="19">
        <f ca="1">Data_t[[#This Row],[تعداد]]*Data_t[[#This Row],[قیمت]]</f>
        <v>160000000</v>
      </c>
    </row>
    <row r="40" spans="2:14">
      <c r="B40" s="1" t="s">
        <v>13</v>
      </c>
      <c r="C40" s="18" t="str">
        <f>T(VLOOKUP(Data_t[[#This Row],[نوع کالا]],name_t[],2,FALSE))</f>
        <v>home</v>
      </c>
      <c r="D40" s="1" t="s">
        <v>24</v>
      </c>
      <c r="E40" s="15">
        <v>3</v>
      </c>
      <c r="F40" s="1" t="s">
        <v>4</v>
      </c>
      <c r="G40" s="16" t="s">
        <v>56</v>
      </c>
      <c r="H40" s="1">
        <f ca="1">VLOOKUP(Data_t[[#This Row],[نام کالا]],INDIRECT(Data_t[[#This Row],[CODE]]&amp;"_t"),2,FALSE)</f>
        <v>10157</v>
      </c>
      <c r="I40" s="17">
        <f ca="1">VLOOKUP(Data_t[[#This Row],[نام کالا]],INDIRECT(Data_t[[#This Row],[CODE]]&amp;"_t"),3,FALSE)</f>
        <v>40000000</v>
      </c>
      <c r="J40" s="1" t="str">
        <f>VLOOKUP(Data_t[[#This Row],[شعبه ]],chains_t[],2)</f>
        <v xml:space="preserve">تهران </v>
      </c>
      <c r="K40" s="1" t="str">
        <f>VLOOKUP(Data_t[[#This Row],[شعبه ]],chains_t[],3)</f>
        <v>ستاری</v>
      </c>
      <c r="L40" s="1" t="str">
        <f>VLOOKUP(MID(Data_t[[#This Row],[تاریخ]],6,2),mounth[],2)</f>
        <v>اردیبهشت</v>
      </c>
      <c r="M40" s="1" t="str">
        <f>LEFT(Data_t[[#This Row],[تاریخ]],4)</f>
        <v>1402</v>
      </c>
      <c r="N40" s="1">
        <f ca="1">Data_t[[#This Row],[تعداد]]*Data_t[[#This Row],[قیمت]]</f>
        <v>120000000</v>
      </c>
    </row>
    <row r="41" spans="2:14">
      <c r="B41" s="1" t="s">
        <v>13</v>
      </c>
      <c r="C41" s="18" t="str">
        <f>T(VLOOKUP(Data_t[[#This Row],[نوع کالا]],name_t[],2,FALSE))</f>
        <v>home</v>
      </c>
      <c r="D41" s="1" t="s">
        <v>22</v>
      </c>
      <c r="E41" s="15">
        <v>11</v>
      </c>
      <c r="F41" s="1" t="s">
        <v>4</v>
      </c>
      <c r="G41" s="16" t="s">
        <v>56</v>
      </c>
      <c r="H41" s="1">
        <f ca="1">VLOOKUP(Data_t[[#This Row],[نام کالا]],INDIRECT(Data_t[[#This Row],[CODE]]&amp;"_t"),2,FALSE)</f>
        <v>10155</v>
      </c>
      <c r="I41" s="17">
        <f ca="1">VLOOKUP(Data_t[[#This Row],[نام کالا]],INDIRECT(Data_t[[#This Row],[CODE]]&amp;"_t"),3,FALSE)</f>
        <v>10000000</v>
      </c>
      <c r="J41" s="1" t="str">
        <f>VLOOKUP(Data_t[[#This Row],[شعبه ]],chains_t[],2)</f>
        <v xml:space="preserve">تهران </v>
      </c>
      <c r="K41" s="1" t="str">
        <f>VLOOKUP(Data_t[[#This Row],[شعبه ]],chains_t[],3)</f>
        <v>ستاری</v>
      </c>
      <c r="L41" s="1" t="str">
        <f>VLOOKUP(MID(Data_t[[#This Row],[تاریخ]],6,2),mounth[],2)</f>
        <v>اردیبهشت</v>
      </c>
      <c r="M41" s="1" t="str">
        <f>LEFT(Data_t[[#This Row],[تاریخ]],4)</f>
        <v>1402</v>
      </c>
      <c r="N41" s="1">
        <f ca="1">Data_t[[#This Row],[تعداد]]*Data_t[[#This Row],[قیمت]]</f>
        <v>110000000</v>
      </c>
    </row>
    <row r="42" spans="2:14">
      <c r="B42" s="1" t="s">
        <v>14</v>
      </c>
      <c r="C42" s="18" t="str">
        <f>T(VLOOKUP(Data_t[[#This Row],[نوع کالا]],name_t[],2,FALSE))</f>
        <v>digital</v>
      </c>
      <c r="D42" s="1" t="s">
        <v>19</v>
      </c>
      <c r="E42" s="15">
        <v>18</v>
      </c>
      <c r="F42" s="1" t="s">
        <v>4</v>
      </c>
      <c r="G42" s="16" t="s">
        <v>56</v>
      </c>
      <c r="H42" s="1">
        <f ca="1">VLOOKUP(Data_t[[#This Row],[نام کالا]],INDIRECT(Data_t[[#This Row],[CODE]]&amp;"_t"),2,FALSE)</f>
        <v>10255</v>
      </c>
      <c r="I42" s="17">
        <f ca="1">VLOOKUP(Data_t[[#This Row],[نام کالا]],INDIRECT(Data_t[[#This Row],[CODE]]&amp;"_t"),3,FALSE)</f>
        <v>50000000</v>
      </c>
      <c r="J42" s="1" t="str">
        <f>VLOOKUP(Data_t[[#This Row],[شعبه ]],chains_t[],2)</f>
        <v xml:space="preserve">تهران </v>
      </c>
      <c r="K42" s="1" t="str">
        <f>VLOOKUP(Data_t[[#This Row],[شعبه ]],chains_t[],3)</f>
        <v>ستاری</v>
      </c>
      <c r="L42" s="1" t="str">
        <f>VLOOKUP(MID(Data_t[[#This Row],[تاریخ]],6,2),mounth[],2)</f>
        <v>اردیبهشت</v>
      </c>
      <c r="M42" s="1" t="str">
        <f>LEFT(Data_t[[#This Row],[تاریخ]],4)</f>
        <v>1402</v>
      </c>
      <c r="N42" s="1">
        <f ca="1">Data_t[[#This Row],[تعداد]]*Data_t[[#This Row],[قیمت]]</f>
        <v>900000000</v>
      </c>
    </row>
    <row r="43" spans="2:14">
      <c r="B43" s="1" t="s">
        <v>14</v>
      </c>
      <c r="C43" s="18" t="str">
        <f>T(VLOOKUP(Data_t[[#This Row],[نوع کالا]],name_t[],2,FALSE))</f>
        <v>digital</v>
      </c>
      <c r="D43" s="1" t="s">
        <v>21</v>
      </c>
      <c r="E43" s="15">
        <v>29</v>
      </c>
      <c r="F43" s="1" t="s">
        <v>4</v>
      </c>
      <c r="G43" s="16" t="s">
        <v>56</v>
      </c>
      <c r="H43" s="1">
        <f ca="1">VLOOKUP(Data_t[[#This Row],[نام کالا]],INDIRECT(Data_t[[#This Row],[CODE]]&amp;"_t"),2,FALSE)</f>
        <v>10257</v>
      </c>
      <c r="I43" s="17">
        <f ca="1">VLOOKUP(Data_t[[#This Row],[نام کالا]],INDIRECT(Data_t[[#This Row],[CODE]]&amp;"_t"),3,FALSE)</f>
        <v>40000000</v>
      </c>
      <c r="J43" s="1" t="str">
        <f>VLOOKUP(Data_t[[#This Row],[شعبه ]],chains_t[],2)</f>
        <v xml:space="preserve">تهران </v>
      </c>
      <c r="K43" s="1" t="str">
        <f>VLOOKUP(Data_t[[#This Row],[شعبه ]],chains_t[],3)</f>
        <v>ستاری</v>
      </c>
      <c r="L43" s="1" t="str">
        <f>VLOOKUP(MID(Data_t[[#This Row],[تاریخ]],6,2),mounth[],2)</f>
        <v>اردیبهشت</v>
      </c>
      <c r="M43" s="1" t="str">
        <f>LEFT(Data_t[[#This Row],[تاریخ]],4)</f>
        <v>1402</v>
      </c>
      <c r="N43" s="1">
        <f ca="1">Data_t[[#This Row],[تعداد]]*Data_t[[#This Row],[قیمت]]</f>
        <v>1160000000</v>
      </c>
    </row>
    <row r="44" spans="2:14">
      <c r="B44" s="1" t="s">
        <v>14</v>
      </c>
      <c r="C44" s="18" t="str">
        <f>T(VLOOKUP(Data_t[[#This Row],[نوع کالا]],name_t[],2,FALSE))</f>
        <v>digital</v>
      </c>
      <c r="D44" s="1" t="s">
        <v>20</v>
      </c>
      <c r="E44" s="15">
        <v>2</v>
      </c>
      <c r="F44" s="1" t="s">
        <v>4</v>
      </c>
      <c r="G44" s="16" t="s">
        <v>56</v>
      </c>
      <c r="H44" s="1">
        <f ca="1">VLOOKUP(Data_t[[#This Row],[نام کالا]],INDIRECT(Data_t[[#This Row],[CODE]]&amp;"_t"),2,FALSE)</f>
        <v>10256</v>
      </c>
      <c r="I44" s="17">
        <f ca="1">VLOOKUP(Data_t[[#This Row],[نام کالا]],INDIRECT(Data_t[[#This Row],[CODE]]&amp;"_t"),3,FALSE)</f>
        <v>30000000</v>
      </c>
      <c r="J44" s="1" t="str">
        <f>VLOOKUP(Data_t[[#This Row],[شعبه ]],chains_t[],2)</f>
        <v xml:space="preserve">تهران </v>
      </c>
      <c r="K44" s="1" t="str">
        <f>VLOOKUP(Data_t[[#This Row],[شعبه ]],chains_t[],3)</f>
        <v>ستاری</v>
      </c>
      <c r="L44" s="1" t="str">
        <f>VLOOKUP(MID(Data_t[[#This Row],[تاریخ]],6,2),mounth[],2)</f>
        <v>اردیبهشت</v>
      </c>
      <c r="M44" s="1" t="str">
        <f>LEFT(Data_t[[#This Row],[تاریخ]],4)</f>
        <v>1402</v>
      </c>
      <c r="N44" s="1">
        <f ca="1">Data_t[[#This Row],[تعداد]]*Data_t[[#This Row],[قیمت]]</f>
        <v>60000000</v>
      </c>
    </row>
    <row r="45" spans="2:14">
      <c r="B45" s="1" t="s">
        <v>15</v>
      </c>
      <c r="C45" s="18" t="str">
        <f>T(VLOOKUP(Data_t[[#This Row],[نوع کالا]],name_t[],2,FALSE))</f>
        <v>cloth</v>
      </c>
      <c r="D45" s="1" t="s">
        <v>16</v>
      </c>
      <c r="E45" s="15">
        <v>20</v>
      </c>
      <c r="F45" s="1" t="s">
        <v>4</v>
      </c>
      <c r="G45" s="16" t="s">
        <v>56</v>
      </c>
      <c r="H45" s="1">
        <f ca="1">VLOOKUP(Data_t[[#This Row],[نام کالا]],INDIRECT(Data_t[[#This Row],[CODE]]&amp;"_t"),2,FALSE)</f>
        <v>10355</v>
      </c>
      <c r="I45" s="17">
        <f ca="1">VLOOKUP(Data_t[[#This Row],[نام کالا]],INDIRECT(Data_t[[#This Row],[CODE]]&amp;"_t"),3,FALSE)</f>
        <v>800000</v>
      </c>
      <c r="J45" s="1" t="str">
        <f>VLOOKUP(Data_t[[#This Row],[شعبه ]],chains_t[],2)</f>
        <v xml:space="preserve">تهران </v>
      </c>
      <c r="K45" s="1" t="str">
        <f>VLOOKUP(Data_t[[#This Row],[شعبه ]],chains_t[],3)</f>
        <v>ستاری</v>
      </c>
      <c r="L45" s="1" t="str">
        <f>VLOOKUP(MID(Data_t[[#This Row],[تاریخ]],6,2),mounth[],2)</f>
        <v>اردیبهشت</v>
      </c>
      <c r="M45" s="1" t="str">
        <f>LEFT(Data_t[[#This Row],[تاریخ]],4)</f>
        <v>1402</v>
      </c>
      <c r="N45" s="1">
        <f ca="1">Data_t[[#This Row],[تعداد]]*Data_t[[#This Row],[قیمت]]</f>
        <v>16000000</v>
      </c>
    </row>
    <row r="46" spans="2:14">
      <c r="B46" s="1" t="s">
        <v>15</v>
      </c>
      <c r="C46" s="18" t="str">
        <f>T(VLOOKUP(Data_t[[#This Row],[نوع کالا]],name_t[],2,FALSE))</f>
        <v>cloth</v>
      </c>
      <c r="D46" s="1" t="s">
        <v>17</v>
      </c>
      <c r="E46" s="15">
        <v>15</v>
      </c>
      <c r="F46" s="1" t="s">
        <v>4</v>
      </c>
      <c r="G46" s="16" t="s">
        <v>56</v>
      </c>
      <c r="H46" s="1">
        <f ca="1">VLOOKUP(Data_t[[#This Row],[نام کالا]],INDIRECT(Data_t[[#This Row],[CODE]]&amp;"_t"),2,FALSE)</f>
        <v>10357</v>
      </c>
      <c r="I46" s="17">
        <f ca="1">VLOOKUP(Data_t[[#This Row],[نام کالا]],INDIRECT(Data_t[[#This Row],[CODE]]&amp;"_t"),3,FALSE)</f>
        <v>500000</v>
      </c>
      <c r="J46" s="1" t="str">
        <f>VLOOKUP(Data_t[[#This Row],[شعبه ]],chains_t[],2)</f>
        <v xml:space="preserve">تهران </v>
      </c>
      <c r="K46" s="1" t="str">
        <f>VLOOKUP(Data_t[[#This Row],[شعبه ]],chains_t[],3)</f>
        <v>ستاری</v>
      </c>
      <c r="L46" s="1" t="str">
        <f>VLOOKUP(MID(Data_t[[#This Row],[تاریخ]],6,2),mounth[],2)</f>
        <v>اردیبهشت</v>
      </c>
      <c r="M46" s="1" t="str">
        <f>LEFT(Data_t[[#This Row],[تاریخ]],4)</f>
        <v>1402</v>
      </c>
      <c r="N46" s="1">
        <f ca="1">Data_t[[#This Row],[تعداد]]*Data_t[[#This Row],[قیمت]]</f>
        <v>7500000</v>
      </c>
    </row>
    <row r="47" spans="2:14">
      <c r="B47" s="1" t="s">
        <v>15</v>
      </c>
      <c r="C47" s="18" t="str">
        <f>T(VLOOKUP(Data_t[[#This Row],[نوع کالا]],name_t[],2,FALSE))</f>
        <v>cloth</v>
      </c>
      <c r="D47" s="1" t="s">
        <v>18</v>
      </c>
      <c r="E47" s="15">
        <v>22</v>
      </c>
      <c r="F47" s="1" t="s">
        <v>4</v>
      </c>
      <c r="G47" s="16" t="s">
        <v>56</v>
      </c>
      <c r="H47" s="1">
        <f ca="1">VLOOKUP(Data_t[[#This Row],[نام کالا]],INDIRECT(Data_t[[#This Row],[CODE]]&amp;"_t"),2,FALSE)</f>
        <v>10358</v>
      </c>
      <c r="I47" s="17">
        <f ca="1">VLOOKUP(Data_t[[#This Row],[نام کالا]],INDIRECT(Data_t[[#This Row],[CODE]]&amp;"_t"),3,FALSE)</f>
        <v>600000</v>
      </c>
      <c r="J47" s="1" t="str">
        <f>VLOOKUP(Data_t[[#This Row],[شعبه ]],chains_t[],2)</f>
        <v xml:space="preserve">تهران </v>
      </c>
      <c r="K47" s="1" t="str">
        <f>VLOOKUP(Data_t[[#This Row],[شعبه ]],chains_t[],3)</f>
        <v>ستاری</v>
      </c>
      <c r="L47" s="1" t="str">
        <f>VLOOKUP(MID(Data_t[[#This Row],[تاریخ]],6,2),mounth[],2)</f>
        <v>اردیبهشت</v>
      </c>
      <c r="M47" s="1" t="str">
        <f>LEFT(Data_t[[#This Row],[تاریخ]],4)</f>
        <v>1402</v>
      </c>
      <c r="N47" s="1">
        <f ca="1">Data_t[[#This Row],[تعداد]]*Data_t[[#This Row],[قیمت]]</f>
        <v>13200000</v>
      </c>
    </row>
    <row r="48" spans="2:14">
      <c r="B48" s="1" t="s">
        <v>13</v>
      </c>
      <c r="C48" s="18" t="str">
        <f>T(VLOOKUP(Data_t[[#This Row],[نوع کالا]],name_t[],2,FALSE))</f>
        <v>home</v>
      </c>
      <c r="D48" s="1" t="s">
        <v>23</v>
      </c>
      <c r="E48" s="15">
        <v>24</v>
      </c>
      <c r="F48" s="1" t="s">
        <v>5</v>
      </c>
      <c r="G48" s="16" t="s">
        <v>56</v>
      </c>
      <c r="H48" s="1">
        <f ca="1">VLOOKUP(Data_t[[#This Row],[نام کالا]],INDIRECT(Data_t[[#This Row],[CODE]]&amp;"_t"),2,FALSE)</f>
        <v>10156</v>
      </c>
      <c r="I48" s="17">
        <f ca="1">VLOOKUP(Data_t[[#This Row],[نام کالا]],INDIRECT(Data_t[[#This Row],[CODE]]&amp;"_t"),3,FALSE)</f>
        <v>80000000</v>
      </c>
      <c r="J48" s="1" t="str">
        <f>VLOOKUP(Data_t[[#This Row],[شعبه ]],chains_t[],2)</f>
        <v xml:space="preserve">تهران </v>
      </c>
      <c r="K48" s="1" t="str">
        <f>VLOOKUP(Data_t[[#This Row],[شعبه ]],chains_t[],3)</f>
        <v>ستارخان</v>
      </c>
      <c r="L48" s="1" t="str">
        <f>VLOOKUP(MID(Data_t[[#This Row],[تاریخ]],6,2),mounth[],2)</f>
        <v>اردیبهشت</v>
      </c>
      <c r="M48" s="1" t="str">
        <f>LEFT(Data_t[[#This Row],[تاریخ]],4)</f>
        <v>1402</v>
      </c>
      <c r="N48" s="19">
        <f ca="1">Data_t[[#This Row],[تعداد]]*Data_t[[#This Row],[قیمت]]</f>
        <v>1920000000</v>
      </c>
    </row>
    <row r="49" spans="2:14">
      <c r="B49" s="1" t="s">
        <v>13</v>
      </c>
      <c r="C49" s="18" t="str">
        <f>T(VLOOKUP(Data_t[[#This Row],[نوع کالا]],name_t[],2,FALSE))</f>
        <v>home</v>
      </c>
      <c r="D49" s="1" t="s">
        <v>24</v>
      </c>
      <c r="E49" s="15">
        <v>2</v>
      </c>
      <c r="F49" s="1" t="s">
        <v>5</v>
      </c>
      <c r="G49" s="16" t="s">
        <v>56</v>
      </c>
      <c r="H49" s="1">
        <f ca="1">VLOOKUP(Data_t[[#This Row],[نام کالا]],INDIRECT(Data_t[[#This Row],[CODE]]&amp;"_t"),2,FALSE)</f>
        <v>10157</v>
      </c>
      <c r="I49" s="17">
        <f ca="1">VLOOKUP(Data_t[[#This Row],[نام کالا]],INDIRECT(Data_t[[#This Row],[CODE]]&amp;"_t"),3,FALSE)</f>
        <v>40000000</v>
      </c>
      <c r="J49" s="1" t="str">
        <f>VLOOKUP(Data_t[[#This Row],[شعبه ]],chains_t[],2)</f>
        <v xml:space="preserve">تهران </v>
      </c>
      <c r="K49" s="1" t="str">
        <f>VLOOKUP(Data_t[[#This Row],[شعبه ]],chains_t[],3)</f>
        <v>ستارخان</v>
      </c>
      <c r="L49" s="1" t="str">
        <f>VLOOKUP(MID(Data_t[[#This Row],[تاریخ]],6,2),mounth[],2)</f>
        <v>اردیبهشت</v>
      </c>
      <c r="M49" s="1" t="str">
        <f>LEFT(Data_t[[#This Row],[تاریخ]],4)</f>
        <v>1402</v>
      </c>
      <c r="N49" s="1">
        <f ca="1">Data_t[[#This Row],[تعداد]]*Data_t[[#This Row],[قیمت]]</f>
        <v>80000000</v>
      </c>
    </row>
    <row r="50" spans="2:14">
      <c r="B50" s="1" t="s">
        <v>13</v>
      </c>
      <c r="C50" s="18" t="str">
        <f>T(VLOOKUP(Data_t[[#This Row],[نوع کالا]],name_t[],2,FALSE))</f>
        <v>home</v>
      </c>
      <c r="D50" s="1" t="s">
        <v>22</v>
      </c>
      <c r="E50" s="15">
        <v>1</v>
      </c>
      <c r="F50" s="1" t="s">
        <v>5</v>
      </c>
      <c r="G50" s="16" t="s">
        <v>56</v>
      </c>
      <c r="H50" s="1">
        <f ca="1">VLOOKUP(Data_t[[#This Row],[نام کالا]],INDIRECT(Data_t[[#This Row],[CODE]]&amp;"_t"),2,FALSE)</f>
        <v>10155</v>
      </c>
      <c r="I50" s="17">
        <f ca="1">VLOOKUP(Data_t[[#This Row],[نام کالا]],INDIRECT(Data_t[[#This Row],[CODE]]&amp;"_t"),3,FALSE)</f>
        <v>10000000</v>
      </c>
      <c r="J50" s="1" t="str">
        <f>VLOOKUP(Data_t[[#This Row],[شعبه ]],chains_t[],2)</f>
        <v xml:space="preserve">تهران </v>
      </c>
      <c r="K50" s="1" t="str">
        <f>VLOOKUP(Data_t[[#This Row],[شعبه ]],chains_t[],3)</f>
        <v>ستارخان</v>
      </c>
      <c r="L50" s="1" t="str">
        <f>VLOOKUP(MID(Data_t[[#This Row],[تاریخ]],6,2),mounth[],2)</f>
        <v>اردیبهشت</v>
      </c>
      <c r="M50" s="1" t="str">
        <f>LEFT(Data_t[[#This Row],[تاریخ]],4)</f>
        <v>1402</v>
      </c>
      <c r="N50" s="1">
        <f ca="1">Data_t[[#This Row],[تعداد]]*Data_t[[#This Row],[قیمت]]</f>
        <v>10000000</v>
      </c>
    </row>
    <row r="51" spans="2:14">
      <c r="B51" s="1" t="s">
        <v>14</v>
      </c>
      <c r="C51" s="18" t="str">
        <f>T(VLOOKUP(Data_t[[#This Row],[نوع کالا]],name_t[],2,FALSE))</f>
        <v>digital</v>
      </c>
      <c r="D51" s="1" t="s">
        <v>19</v>
      </c>
      <c r="E51" s="15">
        <v>25</v>
      </c>
      <c r="F51" s="1" t="s">
        <v>5</v>
      </c>
      <c r="G51" s="16" t="s">
        <v>56</v>
      </c>
      <c r="H51" s="1">
        <f ca="1">VLOOKUP(Data_t[[#This Row],[نام کالا]],INDIRECT(Data_t[[#This Row],[CODE]]&amp;"_t"),2,FALSE)</f>
        <v>10255</v>
      </c>
      <c r="I51" s="17">
        <f ca="1">VLOOKUP(Data_t[[#This Row],[نام کالا]],INDIRECT(Data_t[[#This Row],[CODE]]&amp;"_t"),3,FALSE)</f>
        <v>50000000</v>
      </c>
      <c r="J51" s="1" t="str">
        <f>VLOOKUP(Data_t[[#This Row],[شعبه ]],chains_t[],2)</f>
        <v xml:space="preserve">تهران </v>
      </c>
      <c r="K51" s="1" t="str">
        <f>VLOOKUP(Data_t[[#This Row],[شعبه ]],chains_t[],3)</f>
        <v>ستارخان</v>
      </c>
      <c r="L51" s="1" t="str">
        <f>VLOOKUP(MID(Data_t[[#This Row],[تاریخ]],6,2),mounth[],2)</f>
        <v>اردیبهشت</v>
      </c>
      <c r="M51" s="1" t="str">
        <f>LEFT(Data_t[[#This Row],[تاریخ]],4)</f>
        <v>1402</v>
      </c>
      <c r="N51" s="1">
        <f ca="1">Data_t[[#This Row],[تعداد]]*Data_t[[#This Row],[قیمت]]</f>
        <v>1250000000</v>
      </c>
    </row>
    <row r="52" spans="2:14">
      <c r="B52" s="1" t="s">
        <v>14</v>
      </c>
      <c r="C52" s="18" t="str">
        <f>T(VLOOKUP(Data_t[[#This Row],[نوع کالا]],name_t[],2,FALSE))</f>
        <v>digital</v>
      </c>
      <c r="D52" s="1" t="s">
        <v>21</v>
      </c>
      <c r="E52" s="15">
        <v>10</v>
      </c>
      <c r="F52" s="1" t="s">
        <v>5</v>
      </c>
      <c r="G52" s="16" t="s">
        <v>56</v>
      </c>
      <c r="H52" s="1">
        <f ca="1">VLOOKUP(Data_t[[#This Row],[نام کالا]],INDIRECT(Data_t[[#This Row],[CODE]]&amp;"_t"),2,FALSE)</f>
        <v>10257</v>
      </c>
      <c r="I52" s="17">
        <f ca="1">VLOOKUP(Data_t[[#This Row],[نام کالا]],INDIRECT(Data_t[[#This Row],[CODE]]&amp;"_t"),3,FALSE)</f>
        <v>40000000</v>
      </c>
      <c r="J52" s="1" t="str">
        <f>VLOOKUP(Data_t[[#This Row],[شعبه ]],chains_t[],2)</f>
        <v xml:space="preserve">تهران </v>
      </c>
      <c r="K52" s="1" t="str">
        <f>VLOOKUP(Data_t[[#This Row],[شعبه ]],chains_t[],3)</f>
        <v>ستارخان</v>
      </c>
      <c r="L52" s="1" t="str">
        <f>VLOOKUP(MID(Data_t[[#This Row],[تاریخ]],6,2),mounth[],2)</f>
        <v>اردیبهشت</v>
      </c>
      <c r="M52" s="1" t="str">
        <f>LEFT(Data_t[[#This Row],[تاریخ]],4)</f>
        <v>1402</v>
      </c>
      <c r="N52" s="1">
        <f ca="1">Data_t[[#This Row],[تعداد]]*Data_t[[#This Row],[قیمت]]</f>
        <v>400000000</v>
      </c>
    </row>
    <row r="53" spans="2:14">
      <c r="B53" s="1" t="s">
        <v>14</v>
      </c>
      <c r="C53" s="18" t="str">
        <f>T(VLOOKUP(Data_t[[#This Row],[نوع کالا]],name_t[],2,FALSE))</f>
        <v>digital</v>
      </c>
      <c r="D53" s="1" t="s">
        <v>20</v>
      </c>
      <c r="E53" s="15">
        <v>9</v>
      </c>
      <c r="F53" s="1" t="s">
        <v>5</v>
      </c>
      <c r="G53" s="16" t="s">
        <v>56</v>
      </c>
      <c r="H53" s="1">
        <f ca="1">VLOOKUP(Data_t[[#This Row],[نام کالا]],INDIRECT(Data_t[[#This Row],[CODE]]&amp;"_t"),2,FALSE)</f>
        <v>10256</v>
      </c>
      <c r="I53" s="17">
        <f ca="1">VLOOKUP(Data_t[[#This Row],[نام کالا]],INDIRECT(Data_t[[#This Row],[CODE]]&amp;"_t"),3,FALSE)</f>
        <v>30000000</v>
      </c>
      <c r="J53" s="1" t="str">
        <f>VLOOKUP(Data_t[[#This Row],[شعبه ]],chains_t[],2)</f>
        <v xml:space="preserve">تهران </v>
      </c>
      <c r="K53" s="1" t="str">
        <f>VLOOKUP(Data_t[[#This Row],[شعبه ]],chains_t[],3)</f>
        <v>ستارخان</v>
      </c>
      <c r="L53" s="1" t="str">
        <f>VLOOKUP(MID(Data_t[[#This Row],[تاریخ]],6,2),mounth[],2)</f>
        <v>اردیبهشت</v>
      </c>
      <c r="M53" s="1" t="str">
        <f>LEFT(Data_t[[#This Row],[تاریخ]],4)</f>
        <v>1402</v>
      </c>
      <c r="N53" s="1">
        <f ca="1">Data_t[[#This Row],[تعداد]]*Data_t[[#This Row],[قیمت]]</f>
        <v>270000000</v>
      </c>
    </row>
    <row r="54" spans="2:14">
      <c r="B54" s="1" t="s">
        <v>15</v>
      </c>
      <c r="C54" s="18" t="str">
        <f>T(VLOOKUP(Data_t[[#This Row],[نوع کالا]],name_t[],2,FALSE))</f>
        <v>cloth</v>
      </c>
      <c r="D54" s="1" t="s">
        <v>16</v>
      </c>
      <c r="E54" s="15">
        <v>3</v>
      </c>
      <c r="F54" s="1" t="s">
        <v>5</v>
      </c>
      <c r="G54" s="16" t="s">
        <v>56</v>
      </c>
      <c r="H54" s="1">
        <f ca="1">VLOOKUP(Data_t[[#This Row],[نام کالا]],INDIRECT(Data_t[[#This Row],[CODE]]&amp;"_t"),2,FALSE)</f>
        <v>10355</v>
      </c>
      <c r="I54" s="17">
        <f ca="1">VLOOKUP(Data_t[[#This Row],[نام کالا]],INDIRECT(Data_t[[#This Row],[CODE]]&amp;"_t"),3,FALSE)</f>
        <v>800000</v>
      </c>
      <c r="J54" s="1" t="str">
        <f>VLOOKUP(Data_t[[#This Row],[شعبه ]],chains_t[],2)</f>
        <v xml:space="preserve">تهران </v>
      </c>
      <c r="K54" s="1" t="str">
        <f>VLOOKUP(Data_t[[#This Row],[شعبه ]],chains_t[],3)</f>
        <v>ستارخان</v>
      </c>
      <c r="L54" s="1" t="str">
        <f>VLOOKUP(MID(Data_t[[#This Row],[تاریخ]],6,2),mounth[],2)</f>
        <v>اردیبهشت</v>
      </c>
      <c r="M54" s="1" t="str">
        <f>LEFT(Data_t[[#This Row],[تاریخ]],4)</f>
        <v>1402</v>
      </c>
      <c r="N54" s="1">
        <f ca="1">Data_t[[#This Row],[تعداد]]*Data_t[[#This Row],[قیمت]]</f>
        <v>2400000</v>
      </c>
    </row>
    <row r="55" spans="2:14">
      <c r="B55" s="1" t="s">
        <v>15</v>
      </c>
      <c r="C55" s="18" t="str">
        <f>T(VLOOKUP(Data_t[[#This Row],[نوع کالا]],name_t[],2,FALSE))</f>
        <v>cloth</v>
      </c>
      <c r="D55" s="1" t="s">
        <v>17</v>
      </c>
      <c r="E55" s="15">
        <v>18</v>
      </c>
      <c r="F55" s="1" t="s">
        <v>5</v>
      </c>
      <c r="G55" s="16" t="s">
        <v>56</v>
      </c>
      <c r="H55" s="1">
        <f ca="1">VLOOKUP(Data_t[[#This Row],[نام کالا]],INDIRECT(Data_t[[#This Row],[CODE]]&amp;"_t"),2,FALSE)</f>
        <v>10357</v>
      </c>
      <c r="I55" s="17">
        <f ca="1">VLOOKUP(Data_t[[#This Row],[نام کالا]],INDIRECT(Data_t[[#This Row],[CODE]]&amp;"_t"),3,FALSE)</f>
        <v>500000</v>
      </c>
      <c r="J55" s="1" t="str">
        <f>VLOOKUP(Data_t[[#This Row],[شعبه ]],chains_t[],2)</f>
        <v xml:space="preserve">تهران </v>
      </c>
      <c r="K55" s="1" t="str">
        <f>VLOOKUP(Data_t[[#This Row],[شعبه ]],chains_t[],3)</f>
        <v>ستارخان</v>
      </c>
      <c r="L55" s="1" t="str">
        <f>VLOOKUP(MID(Data_t[[#This Row],[تاریخ]],6,2),mounth[],2)</f>
        <v>اردیبهشت</v>
      </c>
      <c r="M55" s="1" t="str">
        <f>LEFT(Data_t[[#This Row],[تاریخ]],4)</f>
        <v>1402</v>
      </c>
      <c r="N55" s="1">
        <f ca="1">Data_t[[#This Row],[تعداد]]*Data_t[[#This Row],[قیمت]]</f>
        <v>9000000</v>
      </c>
    </row>
    <row r="56" spans="2:14">
      <c r="B56" s="1" t="s">
        <v>15</v>
      </c>
      <c r="C56" s="18" t="str">
        <f>T(VLOOKUP(Data_t[[#This Row],[نوع کالا]],name_t[],2,FALSE))</f>
        <v>cloth</v>
      </c>
      <c r="D56" s="1" t="s">
        <v>18</v>
      </c>
      <c r="E56" s="15">
        <v>14</v>
      </c>
      <c r="F56" s="1" t="s">
        <v>5</v>
      </c>
      <c r="G56" s="16" t="s">
        <v>56</v>
      </c>
      <c r="H56" s="1">
        <f ca="1">VLOOKUP(Data_t[[#This Row],[نام کالا]],INDIRECT(Data_t[[#This Row],[CODE]]&amp;"_t"),2,FALSE)</f>
        <v>10358</v>
      </c>
      <c r="I56" s="17">
        <f ca="1">VLOOKUP(Data_t[[#This Row],[نام کالا]],INDIRECT(Data_t[[#This Row],[CODE]]&amp;"_t"),3,FALSE)</f>
        <v>600000</v>
      </c>
      <c r="J56" s="1" t="str">
        <f>VLOOKUP(Data_t[[#This Row],[شعبه ]],chains_t[],2)</f>
        <v xml:space="preserve">تهران </v>
      </c>
      <c r="K56" s="1" t="str">
        <f>VLOOKUP(Data_t[[#This Row],[شعبه ]],chains_t[],3)</f>
        <v>ستارخان</v>
      </c>
      <c r="L56" s="1" t="str">
        <f>VLOOKUP(MID(Data_t[[#This Row],[تاریخ]],6,2),mounth[],2)</f>
        <v>اردیبهشت</v>
      </c>
      <c r="M56" s="1" t="str">
        <f>LEFT(Data_t[[#This Row],[تاریخ]],4)</f>
        <v>1402</v>
      </c>
      <c r="N56" s="1">
        <f ca="1">Data_t[[#This Row],[تعداد]]*Data_t[[#This Row],[قیمت]]</f>
        <v>8400000</v>
      </c>
    </row>
    <row r="57" spans="2:14">
      <c r="B57" s="1" t="s">
        <v>13</v>
      </c>
      <c r="C57" s="18" t="str">
        <f>T(VLOOKUP(Data_t[[#This Row],[نوع کالا]],name_t[],2,FALSE))</f>
        <v>home</v>
      </c>
      <c r="D57" s="1" t="s">
        <v>23</v>
      </c>
      <c r="E57" s="15">
        <v>21</v>
      </c>
      <c r="F57" s="1" t="s">
        <v>3</v>
      </c>
      <c r="G57" s="16" t="s">
        <v>57</v>
      </c>
      <c r="H57" s="1">
        <f ca="1">VLOOKUP(Data_t[[#This Row],[نام کالا]],INDIRECT(Data_t[[#This Row],[CODE]]&amp;"_t"),2,FALSE)</f>
        <v>10156</v>
      </c>
      <c r="I57" s="17">
        <f ca="1">VLOOKUP(Data_t[[#This Row],[نام کالا]],INDIRECT(Data_t[[#This Row],[CODE]]&amp;"_t"),3,FALSE)</f>
        <v>80000000</v>
      </c>
      <c r="J57" s="1" t="str">
        <f>VLOOKUP(Data_t[[#This Row],[شعبه ]],chains_t[],2)</f>
        <v xml:space="preserve">تهران </v>
      </c>
      <c r="K57" s="1" t="str">
        <f>VLOOKUP(Data_t[[#This Row],[شعبه ]],chains_t[],3)</f>
        <v>شهرک غرب</v>
      </c>
      <c r="L57" s="1" t="str">
        <f>VLOOKUP(MID(Data_t[[#This Row],[تاریخ]],6,2),mounth[],2)</f>
        <v>خرداد</v>
      </c>
      <c r="M57" s="1" t="str">
        <f>LEFT(Data_t[[#This Row],[تاریخ]],4)</f>
        <v>1402</v>
      </c>
      <c r="N57" s="19">
        <f ca="1">Data_t[[#This Row],[تعداد]]*Data_t[[#This Row],[قیمت]]</f>
        <v>1680000000</v>
      </c>
    </row>
    <row r="58" spans="2:14">
      <c r="B58" s="1" t="s">
        <v>13</v>
      </c>
      <c r="C58" s="18" t="str">
        <f>T(VLOOKUP(Data_t[[#This Row],[نوع کالا]],name_t[],2,FALSE))</f>
        <v>home</v>
      </c>
      <c r="D58" s="1" t="s">
        <v>24</v>
      </c>
      <c r="E58" s="15">
        <v>1</v>
      </c>
      <c r="F58" s="1" t="s">
        <v>3</v>
      </c>
      <c r="G58" s="16" t="s">
        <v>57</v>
      </c>
      <c r="H58" s="1">
        <f ca="1">VLOOKUP(Data_t[[#This Row],[نام کالا]],INDIRECT(Data_t[[#This Row],[CODE]]&amp;"_t"),2,FALSE)</f>
        <v>10157</v>
      </c>
      <c r="I58" s="17">
        <f ca="1">VLOOKUP(Data_t[[#This Row],[نام کالا]],INDIRECT(Data_t[[#This Row],[CODE]]&amp;"_t"),3,FALSE)</f>
        <v>40000000</v>
      </c>
      <c r="J58" s="1" t="str">
        <f>VLOOKUP(Data_t[[#This Row],[شعبه ]],chains_t[],2)</f>
        <v xml:space="preserve">تهران </v>
      </c>
      <c r="K58" s="1" t="str">
        <f>VLOOKUP(Data_t[[#This Row],[شعبه ]],chains_t[],3)</f>
        <v>شهرک غرب</v>
      </c>
      <c r="L58" s="1" t="str">
        <f>VLOOKUP(MID(Data_t[[#This Row],[تاریخ]],6,2),mounth[],2)</f>
        <v>خرداد</v>
      </c>
      <c r="M58" s="1" t="str">
        <f>LEFT(Data_t[[#This Row],[تاریخ]],4)</f>
        <v>1402</v>
      </c>
      <c r="N58" s="1">
        <f ca="1">Data_t[[#This Row],[تعداد]]*Data_t[[#This Row],[قیمت]]</f>
        <v>40000000</v>
      </c>
    </row>
    <row r="59" spans="2:14">
      <c r="B59" s="1" t="s">
        <v>13</v>
      </c>
      <c r="C59" s="18" t="str">
        <f>T(VLOOKUP(Data_t[[#This Row],[نوع کالا]],name_t[],2,FALSE))</f>
        <v>home</v>
      </c>
      <c r="D59" s="1" t="s">
        <v>22</v>
      </c>
      <c r="E59" s="15">
        <v>26</v>
      </c>
      <c r="F59" s="1" t="s">
        <v>3</v>
      </c>
      <c r="G59" s="16" t="s">
        <v>57</v>
      </c>
      <c r="H59" s="1">
        <f ca="1">VLOOKUP(Data_t[[#This Row],[نام کالا]],INDIRECT(Data_t[[#This Row],[CODE]]&amp;"_t"),2,FALSE)</f>
        <v>10155</v>
      </c>
      <c r="I59" s="17">
        <f ca="1">VLOOKUP(Data_t[[#This Row],[نام کالا]],INDIRECT(Data_t[[#This Row],[CODE]]&amp;"_t"),3,FALSE)</f>
        <v>10000000</v>
      </c>
      <c r="J59" s="1" t="str">
        <f>VLOOKUP(Data_t[[#This Row],[شعبه ]],chains_t[],2)</f>
        <v xml:space="preserve">تهران </v>
      </c>
      <c r="K59" s="1" t="str">
        <f>VLOOKUP(Data_t[[#This Row],[شعبه ]],chains_t[],3)</f>
        <v>شهرک غرب</v>
      </c>
      <c r="L59" s="1" t="str">
        <f>VLOOKUP(MID(Data_t[[#This Row],[تاریخ]],6,2),mounth[],2)</f>
        <v>خرداد</v>
      </c>
      <c r="M59" s="1" t="str">
        <f>LEFT(Data_t[[#This Row],[تاریخ]],4)</f>
        <v>1402</v>
      </c>
      <c r="N59" s="1">
        <f ca="1">Data_t[[#This Row],[تعداد]]*Data_t[[#This Row],[قیمت]]</f>
        <v>260000000</v>
      </c>
    </row>
    <row r="60" spans="2:14">
      <c r="B60" s="1" t="s">
        <v>14</v>
      </c>
      <c r="C60" s="18" t="str">
        <f>T(VLOOKUP(Data_t[[#This Row],[نوع کالا]],name_t[],2,FALSE))</f>
        <v>digital</v>
      </c>
      <c r="D60" s="1" t="s">
        <v>19</v>
      </c>
      <c r="E60" s="15">
        <v>14</v>
      </c>
      <c r="F60" s="1" t="s">
        <v>3</v>
      </c>
      <c r="G60" s="16" t="s">
        <v>57</v>
      </c>
      <c r="H60" s="1">
        <f ca="1">VLOOKUP(Data_t[[#This Row],[نام کالا]],INDIRECT(Data_t[[#This Row],[CODE]]&amp;"_t"),2,FALSE)</f>
        <v>10255</v>
      </c>
      <c r="I60" s="17">
        <f ca="1">VLOOKUP(Data_t[[#This Row],[نام کالا]],INDIRECT(Data_t[[#This Row],[CODE]]&amp;"_t"),3,FALSE)</f>
        <v>50000000</v>
      </c>
      <c r="J60" s="1" t="str">
        <f>VLOOKUP(Data_t[[#This Row],[شعبه ]],chains_t[],2)</f>
        <v xml:space="preserve">تهران </v>
      </c>
      <c r="K60" s="1" t="str">
        <f>VLOOKUP(Data_t[[#This Row],[شعبه ]],chains_t[],3)</f>
        <v>شهرک غرب</v>
      </c>
      <c r="L60" s="1" t="str">
        <f>VLOOKUP(MID(Data_t[[#This Row],[تاریخ]],6,2),mounth[],2)</f>
        <v>خرداد</v>
      </c>
      <c r="M60" s="1" t="str">
        <f>LEFT(Data_t[[#This Row],[تاریخ]],4)</f>
        <v>1402</v>
      </c>
      <c r="N60" s="1">
        <f ca="1">Data_t[[#This Row],[تعداد]]*Data_t[[#This Row],[قیمت]]</f>
        <v>700000000</v>
      </c>
    </row>
    <row r="61" spans="2:14">
      <c r="B61" s="1" t="s">
        <v>14</v>
      </c>
      <c r="C61" s="18" t="str">
        <f>T(VLOOKUP(Data_t[[#This Row],[نوع کالا]],name_t[],2,FALSE))</f>
        <v>digital</v>
      </c>
      <c r="D61" s="1" t="s">
        <v>21</v>
      </c>
      <c r="E61" s="15">
        <v>28</v>
      </c>
      <c r="F61" s="1" t="s">
        <v>3</v>
      </c>
      <c r="G61" s="16" t="s">
        <v>57</v>
      </c>
      <c r="H61" s="1">
        <f ca="1">VLOOKUP(Data_t[[#This Row],[نام کالا]],INDIRECT(Data_t[[#This Row],[CODE]]&amp;"_t"),2,FALSE)</f>
        <v>10257</v>
      </c>
      <c r="I61" s="17">
        <f ca="1">VLOOKUP(Data_t[[#This Row],[نام کالا]],INDIRECT(Data_t[[#This Row],[CODE]]&amp;"_t"),3,FALSE)</f>
        <v>40000000</v>
      </c>
      <c r="J61" s="1" t="str">
        <f>VLOOKUP(Data_t[[#This Row],[شعبه ]],chains_t[],2)</f>
        <v xml:space="preserve">تهران </v>
      </c>
      <c r="K61" s="1" t="str">
        <f>VLOOKUP(Data_t[[#This Row],[شعبه ]],chains_t[],3)</f>
        <v>شهرک غرب</v>
      </c>
      <c r="L61" s="1" t="str">
        <f>VLOOKUP(MID(Data_t[[#This Row],[تاریخ]],6,2),mounth[],2)</f>
        <v>خرداد</v>
      </c>
      <c r="M61" s="1" t="str">
        <f>LEFT(Data_t[[#This Row],[تاریخ]],4)</f>
        <v>1402</v>
      </c>
      <c r="N61" s="1">
        <f ca="1">Data_t[[#This Row],[تعداد]]*Data_t[[#This Row],[قیمت]]</f>
        <v>1120000000</v>
      </c>
    </row>
    <row r="62" spans="2:14">
      <c r="B62" s="1" t="s">
        <v>14</v>
      </c>
      <c r="C62" s="18" t="str">
        <f>T(VLOOKUP(Data_t[[#This Row],[نوع کالا]],name_t[],2,FALSE))</f>
        <v>digital</v>
      </c>
      <c r="D62" s="1" t="s">
        <v>20</v>
      </c>
      <c r="E62" s="15">
        <v>27</v>
      </c>
      <c r="F62" s="1" t="s">
        <v>3</v>
      </c>
      <c r="G62" s="16" t="s">
        <v>57</v>
      </c>
      <c r="H62" s="1">
        <f ca="1">VLOOKUP(Data_t[[#This Row],[نام کالا]],INDIRECT(Data_t[[#This Row],[CODE]]&amp;"_t"),2,FALSE)</f>
        <v>10256</v>
      </c>
      <c r="I62" s="17">
        <f ca="1">VLOOKUP(Data_t[[#This Row],[نام کالا]],INDIRECT(Data_t[[#This Row],[CODE]]&amp;"_t"),3,FALSE)</f>
        <v>30000000</v>
      </c>
      <c r="J62" s="1" t="str">
        <f>VLOOKUP(Data_t[[#This Row],[شعبه ]],chains_t[],2)</f>
        <v xml:space="preserve">تهران </v>
      </c>
      <c r="K62" s="1" t="str">
        <f>VLOOKUP(Data_t[[#This Row],[شعبه ]],chains_t[],3)</f>
        <v>شهرک غرب</v>
      </c>
      <c r="L62" s="1" t="str">
        <f>VLOOKUP(MID(Data_t[[#This Row],[تاریخ]],6,2),mounth[],2)</f>
        <v>خرداد</v>
      </c>
      <c r="M62" s="1" t="str">
        <f>LEFT(Data_t[[#This Row],[تاریخ]],4)</f>
        <v>1402</v>
      </c>
      <c r="N62" s="1">
        <f ca="1">Data_t[[#This Row],[تعداد]]*Data_t[[#This Row],[قیمت]]</f>
        <v>810000000</v>
      </c>
    </row>
    <row r="63" spans="2:14">
      <c r="B63" s="1" t="s">
        <v>15</v>
      </c>
      <c r="C63" s="18" t="str">
        <f>T(VLOOKUP(Data_t[[#This Row],[نوع کالا]],name_t[],2,FALSE))</f>
        <v>cloth</v>
      </c>
      <c r="D63" s="1" t="s">
        <v>16</v>
      </c>
      <c r="E63" s="15">
        <v>17</v>
      </c>
      <c r="F63" s="1" t="s">
        <v>3</v>
      </c>
      <c r="G63" s="16" t="s">
        <v>57</v>
      </c>
      <c r="H63" s="1">
        <f ca="1">VLOOKUP(Data_t[[#This Row],[نام کالا]],INDIRECT(Data_t[[#This Row],[CODE]]&amp;"_t"),2,FALSE)</f>
        <v>10355</v>
      </c>
      <c r="I63" s="17">
        <f ca="1">VLOOKUP(Data_t[[#This Row],[نام کالا]],INDIRECT(Data_t[[#This Row],[CODE]]&amp;"_t"),3,FALSE)</f>
        <v>800000</v>
      </c>
      <c r="J63" s="1" t="str">
        <f>VLOOKUP(Data_t[[#This Row],[شعبه ]],chains_t[],2)</f>
        <v xml:space="preserve">تهران </v>
      </c>
      <c r="K63" s="1" t="str">
        <f>VLOOKUP(Data_t[[#This Row],[شعبه ]],chains_t[],3)</f>
        <v>شهرک غرب</v>
      </c>
      <c r="L63" s="1" t="str">
        <f>VLOOKUP(MID(Data_t[[#This Row],[تاریخ]],6,2),mounth[],2)</f>
        <v>خرداد</v>
      </c>
      <c r="M63" s="1" t="str">
        <f>LEFT(Data_t[[#This Row],[تاریخ]],4)</f>
        <v>1402</v>
      </c>
      <c r="N63" s="1">
        <f ca="1">Data_t[[#This Row],[تعداد]]*Data_t[[#This Row],[قیمت]]</f>
        <v>13600000</v>
      </c>
    </row>
    <row r="64" spans="2:14">
      <c r="B64" s="1" t="s">
        <v>15</v>
      </c>
      <c r="C64" s="18" t="str">
        <f>T(VLOOKUP(Data_t[[#This Row],[نوع کالا]],name_t[],2,FALSE))</f>
        <v>cloth</v>
      </c>
      <c r="D64" s="1" t="s">
        <v>17</v>
      </c>
      <c r="E64" s="15">
        <v>27</v>
      </c>
      <c r="F64" s="1" t="s">
        <v>3</v>
      </c>
      <c r="G64" s="16" t="s">
        <v>57</v>
      </c>
      <c r="H64" s="1">
        <f ca="1">VLOOKUP(Data_t[[#This Row],[نام کالا]],INDIRECT(Data_t[[#This Row],[CODE]]&amp;"_t"),2,FALSE)</f>
        <v>10357</v>
      </c>
      <c r="I64" s="17">
        <f ca="1">VLOOKUP(Data_t[[#This Row],[نام کالا]],INDIRECT(Data_t[[#This Row],[CODE]]&amp;"_t"),3,FALSE)</f>
        <v>500000</v>
      </c>
      <c r="J64" s="1" t="str">
        <f>VLOOKUP(Data_t[[#This Row],[شعبه ]],chains_t[],2)</f>
        <v xml:space="preserve">تهران </v>
      </c>
      <c r="K64" s="1" t="str">
        <f>VLOOKUP(Data_t[[#This Row],[شعبه ]],chains_t[],3)</f>
        <v>شهرک غرب</v>
      </c>
      <c r="L64" s="1" t="str">
        <f>VLOOKUP(MID(Data_t[[#This Row],[تاریخ]],6,2),mounth[],2)</f>
        <v>خرداد</v>
      </c>
      <c r="M64" s="1" t="str">
        <f>LEFT(Data_t[[#This Row],[تاریخ]],4)</f>
        <v>1402</v>
      </c>
      <c r="N64" s="1">
        <f ca="1">Data_t[[#This Row],[تعداد]]*Data_t[[#This Row],[قیمت]]</f>
        <v>13500000</v>
      </c>
    </row>
    <row r="65" spans="2:14">
      <c r="B65" s="1" t="s">
        <v>15</v>
      </c>
      <c r="C65" s="18" t="str">
        <f>T(VLOOKUP(Data_t[[#This Row],[نوع کالا]],name_t[],2,FALSE))</f>
        <v>cloth</v>
      </c>
      <c r="D65" s="1" t="s">
        <v>18</v>
      </c>
      <c r="E65" s="15">
        <v>5</v>
      </c>
      <c r="F65" s="1" t="s">
        <v>3</v>
      </c>
      <c r="G65" s="16" t="s">
        <v>57</v>
      </c>
      <c r="H65" s="1">
        <f ca="1">VLOOKUP(Data_t[[#This Row],[نام کالا]],INDIRECT(Data_t[[#This Row],[CODE]]&amp;"_t"),2,FALSE)</f>
        <v>10358</v>
      </c>
      <c r="I65" s="17">
        <f ca="1">VLOOKUP(Data_t[[#This Row],[نام کالا]],INDIRECT(Data_t[[#This Row],[CODE]]&amp;"_t"),3,FALSE)</f>
        <v>600000</v>
      </c>
      <c r="J65" s="1" t="str">
        <f>VLOOKUP(Data_t[[#This Row],[شعبه ]],chains_t[],2)</f>
        <v xml:space="preserve">تهران </v>
      </c>
      <c r="K65" s="1" t="str">
        <f>VLOOKUP(Data_t[[#This Row],[شعبه ]],chains_t[],3)</f>
        <v>شهرک غرب</v>
      </c>
      <c r="L65" s="1" t="str">
        <f>VLOOKUP(MID(Data_t[[#This Row],[تاریخ]],6,2),mounth[],2)</f>
        <v>خرداد</v>
      </c>
      <c r="M65" s="1" t="str">
        <f>LEFT(Data_t[[#This Row],[تاریخ]],4)</f>
        <v>1402</v>
      </c>
      <c r="N65" s="1">
        <f ca="1">Data_t[[#This Row],[تعداد]]*Data_t[[#This Row],[قیمت]]</f>
        <v>3000000</v>
      </c>
    </row>
    <row r="66" spans="2:14">
      <c r="B66" s="1" t="s">
        <v>13</v>
      </c>
      <c r="C66" s="18" t="str">
        <f>T(VLOOKUP(Data_t[[#This Row],[نوع کالا]],name_t[],2,FALSE))</f>
        <v>home</v>
      </c>
      <c r="D66" s="1" t="s">
        <v>23</v>
      </c>
      <c r="E66" s="15">
        <v>3</v>
      </c>
      <c r="F66" s="1" t="s">
        <v>4</v>
      </c>
      <c r="G66" s="16" t="s">
        <v>57</v>
      </c>
      <c r="H66" s="1">
        <f ca="1">VLOOKUP(Data_t[[#This Row],[نام کالا]],INDIRECT(Data_t[[#This Row],[CODE]]&amp;"_t"),2,FALSE)</f>
        <v>10156</v>
      </c>
      <c r="I66" s="17">
        <f ca="1">VLOOKUP(Data_t[[#This Row],[نام کالا]],INDIRECT(Data_t[[#This Row],[CODE]]&amp;"_t"),3,FALSE)</f>
        <v>80000000</v>
      </c>
      <c r="J66" s="1" t="str">
        <f>VLOOKUP(Data_t[[#This Row],[شعبه ]],chains_t[],2)</f>
        <v xml:space="preserve">تهران </v>
      </c>
      <c r="K66" s="1" t="str">
        <f>VLOOKUP(Data_t[[#This Row],[شعبه ]],chains_t[],3)</f>
        <v>ستاری</v>
      </c>
      <c r="L66" s="1" t="str">
        <f>VLOOKUP(MID(Data_t[[#This Row],[تاریخ]],6,2),mounth[],2)</f>
        <v>خرداد</v>
      </c>
      <c r="M66" s="1" t="str">
        <f>LEFT(Data_t[[#This Row],[تاریخ]],4)</f>
        <v>1402</v>
      </c>
      <c r="N66" s="19">
        <f ca="1">Data_t[[#This Row],[تعداد]]*Data_t[[#This Row],[قیمت]]</f>
        <v>240000000</v>
      </c>
    </row>
    <row r="67" spans="2:14">
      <c r="B67" s="1" t="s">
        <v>13</v>
      </c>
      <c r="C67" s="18" t="str">
        <f>T(VLOOKUP(Data_t[[#This Row],[نوع کالا]],name_t[],2,FALSE))</f>
        <v>home</v>
      </c>
      <c r="D67" s="1" t="s">
        <v>24</v>
      </c>
      <c r="E67" s="15">
        <v>7</v>
      </c>
      <c r="F67" s="1" t="s">
        <v>4</v>
      </c>
      <c r="G67" s="16" t="s">
        <v>57</v>
      </c>
      <c r="H67" s="1">
        <f ca="1">VLOOKUP(Data_t[[#This Row],[نام کالا]],INDIRECT(Data_t[[#This Row],[CODE]]&amp;"_t"),2,FALSE)</f>
        <v>10157</v>
      </c>
      <c r="I67" s="17">
        <f ca="1">VLOOKUP(Data_t[[#This Row],[نام کالا]],INDIRECT(Data_t[[#This Row],[CODE]]&amp;"_t"),3,FALSE)</f>
        <v>40000000</v>
      </c>
      <c r="J67" s="1" t="str">
        <f>VLOOKUP(Data_t[[#This Row],[شعبه ]],chains_t[],2)</f>
        <v xml:space="preserve">تهران </v>
      </c>
      <c r="K67" s="1" t="str">
        <f>VLOOKUP(Data_t[[#This Row],[شعبه ]],chains_t[],3)</f>
        <v>ستاری</v>
      </c>
      <c r="L67" s="1" t="str">
        <f>VLOOKUP(MID(Data_t[[#This Row],[تاریخ]],6,2),mounth[],2)</f>
        <v>خرداد</v>
      </c>
      <c r="M67" s="1" t="str">
        <f>LEFT(Data_t[[#This Row],[تاریخ]],4)</f>
        <v>1402</v>
      </c>
      <c r="N67" s="1">
        <f ca="1">Data_t[[#This Row],[تعداد]]*Data_t[[#This Row],[قیمت]]</f>
        <v>280000000</v>
      </c>
    </row>
    <row r="68" spans="2:14">
      <c r="B68" s="1" t="s">
        <v>13</v>
      </c>
      <c r="C68" s="18" t="str">
        <f>T(VLOOKUP(Data_t[[#This Row],[نوع کالا]],name_t[],2,FALSE))</f>
        <v>home</v>
      </c>
      <c r="D68" s="1" t="s">
        <v>22</v>
      </c>
      <c r="E68" s="15">
        <v>2</v>
      </c>
      <c r="F68" s="1" t="s">
        <v>4</v>
      </c>
      <c r="G68" s="16" t="s">
        <v>57</v>
      </c>
      <c r="H68" s="1">
        <f ca="1">VLOOKUP(Data_t[[#This Row],[نام کالا]],INDIRECT(Data_t[[#This Row],[CODE]]&amp;"_t"),2,FALSE)</f>
        <v>10155</v>
      </c>
      <c r="I68" s="17">
        <f ca="1">VLOOKUP(Data_t[[#This Row],[نام کالا]],INDIRECT(Data_t[[#This Row],[CODE]]&amp;"_t"),3,FALSE)</f>
        <v>10000000</v>
      </c>
      <c r="J68" s="1" t="str">
        <f>VLOOKUP(Data_t[[#This Row],[شعبه ]],chains_t[],2)</f>
        <v xml:space="preserve">تهران </v>
      </c>
      <c r="K68" s="1" t="str">
        <f>VLOOKUP(Data_t[[#This Row],[شعبه ]],chains_t[],3)</f>
        <v>ستاری</v>
      </c>
      <c r="L68" s="1" t="str">
        <f>VLOOKUP(MID(Data_t[[#This Row],[تاریخ]],6,2),mounth[],2)</f>
        <v>خرداد</v>
      </c>
      <c r="M68" s="1" t="str">
        <f>LEFT(Data_t[[#This Row],[تاریخ]],4)</f>
        <v>1402</v>
      </c>
      <c r="N68" s="1">
        <f ca="1">Data_t[[#This Row],[تعداد]]*Data_t[[#This Row],[قیمت]]</f>
        <v>20000000</v>
      </c>
    </row>
    <row r="69" spans="2:14">
      <c r="B69" s="1" t="s">
        <v>14</v>
      </c>
      <c r="C69" s="18" t="str">
        <f>T(VLOOKUP(Data_t[[#This Row],[نوع کالا]],name_t[],2,FALSE))</f>
        <v>digital</v>
      </c>
      <c r="D69" s="1" t="s">
        <v>19</v>
      </c>
      <c r="E69" s="15">
        <v>27</v>
      </c>
      <c r="F69" s="1" t="s">
        <v>4</v>
      </c>
      <c r="G69" s="16" t="s">
        <v>57</v>
      </c>
      <c r="H69" s="1">
        <f ca="1">VLOOKUP(Data_t[[#This Row],[نام کالا]],INDIRECT(Data_t[[#This Row],[CODE]]&amp;"_t"),2,FALSE)</f>
        <v>10255</v>
      </c>
      <c r="I69" s="17">
        <f ca="1">VLOOKUP(Data_t[[#This Row],[نام کالا]],INDIRECT(Data_t[[#This Row],[CODE]]&amp;"_t"),3,FALSE)</f>
        <v>50000000</v>
      </c>
      <c r="J69" s="1" t="str">
        <f>VLOOKUP(Data_t[[#This Row],[شعبه ]],chains_t[],2)</f>
        <v xml:space="preserve">تهران </v>
      </c>
      <c r="K69" s="1" t="str">
        <f>VLOOKUP(Data_t[[#This Row],[شعبه ]],chains_t[],3)</f>
        <v>ستاری</v>
      </c>
      <c r="L69" s="1" t="str">
        <f>VLOOKUP(MID(Data_t[[#This Row],[تاریخ]],6,2),mounth[],2)</f>
        <v>خرداد</v>
      </c>
      <c r="M69" s="1" t="str">
        <f>LEFT(Data_t[[#This Row],[تاریخ]],4)</f>
        <v>1402</v>
      </c>
      <c r="N69" s="1">
        <f ca="1">Data_t[[#This Row],[تعداد]]*Data_t[[#This Row],[قیمت]]</f>
        <v>1350000000</v>
      </c>
    </row>
    <row r="70" spans="2:14">
      <c r="B70" s="1" t="s">
        <v>14</v>
      </c>
      <c r="C70" s="18" t="str">
        <f>T(VLOOKUP(Data_t[[#This Row],[نوع کالا]],name_t[],2,FALSE))</f>
        <v>digital</v>
      </c>
      <c r="D70" s="1" t="s">
        <v>21</v>
      </c>
      <c r="E70" s="15">
        <v>4</v>
      </c>
      <c r="F70" s="1" t="s">
        <v>4</v>
      </c>
      <c r="G70" s="16" t="s">
        <v>57</v>
      </c>
      <c r="H70" s="1">
        <f ca="1">VLOOKUP(Data_t[[#This Row],[نام کالا]],INDIRECT(Data_t[[#This Row],[CODE]]&amp;"_t"),2,FALSE)</f>
        <v>10257</v>
      </c>
      <c r="I70" s="17">
        <f ca="1">VLOOKUP(Data_t[[#This Row],[نام کالا]],INDIRECT(Data_t[[#This Row],[CODE]]&amp;"_t"),3,FALSE)</f>
        <v>40000000</v>
      </c>
      <c r="J70" s="1" t="str">
        <f>VLOOKUP(Data_t[[#This Row],[شعبه ]],chains_t[],2)</f>
        <v xml:space="preserve">تهران </v>
      </c>
      <c r="K70" s="1" t="str">
        <f>VLOOKUP(Data_t[[#This Row],[شعبه ]],chains_t[],3)</f>
        <v>ستاری</v>
      </c>
      <c r="L70" s="1" t="str">
        <f>VLOOKUP(MID(Data_t[[#This Row],[تاریخ]],6,2),mounth[],2)</f>
        <v>خرداد</v>
      </c>
      <c r="M70" s="1" t="str">
        <f>LEFT(Data_t[[#This Row],[تاریخ]],4)</f>
        <v>1402</v>
      </c>
      <c r="N70" s="1">
        <f ca="1">Data_t[[#This Row],[تعداد]]*Data_t[[#This Row],[قیمت]]</f>
        <v>160000000</v>
      </c>
    </row>
    <row r="71" spans="2:14">
      <c r="B71" s="1" t="s">
        <v>14</v>
      </c>
      <c r="C71" s="18" t="str">
        <f>T(VLOOKUP(Data_t[[#This Row],[نوع کالا]],name_t[],2,FALSE))</f>
        <v>digital</v>
      </c>
      <c r="D71" s="1" t="s">
        <v>20</v>
      </c>
      <c r="E71" s="15">
        <v>16</v>
      </c>
      <c r="F71" s="1" t="s">
        <v>4</v>
      </c>
      <c r="G71" s="16" t="s">
        <v>57</v>
      </c>
      <c r="H71" s="1">
        <f ca="1">VLOOKUP(Data_t[[#This Row],[نام کالا]],INDIRECT(Data_t[[#This Row],[CODE]]&amp;"_t"),2,FALSE)</f>
        <v>10256</v>
      </c>
      <c r="I71" s="17">
        <f ca="1">VLOOKUP(Data_t[[#This Row],[نام کالا]],INDIRECT(Data_t[[#This Row],[CODE]]&amp;"_t"),3,FALSE)</f>
        <v>30000000</v>
      </c>
      <c r="J71" s="1" t="str">
        <f>VLOOKUP(Data_t[[#This Row],[شعبه ]],chains_t[],2)</f>
        <v xml:space="preserve">تهران </v>
      </c>
      <c r="K71" s="1" t="str">
        <f>VLOOKUP(Data_t[[#This Row],[شعبه ]],chains_t[],3)</f>
        <v>ستاری</v>
      </c>
      <c r="L71" s="1" t="str">
        <f>VLOOKUP(MID(Data_t[[#This Row],[تاریخ]],6,2),mounth[],2)</f>
        <v>خرداد</v>
      </c>
      <c r="M71" s="1" t="str">
        <f>LEFT(Data_t[[#This Row],[تاریخ]],4)</f>
        <v>1402</v>
      </c>
      <c r="N71" s="1">
        <f ca="1">Data_t[[#This Row],[تعداد]]*Data_t[[#This Row],[قیمت]]</f>
        <v>480000000</v>
      </c>
    </row>
    <row r="72" spans="2:14">
      <c r="B72" s="1" t="s">
        <v>15</v>
      </c>
      <c r="C72" s="18" t="str">
        <f>T(VLOOKUP(Data_t[[#This Row],[نوع کالا]],name_t[],2,FALSE))</f>
        <v>cloth</v>
      </c>
      <c r="D72" s="1" t="s">
        <v>16</v>
      </c>
      <c r="E72" s="15">
        <v>16</v>
      </c>
      <c r="F72" s="1" t="s">
        <v>4</v>
      </c>
      <c r="G72" s="16" t="s">
        <v>57</v>
      </c>
      <c r="H72" s="1">
        <f ca="1">VLOOKUP(Data_t[[#This Row],[نام کالا]],INDIRECT(Data_t[[#This Row],[CODE]]&amp;"_t"),2,FALSE)</f>
        <v>10355</v>
      </c>
      <c r="I72" s="17">
        <f ca="1">VLOOKUP(Data_t[[#This Row],[نام کالا]],INDIRECT(Data_t[[#This Row],[CODE]]&amp;"_t"),3,FALSE)</f>
        <v>800000</v>
      </c>
      <c r="J72" s="1" t="str">
        <f>VLOOKUP(Data_t[[#This Row],[شعبه ]],chains_t[],2)</f>
        <v xml:space="preserve">تهران </v>
      </c>
      <c r="K72" s="1" t="str">
        <f>VLOOKUP(Data_t[[#This Row],[شعبه ]],chains_t[],3)</f>
        <v>ستاری</v>
      </c>
      <c r="L72" s="1" t="str">
        <f>VLOOKUP(MID(Data_t[[#This Row],[تاریخ]],6,2),mounth[],2)</f>
        <v>خرداد</v>
      </c>
      <c r="M72" s="1" t="str">
        <f>LEFT(Data_t[[#This Row],[تاریخ]],4)</f>
        <v>1402</v>
      </c>
      <c r="N72" s="1">
        <f ca="1">Data_t[[#This Row],[تعداد]]*Data_t[[#This Row],[قیمت]]</f>
        <v>12800000</v>
      </c>
    </row>
    <row r="73" spans="2:14">
      <c r="B73" s="1" t="s">
        <v>15</v>
      </c>
      <c r="C73" s="18" t="str">
        <f>T(VLOOKUP(Data_t[[#This Row],[نوع کالا]],name_t[],2,FALSE))</f>
        <v>cloth</v>
      </c>
      <c r="D73" s="1" t="s">
        <v>17</v>
      </c>
      <c r="E73" s="15">
        <v>18</v>
      </c>
      <c r="F73" s="1" t="s">
        <v>4</v>
      </c>
      <c r="G73" s="16" t="s">
        <v>57</v>
      </c>
      <c r="H73" s="1">
        <f ca="1">VLOOKUP(Data_t[[#This Row],[نام کالا]],INDIRECT(Data_t[[#This Row],[CODE]]&amp;"_t"),2,FALSE)</f>
        <v>10357</v>
      </c>
      <c r="I73" s="17">
        <f ca="1">VLOOKUP(Data_t[[#This Row],[نام کالا]],INDIRECT(Data_t[[#This Row],[CODE]]&amp;"_t"),3,FALSE)</f>
        <v>500000</v>
      </c>
      <c r="J73" s="1" t="str">
        <f>VLOOKUP(Data_t[[#This Row],[شعبه ]],chains_t[],2)</f>
        <v xml:space="preserve">تهران </v>
      </c>
      <c r="K73" s="1" t="str">
        <f>VLOOKUP(Data_t[[#This Row],[شعبه ]],chains_t[],3)</f>
        <v>ستاری</v>
      </c>
      <c r="L73" s="1" t="str">
        <f>VLOOKUP(MID(Data_t[[#This Row],[تاریخ]],6,2),mounth[],2)</f>
        <v>خرداد</v>
      </c>
      <c r="M73" s="1" t="str">
        <f>LEFT(Data_t[[#This Row],[تاریخ]],4)</f>
        <v>1402</v>
      </c>
      <c r="N73" s="1">
        <f ca="1">Data_t[[#This Row],[تعداد]]*Data_t[[#This Row],[قیمت]]</f>
        <v>9000000</v>
      </c>
    </row>
    <row r="74" spans="2:14">
      <c r="B74" s="1" t="s">
        <v>15</v>
      </c>
      <c r="C74" s="18" t="str">
        <f>T(VLOOKUP(Data_t[[#This Row],[نوع کالا]],name_t[],2,FALSE))</f>
        <v>cloth</v>
      </c>
      <c r="D74" s="1" t="s">
        <v>18</v>
      </c>
      <c r="E74" s="15">
        <v>6</v>
      </c>
      <c r="F74" s="1" t="s">
        <v>4</v>
      </c>
      <c r="G74" s="16" t="s">
        <v>57</v>
      </c>
      <c r="H74" s="1">
        <f ca="1">VLOOKUP(Data_t[[#This Row],[نام کالا]],INDIRECT(Data_t[[#This Row],[CODE]]&amp;"_t"),2,FALSE)</f>
        <v>10358</v>
      </c>
      <c r="I74" s="17">
        <f ca="1">VLOOKUP(Data_t[[#This Row],[نام کالا]],INDIRECT(Data_t[[#This Row],[CODE]]&amp;"_t"),3,FALSE)</f>
        <v>600000</v>
      </c>
      <c r="J74" s="1" t="str">
        <f>VLOOKUP(Data_t[[#This Row],[شعبه ]],chains_t[],2)</f>
        <v xml:space="preserve">تهران </v>
      </c>
      <c r="K74" s="1" t="str">
        <f>VLOOKUP(Data_t[[#This Row],[شعبه ]],chains_t[],3)</f>
        <v>ستاری</v>
      </c>
      <c r="L74" s="1" t="str">
        <f>VLOOKUP(MID(Data_t[[#This Row],[تاریخ]],6,2),mounth[],2)</f>
        <v>خرداد</v>
      </c>
      <c r="M74" s="1" t="str">
        <f>LEFT(Data_t[[#This Row],[تاریخ]],4)</f>
        <v>1402</v>
      </c>
      <c r="N74" s="1">
        <f ca="1">Data_t[[#This Row],[تعداد]]*Data_t[[#This Row],[قیمت]]</f>
        <v>3600000</v>
      </c>
    </row>
    <row r="75" spans="2:14">
      <c r="B75" s="1" t="s">
        <v>13</v>
      </c>
      <c r="C75" s="18" t="str">
        <f>T(VLOOKUP(Data_t[[#This Row],[نوع کالا]],name_t[],2,FALSE))</f>
        <v>home</v>
      </c>
      <c r="D75" s="1" t="s">
        <v>23</v>
      </c>
      <c r="E75" s="15">
        <v>23</v>
      </c>
      <c r="F75" s="1" t="s">
        <v>5</v>
      </c>
      <c r="G75" s="16" t="s">
        <v>57</v>
      </c>
      <c r="H75" s="1">
        <f ca="1">VLOOKUP(Data_t[[#This Row],[نام کالا]],INDIRECT(Data_t[[#This Row],[CODE]]&amp;"_t"),2,FALSE)</f>
        <v>10156</v>
      </c>
      <c r="I75" s="17">
        <f ca="1">VLOOKUP(Data_t[[#This Row],[نام کالا]],INDIRECT(Data_t[[#This Row],[CODE]]&amp;"_t"),3,FALSE)</f>
        <v>80000000</v>
      </c>
      <c r="J75" s="1" t="str">
        <f>VLOOKUP(Data_t[[#This Row],[شعبه ]],chains_t[],2)</f>
        <v xml:space="preserve">تهران </v>
      </c>
      <c r="K75" s="1" t="str">
        <f>VLOOKUP(Data_t[[#This Row],[شعبه ]],chains_t[],3)</f>
        <v>ستارخان</v>
      </c>
      <c r="L75" s="1" t="str">
        <f>VLOOKUP(MID(Data_t[[#This Row],[تاریخ]],6,2),mounth[],2)</f>
        <v>خرداد</v>
      </c>
      <c r="M75" s="1" t="str">
        <f>LEFT(Data_t[[#This Row],[تاریخ]],4)</f>
        <v>1402</v>
      </c>
      <c r="N75" s="19">
        <f ca="1">Data_t[[#This Row],[تعداد]]*Data_t[[#This Row],[قیمت]]</f>
        <v>1840000000</v>
      </c>
    </row>
    <row r="76" spans="2:14">
      <c r="B76" s="1" t="s">
        <v>13</v>
      </c>
      <c r="C76" s="18" t="str">
        <f>T(VLOOKUP(Data_t[[#This Row],[نوع کالا]],name_t[],2,FALSE))</f>
        <v>home</v>
      </c>
      <c r="D76" s="1" t="s">
        <v>24</v>
      </c>
      <c r="E76" s="15">
        <v>12</v>
      </c>
      <c r="F76" s="1" t="s">
        <v>5</v>
      </c>
      <c r="G76" s="16" t="s">
        <v>57</v>
      </c>
      <c r="H76" s="1">
        <f ca="1">VLOOKUP(Data_t[[#This Row],[نام کالا]],INDIRECT(Data_t[[#This Row],[CODE]]&amp;"_t"),2,FALSE)</f>
        <v>10157</v>
      </c>
      <c r="I76" s="17">
        <f ca="1">VLOOKUP(Data_t[[#This Row],[نام کالا]],INDIRECT(Data_t[[#This Row],[CODE]]&amp;"_t"),3,FALSE)</f>
        <v>40000000</v>
      </c>
      <c r="J76" s="1" t="str">
        <f>VLOOKUP(Data_t[[#This Row],[شعبه ]],chains_t[],2)</f>
        <v xml:space="preserve">تهران </v>
      </c>
      <c r="K76" s="1" t="str">
        <f>VLOOKUP(Data_t[[#This Row],[شعبه ]],chains_t[],3)</f>
        <v>ستارخان</v>
      </c>
      <c r="L76" s="1" t="str">
        <f>VLOOKUP(MID(Data_t[[#This Row],[تاریخ]],6,2),mounth[],2)</f>
        <v>خرداد</v>
      </c>
      <c r="M76" s="1" t="str">
        <f>LEFT(Data_t[[#This Row],[تاریخ]],4)</f>
        <v>1402</v>
      </c>
      <c r="N76" s="1">
        <f ca="1">Data_t[[#This Row],[تعداد]]*Data_t[[#This Row],[قیمت]]</f>
        <v>480000000</v>
      </c>
    </row>
    <row r="77" spans="2:14">
      <c r="B77" s="1" t="s">
        <v>13</v>
      </c>
      <c r="C77" s="18" t="str">
        <f>T(VLOOKUP(Data_t[[#This Row],[نوع کالا]],name_t[],2,FALSE))</f>
        <v>home</v>
      </c>
      <c r="D77" s="1" t="s">
        <v>22</v>
      </c>
      <c r="E77" s="15">
        <v>18</v>
      </c>
      <c r="F77" s="1" t="s">
        <v>5</v>
      </c>
      <c r="G77" s="16" t="s">
        <v>57</v>
      </c>
      <c r="H77" s="1">
        <f ca="1">VLOOKUP(Data_t[[#This Row],[نام کالا]],INDIRECT(Data_t[[#This Row],[CODE]]&amp;"_t"),2,FALSE)</f>
        <v>10155</v>
      </c>
      <c r="I77" s="17">
        <f ca="1">VLOOKUP(Data_t[[#This Row],[نام کالا]],INDIRECT(Data_t[[#This Row],[CODE]]&amp;"_t"),3,FALSE)</f>
        <v>10000000</v>
      </c>
      <c r="J77" s="1" t="str">
        <f>VLOOKUP(Data_t[[#This Row],[شعبه ]],chains_t[],2)</f>
        <v xml:space="preserve">تهران </v>
      </c>
      <c r="K77" s="1" t="str">
        <f>VLOOKUP(Data_t[[#This Row],[شعبه ]],chains_t[],3)</f>
        <v>ستارخان</v>
      </c>
      <c r="L77" s="1" t="str">
        <f>VLOOKUP(MID(Data_t[[#This Row],[تاریخ]],6,2),mounth[],2)</f>
        <v>خرداد</v>
      </c>
      <c r="M77" s="1" t="str">
        <f>LEFT(Data_t[[#This Row],[تاریخ]],4)</f>
        <v>1402</v>
      </c>
      <c r="N77" s="1">
        <f ca="1">Data_t[[#This Row],[تعداد]]*Data_t[[#This Row],[قیمت]]</f>
        <v>180000000</v>
      </c>
    </row>
    <row r="78" spans="2:14">
      <c r="B78" s="1" t="s">
        <v>14</v>
      </c>
      <c r="C78" s="18" t="str">
        <f>T(VLOOKUP(Data_t[[#This Row],[نوع کالا]],name_t[],2,FALSE))</f>
        <v>digital</v>
      </c>
      <c r="D78" s="1" t="s">
        <v>19</v>
      </c>
      <c r="E78" s="15">
        <v>25</v>
      </c>
      <c r="F78" s="1" t="s">
        <v>5</v>
      </c>
      <c r="G78" s="16" t="s">
        <v>57</v>
      </c>
      <c r="H78" s="1">
        <f ca="1">VLOOKUP(Data_t[[#This Row],[نام کالا]],INDIRECT(Data_t[[#This Row],[CODE]]&amp;"_t"),2,FALSE)</f>
        <v>10255</v>
      </c>
      <c r="I78" s="17">
        <f ca="1">VLOOKUP(Data_t[[#This Row],[نام کالا]],INDIRECT(Data_t[[#This Row],[CODE]]&amp;"_t"),3,FALSE)</f>
        <v>50000000</v>
      </c>
      <c r="J78" s="1" t="str">
        <f>VLOOKUP(Data_t[[#This Row],[شعبه ]],chains_t[],2)</f>
        <v xml:space="preserve">تهران </v>
      </c>
      <c r="K78" s="1" t="str">
        <f>VLOOKUP(Data_t[[#This Row],[شعبه ]],chains_t[],3)</f>
        <v>ستارخان</v>
      </c>
      <c r="L78" s="1" t="str">
        <f>VLOOKUP(MID(Data_t[[#This Row],[تاریخ]],6,2),mounth[],2)</f>
        <v>خرداد</v>
      </c>
      <c r="M78" s="1" t="str">
        <f>LEFT(Data_t[[#This Row],[تاریخ]],4)</f>
        <v>1402</v>
      </c>
      <c r="N78" s="1">
        <f ca="1">Data_t[[#This Row],[تعداد]]*Data_t[[#This Row],[قیمت]]</f>
        <v>1250000000</v>
      </c>
    </row>
    <row r="79" spans="2:14">
      <c r="B79" s="1" t="s">
        <v>14</v>
      </c>
      <c r="C79" s="18" t="str">
        <f>T(VLOOKUP(Data_t[[#This Row],[نوع کالا]],name_t[],2,FALSE))</f>
        <v>digital</v>
      </c>
      <c r="D79" s="1" t="s">
        <v>21</v>
      </c>
      <c r="E79" s="15">
        <v>23</v>
      </c>
      <c r="F79" s="1" t="s">
        <v>5</v>
      </c>
      <c r="G79" s="16" t="s">
        <v>57</v>
      </c>
      <c r="H79" s="1">
        <f ca="1">VLOOKUP(Data_t[[#This Row],[نام کالا]],INDIRECT(Data_t[[#This Row],[CODE]]&amp;"_t"),2,FALSE)</f>
        <v>10257</v>
      </c>
      <c r="I79" s="17">
        <f ca="1">VLOOKUP(Data_t[[#This Row],[نام کالا]],INDIRECT(Data_t[[#This Row],[CODE]]&amp;"_t"),3,FALSE)</f>
        <v>40000000</v>
      </c>
      <c r="J79" s="1" t="str">
        <f>VLOOKUP(Data_t[[#This Row],[شعبه ]],chains_t[],2)</f>
        <v xml:space="preserve">تهران </v>
      </c>
      <c r="K79" s="1" t="str">
        <f>VLOOKUP(Data_t[[#This Row],[شعبه ]],chains_t[],3)</f>
        <v>ستارخان</v>
      </c>
      <c r="L79" s="1" t="str">
        <f>VLOOKUP(MID(Data_t[[#This Row],[تاریخ]],6,2),mounth[],2)</f>
        <v>خرداد</v>
      </c>
      <c r="M79" s="1" t="str">
        <f>LEFT(Data_t[[#This Row],[تاریخ]],4)</f>
        <v>1402</v>
      </c>
      <c r="N79" s="1">
        <f ca="1">Data_t[[#This Row],[تعداد]]*Data_t[[#This Row],[قیمت]]</f>
        <v>920000000</v>
      </c>
    </row>
    <row r="80" spans="2:14">
      <c r="B80" s="1" t="s">
        <v>14</v>
      </c>
      <c r="C80" s="18" t="str">
        <f>T(VLOOKUP(Data_t[[#This Row],[نوع کالا]],name_t[],2,FALSE))</f>
        <v>digital</v>
      </c>
      <c r="D80" s="1" t="s">
        <v>20</v>
      </c>
      <c r="E80" s="15">
        <v>30</v>
      </c>
      <c r="F80" s="1" t="s">
        <v>5</v>
      </c>
      <c r="G80" s="16" t="s">
        <v>57</v>
      </c>
      <c r="H80" s="1">
        <f ca="1">VLOOKUP(Data_t[[#This Row],[نام کالا]],INDIRECT(Data_t[[#This Row],[CODE]]&amp;"_t"),2,FALSE)</f>
        <v>10256</v>
      </c>
      <c r="I80" s="17">
        <f ca="1">VLOOKUP(Data_t[[#This Row],[نام کالا]],INDIRECT(Data_t[[#This Row],[CODE]]&amp;"_t"),3,FALSE)</f>
        <v>30000000</v>
      </c>
      <c r="J80" s="1" t="str">
        <f>VLOOKUP(Data_t[[#This Row],[شعبه ]],chains_t[],2)</f>
        <v xml:space="preserve">تهران </v>
      </c>
      <c r="K80" s="1" t="str">
        <f>VLOOKUP(Data_t[[#This Row],[شعبه ]],chains_t[],3)</f>
        <v>ستارخان</v>
      </c>
      <c r="L80" s="1" t="str">
        <f>VLOOKUP(MID(Data_t[[#This Row],[تاریخ]],6,2),mounth[],2)</f>
        <v>خرداد</v>
      </c>
      <c r="M80" s="1" t="str">
        <f>LEFT(Data_t[[#This Row],[تاریخ]],4)</f>
        <v>1402</v>
      </c>
      <c r="N80" s="1">
        <f ca="1">Data_t[[#This Row],[تعداد]]*Data_t[[#This Row],[قیمت]]</f>
        <v>900000000</v>
      </c>
    </row>
    <row r="81" spans="2:14">
      <c r="B81" s="1" t="s">
        <v>15</v>
      </c>
      <c r="C81" s="18" t="str">
        <f>T(VLOOKUP(Data_t[[#This Row],[نوع کالا]],name_t[],2,FALSE))</f>
        <v>cloth</v>
      </c>
      <c r="D81" s="1" t="s">
        <v>16</v>
      </c>
      <c r="E81" s="15">
        <v>4</v>
      </c>
      <c r="F81" s="1" t="s">
        <v>5</v>
      </c>
      <c r="G81" s="16" t="s">
        <v>57</v>
      </c>
      <c r="H81" s="1">
        <f ca="1">VLOOKUP(Data_t[[#This Row],[نام کالا]],INDIRECT(Data_t[[#This Row],[CODE]]&amp;"_t"),2,FALSE)</f>
        <v>10355</v>
      </c>
      <c r="I81" s="17">
        <f ca="1">VLOOKUP(Data_t[[#This Row],[نام کالا]],INDIRECT(Data_t[[#This Row],[CODE]]&amp;"_t"),3,FALSE)</f>
        <v>800000</v>
      </c>
      <c r="J81" s="1" t="str">
        <f>VLOOKUP(Data_t[[#This Row],[شعبه ]],chains_t[],2)</f>
        <v xml:space="preserve">تهران </v>
      </c>
      <c r="K81" s="1" t="str">
        <f>VLOOKUP(Data_t[[#This Row],[شعبه ]],chains_t[],3)</f>
        <v>ستارخان</v>
      </c>
      <c r="L81" s="1" t="str">
        <f>VLOOKUP(MID(Data_t[[#This Row],[تاریخ]],6,2),mounth[],2)</f>
        <v>خرداد</v>
      </c>
      <c r="M81" s="1" t="str">
        <f>LEFT(Data_t[[#This Row],[تاریخ]],4)</f>
        <v>1402</v>
      </c>
      <c r="N81" s="1">
        <f ca="1">Data_t[[#This Row],[تعداد]]*Data_t[[#This Row],[قیمت]]</f>
        <v>3200000</v>
      </c>
    </row>
    <row r="82" spans="2:14">
      <c r="B82" s="1" t="s">
        <v>15</v>
      </c>
      <c r="C82" s="18" t="str">
        <f>T(VLOOKUP(Data_t[[#This Row],[نوع کالا]],name_t[],2,FALSE))</f>
        <v>cloth</v>
      </c>
      <c r="D82" s="1" t="s">
        <v>17</v>
      </c>
      <c r="E82" s="15">
        <v>24</v>
      </c>
      <c r="F82" s="1" t="s">
        <v>5</v>
      </c>
      <c r="G82" s="16" t="s">
        <v>57</v>
      </c>
      <c r="H82" s="1">
        <f ca="1">VLOOKUP(Data_t[[#This Row],[نام کالا]],INDIRECT(Data_t[[#This Row],[CODE]]&amp;"_t"),2,FALSE)</f>
        <v>10357</v>
      </c>
      <c r="I82" s="17">
        <f ca="1">VLOOKUP(Data_t[[#This Row],[نام کالا]],INDIRECT(Data_t[[#This Row],[CODE]]&amp;"_t"),3,FALSE)</f>
        <v>500000</v>
      </c>
      <c r="J82" s="1" t="str">
        <f>VLOOKUP(Data_t[[#This Row],[شعبه ]],chains_t[],2)</f>
        <v xml:space="preserve">تهران </v>
      </c>
      <c r="K82" s="1" t="str">
        <f>VLOOKUP(Data_t[[#This Row],[شعبه ]],chains_t[],3)</f>
        <v>ستارخان</v>
      </c>
      <c r="L82" s="1" t="str">
        <f>VLOOKUP(MID(Data_t[[#This Row],[تاریخ]],6,2),mounth[],2)</f>
        <v>خرداد</v>
      </c>
      <c r="M82" s="1" t="str">
        <f>LEFT(Data_t[[#This Row],[تاریخ]],4)</f>
        <v>1402</v>
      </c>
      <c r="N82" s="1">
        <f ca="1">Data_t[[#This Row],[تعداد]]*Data_t[[#This Row],[قیمت]]</f>
        <v>12000000</v>
      </c>
    </row>
    <row r="83" spans="2:14">
      <c r="B83" s="1" t="s">
        <v>15</v>
      </c>
      <c r="C83" s="18" t="str">
        <f>T(VLOOKUP(Data_t[[#This Row],[نوع کالا]],name_t[],2,FALSE))</f>
        <v>cloth</v>
      </c>
      <c r="D83" s="1" t="s">
        <v>18</v>
      </c>
      <c r="E83" s="15">
        <v>5</v>
      </c>
      <c r="F83" s="1" t="s">
        <v>5</v>
      </c>
      <c r="G83" s="16" t="s">
        <v>57</v>
      </c>
      <c r="H83" s="1">
        <f ca="1">VLOOKUP(Data_t[[#This Row],[نام کالا]],INDIRECT(Data_t[[#This Row],[CODE]]&amp;"_t"),2,FALSE)</f>
        <v>10358</v>
      </c>
      <c r="I83" s="17">
        <f ca="1">VLOOKUP(Data_t[[#This Row],[نام کالا]],INDIRECT(Data_t[[#This Row],[CODE]]&amp;"_t"),3,FALSE)</f>
        <v>600000</v>
      </c>
      <c r="J83" s="1" t="str">
        <f>VLOOKUP(Data_t[[#This Row],[شعبه ]],chains_t[],2)</f>
        <v xml:space="preserve">تهران </v>
      </c>
      <c r="K83" s="1" t="str">
        <f>VLOOKUP(Data_t[[#This Row],[شعبه ]],chains_t[],3)</f>
        <v>ستارخان</v>
      </c>
      <c r="L83" s="1" t="str">
        <f>VLOOKUP(MID(Data_t[[#This Row],[تاریخ]],6,2),mounth[],2)</f>
        <v>خرداد</v>
      </c>
      <c r="M83" s="1" t="str">
        <f>LEFT(Data_t[[#This Row],[تاریخ]],4)</f>
        <v>1402</v>
      </c>
      <c r="N83" s="1">
        <f ca="1">Data_t[[#This Row],[تعداد]]*Data_t[[#This Row],[قیمت]]</f>
        <v>3000000</v>
      </c>
    </row>
    <row r="84" spans="2:14">
      <c r="B84" s="1" t="s">
        <v>13</v>
      </c>
      <c r="C84" s="18" t="str">
        <f>T(VLOOKUP(Data_t[[#This Row],[نوع کالا]],name_t[],2,FALSE))</f>
        <v>home</v>
      </c>
      <c r="D84" s="1" t="s">
        <v>23</v>
      </c>
      <c r="E84" s="15">
        <v>5</v>
      </c>
      <c r="F84" s="1" t="s">
        <v>3</v>
      </c>
      <c r="G84" s="16" t="s">
        <v>58</v>
      </c>
      <c r="H84" s="1">
        <f ca="1">VLOOKUP(Data_t[[#This Row],[نام کالا]],INDIRECT(Data_t[[#This Row],[CODE]]&amp;"_t"),2,FALSE)</f>
        <v>10156</v>
      </c>
      <c r="I84" s="17">
        <f ca="1">VLOOKUP(Data_t[[#This Row],[نام کالا]],INDIRECT(Data_t[[#This Row],[CODE]]&amp;"_t"),3,FALSE)</f>
        <v>80000000</v>
      </c>
      <c r="J84" s="1" t="str">
        <f>VLOOKUP(Data_t[[#This Row],[شعبه ]],chains_t[],2)</f>
        <v xml:space="preserve">تهران </v>
      </c>
      <c r="K84" s="1" t="str">
        <f>VLOOKUP(Data_t[[#This Row],[شعبه ]],chains_t[],3)</f>
        <v>شهرک غرب</v>
      </c>
      <c r="L84" s="1" t="str">
        <f>VLOOKUP(MID(Data_t[[#This Row],[تاریخ]],6,2),mounth[],2)</f>
        <v>تیر</v>
      </c>
      <c r="M84" s="1" t="str">
        <f>LEFT(Data_t[[#This Row],[تاریخ]],4)</f>
        <v>1402</v>
      </c>
      <c r="N84" s="19">
        <f ca="1">Data_t[[#This Row],[تعداد]]*Data_t[[#This Row],[قیمت]]</f>
        <v>400000000</v>
      </c>
    </row>
    <row r="85" spans="2:14">
      <c r="B85" s="1" t="s">
        <v>13</v>
      </c>
      <c r="C85" s="18" t="str">
        <f>T(VLOOKUP(Data_t[[#This Row],[نوع کالا]],name_t[],2,FALSE))</f>
        <v>home</v>
      </c>
      <c r="D85" s="1" t="s">
        <v>24</v>
      </c>
      <c r="E85" s="15">
        <v>1</v>
      </c>
      <c r="F85" s="1" t="s">
        <v>3</v>
      </c>
      <c r="G85" s="16" t="s">
        <v>58</v>
      </c>
      <c r="H85" s="1">
        <f ca="1">VLOOKUP(Data_t[[#This Row],[نام کالا]],INDIRECT(Data_t[[#This Row],[CODE]]&amp;"_t"),2,FALSE)</f>
        <v>10157</v>
      </c>
      <c r="I85" s="17">
        <f ca="1">VLOOKUP(Data_t[[#This Row],[نام کالا]],INDIRECT(Data_t[[#This Row],[CODE]]&amp;"_t"),3,FALSE)</f>
        <v>40000000</v>
      </c>
      <c r="J85" s="1" t="str">
        <f>VLOOKUP(Data_t[[#This Row],[شعبه ]],chains_t[],2)</f>
        <v xml:space="preserve">تهران </v>
      </c>
      <c r="K85" s="1" t="str">
        <f>VLOOKUP(Data_t[[#This Row],[شعبه ]],chains_t[],3)</f>
        <v>شهرک غرب</v>
      </c>
      <c r="L85" s="1" t="str">
        <f>VLOOKUP(MID(Data_t[[#This Row],[تاریخ]],6,2),mounth[],2)</f>
        <v>تیر</v>
      </c>
      <c r="M85" s="1" t="str">
        <f>LEFT(Data_t[[#This Row],[تاریخ]],4)</f>
        <v>1402</v>
      </c>
      <c r="N85" s="1">
        <f ca="1">Data_t[[#This Row],[تعداد]]*Data_t[[#This Row],[قیمت]]</f>
        <v>40000000</v>
      </c>
    </row>
    <row r="86" spans="2:14">
      <c r="B86" s="1" t="s">
        <v>13</v>
      </c>
      <c r="C86" s="18" t="str">
        <f>T(VLOOKUP(Data_t[[#This Row],[نوع کالا]],name_t[],2,FALSE))</f>
        <v>home</v>
      </c>
      <c r="D86" s="1" t="s">
        <v>22</v>
      </c>
      <c r="E86" s="15">
        <v>30</v>
      </c>
      <c r="F86" s="1" t="s">
        <v>3</v>
      </c>
      <c r="G86" s="16" t="s">
        <v>58</v>
      </c>
      <c r="H86" s="1">
        <f ca="1">VLOOKUP(Data_t[[#This Row],[نام کالا]],INDIRECT(Data_t[[#This Row],[CODE]]&amp;"_t"),2,FALSE)</f>
        <v>10155</v>
      </c>
      <c r="I86" s="17">
        <f ca="1">VLOOKUP(Data_t[[#This Row],[نام کالا]],INDIRECT(Data_t[[#This Row],[CODE]]&amp;"_t"),3,FALSE)</f>
        <v>10000000</v>
      </c>
      <c r="J86" s="1" t="str">
        <f>VLOOKUP(Data_t[[#This Row],[شعبه ]],chains_t[],2)</f>
        <v xml:space="preserve">تهران </v>
      </c>
      <c r="K86" s="1" t="str">
        <f>VLOOKUP(Data_t[[#This Row],[شعبه ]],chains_t[],3)</f>
        <v>شهرک غرب</v>
      </c>
      <c r="L86" s="1" t="str">
        <f>VLOOKUP(MID(Data_t[[#This Row],[تاریخ]],6,2),mounth[],2)</f>
        <v>تیر</v>
      </c>
      <c r="M86" s="1" t="str">
        <f>LEFT(Data_t[[#This Row],[تاریخ]],4)</f>
        <v>1402</v>
      </c>
      <c r="N86" s="1">
        <f ca="1">Data_t[[#This Row],[تعداد]]*Data_t[[#This Row],[قیمت]]</f>
        <v>300000000</v>
      </c>
    </row>
    <row r="87" spans="2:14">
      <c r="B87" s="1" t="s">
        <v>14</v>
      </c>
      <c r="C87" s="18" t="str">
        <f>T(VLOOKUP(Data_t[[#This Row],[نوع کالا]],name_t[],2,FALSE))</f>
        <v>digital</v>
      </c>
      <c r="D87" s="1" t="s">
        <v>19</v>
      </c>
      <c r="E87" s="15">
        <v>24</v>
      </c>
      <c r="F87" s="1" t="s">
        <v>3</v>
      </c>
      <c r="G87" s="16" t="s">
        <v>58</v>
      </c>
      <c r="H87" s="1">
        <f ca="1">VLOOKUP(Data_t[[#This Row],[نام کالا]],INDIRECT(Data_t[[#This Row],[CODE]]&amp;"_t"),2,FALSE)</f>
        <v>10255</v>
      </c>
      <c r="I87" s="17">
        <f ca="1">VLOOKUP(Data_t[[#This Row],[نام کالا]],INDIRECT(Data_t[[#This Row],[CODE]]&amp;"_t"),3,FALSE)</f>
        <v>50000000</v>
      </c>
      <c r="J87" s="1" t="str">
        <f>VLOOKUP(Data_t[[#This Row],[شعبه ]],chains_t[],2)</f>
        <v xml:space="preserve">تهران </v>
      </c>
      <c r="K87" s="1" t="str">
        <f>VLOOKUP(Data_t[[#This Row],[شعبه ]],chains_t[],3)</f>
        <v>شهرک غرب</v>
      </c>
      <c r="L87" s="1" t="str">
        <f>VLOOKUP(MID(Data_t[[#This Row],[تاریخ]],6,2),mounth[],2)</f>
        <v>تیر</v>
      </c>
      <c r="M87" s="1" t="str">
        <f>LEFT(Data_t[[#This Row],[تاریخ]],4)</f>
        <v>1402</v>
      </c>
      <c r="N87" s="1">
        <f ca="1">Data_t[[#This Row],[تعداد]]*Data_t[[#This Row],[قیمت]]</f>
        <v>1200000000</v>
      </c>
    </row>
    <row r="88" spans="2:14">
      <c r="B88" s="1" t="s">
        <v>14</v>
      </c>
      <c r="C88" s="18" t="str">
        <f>T(VLOOKUP(Data_t[[#This Row],[نوع کالا]],name_t[],2,FALSE))</f>
        <v>digital</v>
      </c>
      <c r="D88" s="1" t="s">
        <v>21</v>
      </c>
      <c r="E88" s="15">
        <v>2</v>
      </c>
      <c r="F88" s="1" t="s">
        <v>3</v>
      </c>
      <c r="G88" s="16" t="s">
        <v>58</v>
      </c>
      <c r="H88" s="1">
        <f ca="1">VLOOKUP(Data_t[[#This Row],[نام کالا]],INDIRECT(Data_t[[#This Row],[CODE]]&amp;"_t"),2,FALSE)</f>
        <v>10257</v>
      </c>
      <c r="I88" s="17">
        <f ca="1">VLOOKUP(Data_t[[#This Row],[نام کالا]],INDIRECT(Data_t[[#This Row],[CODE]]&amp;"_t"),3,FALSE)</f>
        <v>40000000</v>
      </c>
      <c r="J88" s="1" t="str">
        <f>VLOOKUP(Data_t[[#This Row],[شعبه ]],chains_t[],2)</f>
        <v xml:space="preserve">تهران </v>
      </c>
      <c r="K88" s="1" t="str">
        <f>VLOOKUP(Data_t[[#This Row],[شعبه ]],chains_t[],3)</f>
        <v>شهرک غرب</v>
      </c>
      <c r="L88" s="1" t="str">
        <f>VLOOKUP(MID(Data_t[[#This Row],[تاریخ]],6,2),mounth[],2)</f>
        <v>تیر</v>
      </c>
      <c r="M88" s="1" t="str">
        <f>LEFT(Data_t[[#This Row],[تاریخ]],4)</f>
        <v>1402</v>
      </c>
      <c r="N88" s="1">
        <f ca="1">Data_t[[#This Row],[تعداد]]*Data_t[[#This Row],[قیمت]]</f>
        <v>80000000</v>
      </c>
    </row>
    <row r="89" spans="2:14">
      <c r="B89" s="1" t="s">
        <v>14</v>
      </c>
      <c r="C89" s="18" t="str">
        <f>T(VLOOKUP(Data_t[[#This Row],[نوع کالا]],name_t[],2,FALSE))</f>
        <v>digital</v>
      </c>
      <c r="D89" s="1" t="s">
        <v>20</v>
      </c>
      <c r="E89" s="15">
        <v>3</v>
      </c>
      <c r="F89" s="1" t="s">
        <v>3</v>
      </c>
      <c r="G89" s="16" t="s">
        <v>58</v>
      </c>
      <c r="H89" s="1">
        <f ca="1">VLOOKUP(Data_t[[#This Row],[نام کالا]],INDIRECT(Data_t[[#This Row],[CODE]]&amp;"_t"),2,FALSE)</f>
        <v>10256</v>
      </c>
      <c r="I89" s="17">
        <f ca="1">VLOOKUP(Data_t[[#This Row],[نام کالا]],INDIRECT(Data_t[[#This Row],[CODE]]&amp;"_t"),3,FALSE)</f>
        <v>30000000</v>
      </c>
      <c r="J89" s="1" t="str">
        <f>VLOOKUP(Data_t[[#This Row],[شعبه ]],chains_t[],2)</f>
        <v xml:space="preserve">تهران </v>
      </c>
      <c r="K89" s="1" t="str">
        <f>VLOOKUP(Data_t[[#This Row],[شعبه ]],chains_t[],3)</f>
        <v>شهرک غرب</v>
      </c>
      <c r="L89" s="1" t="str">
        <f>VLOOKUP(MID(Data_t[[#This Row],[تاریخ]],6,2),mounth[],2)</f>
        <v>تیر</v>
      </c>
      <c r="M89" s="1" t="str">
        <f>LEFT(Data_t[[#This Row],[تاریخ]],4)</f>
        <v>1402</v>
      </c>
      <c r="N89" s="1">
        <f ca="1">Data_t[[#This Row],[تعداد]]*Data_t[[#This Row],[قیمت]]</f>
        <v>90000000</v>
      </c>
    </row>
    <row r="90" spans="2:14">
      <c r="B90" s="1" t="s">
        <v>15</v>
      </c>
      <c r="C90" s="18" t="str">
        <f>T(VLOOKUP(Data_t[[#This Row],[نوع کالا]],name_t[],2,FALSE))</f>
        <v>cloth</v>
      </c>
      <c r="D90" s="1" t="s">
        <v>16</v>
      </c>
      <c r="E90" s="15">
        <v>4</v>
      </c>
      <c r="F90" s="1" t="s">
        <v>3</v>
      </c>
      <c r="G90" s="16" t="s">
        <v>58</v>
      </c>
      <c r="H90" s="1">
        <f ca="1">VLOOKUP(Data_t[[#This Row],[نام کالا]],INDIRECT(Data_t[[#This Row],[CODE]]&amp;"_t"),2,FALSE)</f>
        <v>10355</v>
      </c>
      <c r="I90" s="17">
        <f ca="1">VLOOKUP(Data_t[[#This Row],[نام کالا]],INDIRECT(Data_t[[#This Row],[CODE]]&amp;"_t"),3,FALSE)</f>
        <v>800000</v>
      </c>
      <c r="J90" s="1" t="str">
        <f>VLOOKUP(Data_t[[#This Row],[شعبه ]],chains_t[],2)</f>
        <v xml:space="preserve">تهران </v>
      </c>
      <c r="K90" s="1" t="str">
        <f>VLOOKUP(Data_t[[#This Row],[شعبه ]],chains_t[],3)</f>
        <v>شهرک غرب</v>
      </c>
      <c r="L90" s="1" t="str">
        <f>VLOOKUP(MID(Data_t[[#This Row],[تاریخ]],6,2),mounth[],2)</f>
        <v>تیر</v>
      </c>
      <c r="M90" s="1" t="str">
        <f>LEFT(Data_t[[#This Row],[تاریخ]],4)</f>
        <v>1402</v>
      </c>
      <c r="N90" s="1">
        <f ca="1">Data_t[[#This Row],[تعداد]]*Data_t[[#This Row],[قیمت]]</f>
        <v>3200000</v>
      </c>
    </row>
    <row r="91" spans="2:14">
      <c r="B91" s="1" t="s">
        <v>15</v>
      </c>
      <c r="C91" s="18" t="str">
        <f>T(VLOOKUP(Data_t[[#This Row],[نوع کالا]],name_t[],2,FALSE))</f>
        <v>cloth</v>
      </c>
      <c r="D91" s="1" t="s">
        <v>17</v>
      </c>
      <c r="E91" s="15">
        <v>12</v>
      </c>
      <c r="F91" s="1" t="s">
        <v>3</v>
      </c>
      <c r="G91" s="16" t="s">
        <v>58</v>
      </c>
      <c r="H91" s="1">
        <f ca="1">VLOOKUP(Data_t[[#This Row],[نام کالا]],INDIRECT(Data_t[[#This Row],[CODE]]&amp;"_t"),2,FALSE)</f>
        <v>10357</v>
      </c>
      <c r="I91" s="17">
        <f ca="1">VLOOKUP(Data_t[[#This Row],[نام کالا]],INDIRECT(Data_t[[#This Row],[CODE]]&amp;"_t"),3,FALSE)</f>
        <v>500000</v>
      </c>
      <c r="J91" s="1" t="str">
        <f>VLOOKUP(Data_t[[#This Row],[شعبه ]],chains_t[],2)</f>
        <v xml:space="preserve">تهران </v>
      </c>
      <c r="K91" s="1" t="str">
        <f>VLOOKUP(Data_t[[#This Row],[شعبه ]],chains_t[],3)</f>
        <v>شهرک غرب</v>
      </c>
      <c r="L91" s="1" t="str">
        <f>VLOOKUP(MID(Data_t[[#This Row],[تاریخ]],6,2),mounth[],2)</f>
        <v>تیر</v>
      </c>
      <c r="M91" s="1" t="str">
        <f>LEFT(Data_t[[#This Row],[تاریخ]],4)</f>
        <v>1402</v>
      </c>
      <c r="N91" s="1">
        <f ca="1">Data_t[[#This Row],[تعداد]]*Data_t[[#This Row],[قیمت]]</f>
        <v>6000000</v>
      </c>
    </row>
    <row r="92" spans="2:14">
      <c r="B92" s="1" t="s">
        <v>15</v>
      </c>
      <c r="C92" s="18" t="str">
        <f>T(VLOOKUP(Data_t[[#This Row],[نوع کالا]],name_t[],2,FALSE))</f>
        <v>cloth</v>
      </c>
      <c r="D92" s="1" t="s">
        <v>18</v>
      </c>
      <c r="E92" s="15">
        <v>8</v>
      </c>
      <c r="F92" s="1" t="s">
        <v>3</v>
      </c>
      <c r="G92" s="16" t="s">
        <v>58</v>
      </c>
      <c r="H92" s="1">
        <f ca="1">VLOOKUP(Data_t[[#This Row],[نام کالا]],INDIRECT(Data_t[[#This Row],[CODE]]&amp;"_t"),2,FALSE)</f>
        <v>10358</v>
      </c>
      <c r="I92" s="17">
        <f ca="1">VLOOKUP(Data_t[[#This Row],[نام کالا]],INDIRECT(Data_t[[#This Row],[CODE]]&amp;"_t"),3,FALSE)</f>
        <v>600000</v>
      </c>
      <c r="J92" s="1" t="str">
        <f>VLOOKUP(Data_t[[#This Row],[شعبه ]],chains_t[],2)</f>
        <v xml:space="preserve">تهران </v>
      </c>
      <c r="K92" s="1" t="str">
        <f>VLOOKUP(Data_t[[#This Row],[شعبه ]],chains_t[],3)</f>
        <v>شهرک غرب</v>
      </c>
      <c r="L92" s="1" t="str">
        <f>VLOOKUP(MID(Data_t[[#This Row],[تاریخ]],6,2),mounth[],2)</f>
        <v>تیر</v>
      </c>
      <c r="M92" s="1" t="str">
        <f>LEFT(Data_t[[#This Row],[تاریخ]],4)</f>
        <v>1402</v>
      </c>
      <c r="N92" s="1">
        <f ca="1">Data_t[[#This Row],[تعداد]]*Data_t[[#This Row],[قیمت]]</f>
        <v>4800000</v>
      </c>
    </row>
    <row r="93" spans="2:14">
      <c r="B93" s="1" t="s">
        <v>13</v>
      </c>
      <c r="C93" s="18" t="str">
        <f>T(VLOOKUP(Data_t[[#This Row],[نوع کالا]],name_t[],2,FALSE))</f>
        <v>home</v>
      </c>
      <c r="D93" s="1" t="s">
        <v>23</v>
      </c>
      <c r="E93" s="15">
        <v>18</v>
      </c>
      <c r="F93" s="1" t="s">
        <v>4</v>
      </c>
      <c r="G93" s="16" t="s">
        <v>58</v>
      </c>
      <c r="H93" s="1">
        <f ca="1">VLOOKUP(Data_t[[#This Row],[نام کالا]],INDIRECT(Data_t[[#This Row],[CODE]]&amp;"_t"),2,FALSE)</f>
        <v>10156</v>
      </c>
      <c r="I93" s="17">
        <f ca="1">VLOOKUP(Data_t[[#This Row],[نام کالا]],INDIRECT(Data_t[[#This Row],[CODE]]&amp;"_t"),3,FALSE)</f>
        <v>80000000</v>
      </c>
      <c r="J93" s="1" t="str">
        <f>VLOOKUP(Data_t[[#This Row],[شعبه ]],chains_t[],2)</f>
        <v xml:space="preserve">تهران </v>
      </c>
      <c r="K93" s="1" t="str">
        <f>VLOOKUP(Data_t[[#This Row],[شعبه ]],chains_t[],3)</f>
        <v>ستاری</v>
      </c>
      <c r="L93" s="1" t="str">
        <f>VLOOKUP(MID(Data_t[[#This Row],[تاریخ]],6,2),mounth[],2)</f>
        <v>تیر</v>
      </c>
      <c r="M93" s="1" t="str">
        <f>LEFT(Data_t[[#This Row],[تاریخ]],4)</f>
        <v>1402</v>
      </c>
      <c r="N93" s="19">
        <f ca="1">Data_t[[#This Row],[تعداد]]*Data_t[[#This Row],[قیمت]]</f>
        <v>1440000000</v>
      </c>
    </row>
    <row r="94" spans="2:14">
      <c r="B94" s="1" t="s">
        <v>13</v>
      </c>
      <c r="C94" s="18" t="str">
        <f>T(VLOOKUP(Data_t[[#This Row],[نوع کالا]],name_t[],2,FALSE))</f>
        <v>home</v>
      </c>
      <c r="D94" s="1" t="s">
        <v>24</v>
      </c>
      <c r="E94" s="15">
        <v>7</v>
      </c>
      <c r="F94" s="1" t="s">
        <v>4</v>
      </c>
      <c r="G94" s="16" t="s">
        <v>58</v>
      </c>
      <c r="H94" s="1">
        <f ca="1">VLOOKUP(Data_t[[#This Row],[نام کالا]],INDIRECT(Data_t[[#This Row],[CODE]]&amp;"_t"),2,FALSE)</f>
        <v>10157</v>
      </c>
      <c r="I94" s="17">
        <f ca="1">VLOOKUP(Data_t[[#This Row],[نام کالا]],INDIRECT(Data_t[[#This Row],[CODE]]&amp;"_t"),3,FALSE)</f>
        <v>40000000</v>
      </c>
      <c r="J94" s="1" t="str">
        <f>VLOOKUP(Data_t[[#This Row],[شعبه ]],chains_t[],2)</f>
        <v xml:space="preserve">تهران </v>
      </c>
      <c r="K94" s="1" t="str">
        <f>VLOOKUP(Data_t[[#This Row],[شعبه ]],chains_t[],3)</f>
        <v>ستاری</v>
      </c>
      <c r="L94" s="1" t="str">
        <f>VLOOKUP(MID(Data_t[[#This Row],[تاریخ]],6,2),mounth[],2)</f>
        <v>تیر</v>
      </c>
      <c r="M94" s="1" t="str">
        <f>LEFT(Data_t[[#This Row],[تاریخ]],4)</f>
        <v>1402</v>
      </c>
      <c r="N94" s="1">
        <f ca="1">Data_t[[#This Row],[تعداد]]*Data_t[[#This Row],[قیمت]]</f>
        <v>280000000</v>
      </c>
    </row>
    <row r="95" spans="2:14">
      <c r="B95" s="1" t="s">
        <v>13</v>
      </c>
      <c r="C95" s="18" t="str">
        <f>T(VLOOKUP(Data_t[[#This Row],[نوع کالا]],name_t[],2,FALSE))</f>
        <v>home</v>
      </c>
      <c r="D95" s="1" t="s">
        <v>22</v>
      </c>
      <c r="E95" s="15">
        <v>19</v>
      </c>
      <c r="F95" s="1" t="s">
        <v>4</v>
      </c>
      <c r="G95" s="16" t="s">
        <v>58</v>
      </c>
      <c r="H95" s="1">
        <f ca="1">VLOOKUP(Data_t[[#This Row],[نام کالا]],INDIRECT(Data_t[[#This Row],[CODE]]&amp;"_t"),2,FALSE)</f>
        <v>10155</v>
      </c>
      <c r="I95" s="17">
        <f ca="1">VLOOKUP(Data_t[[#This Row],[نام کالا]],INDIRECT(Data_t[[#This Row],[CODE]]&amp;"_t"),3,FALSE)</f>
        <v>10000000</v>
      </c>
      <c r="J95" s="1" t="str">
        <f>VLOOKUP(Data_t[[#This Row],[شعبه ]],chains_t[],2)</f>
        <v xml:space="preserve">تهران </v>
      </c>
      <c r="K95" s="1" t="str">
        <f>VLOOKUP(Data_t[[#This Row],[شعبه ]],chains_t[],3)</f>
        <v>ستاری</v>
      </c>
      <c r="L95" s="1" t="str">
        <f>VLOOKUP(MID(Data_t[[#This Row],[تاریخ]],6,2),mounth[],2)</f>
        <v>تیر</v>
      </c>
      <c r="M95" s="1" t="str">
        <f>LEFT(Data_t[[#This Row],[تاریخ]],4)</f>
        <v>1402</v>
      </c>
      <c r="N95" s="1">
        <f ca="1">Data_t[[#This Row],[تعداد]]*Data_t[[#This Row],[قیمت]]</f>
        <v>190000000</v>
      </c>
    </row>
    <row r="96" spans="2:14">
      <c r="B96" s="1" t="s">
        <v>14</v>
      </c>
      <c r="C96" s="18" t="str">
        <f>T(VLOOKUP(Data_t[[#This Row],[نوع کالا]],name_t[],2,FALSE))</f>
        <v>digital</v>
      </c>
      <c r="D96" s="1" t="s">
        <v>19</v>
      </c>
      <c r="E96" s="15">
        <v>10</v>
      </c>
      <c r="F96" s="1" t="s">
        <v>4</v>
      </c>
      <c r="G96" s="16" t="s">
        <v>58</v>
      </c>
      <c r="H96" s="1">
        <f ca="1">VLOOKUP(Data_t[[#This Row],[نام کالا]],INDIRECT(Data_t[[#This Row],[CODE]]&amp;"_t"),2,FALSE)</f>
        <v>10255</v>
      </c>
      <c r="I96" s="17">
        <f ca="1">VLOOKUP(Data_t[[#This Row],[نام کالا]],INDIRECT(Data_t[[#This Row],[CODE]]&amp;"_t"),3,FALSE)</f>
        <v>50000000</v>
      </c>
      <c r="J96" s="1" t="str">
        <f>VLOOKUP(Data_t[[#This Row],[شعبه ]],chains_t[],2)</f>
        <v xml:space="preserve">تهران </v>
      </c>
      <c r="K96" s="1" t="str">
        <f>VLOOKUP(Data_t[[#This Row],[شعبه ]],chains_t[],3)</f>
        <v>ستاری</v>
      </c>
      <c r="L96" s="1" t="str">
        <f>VLOOKUP(MID(Data_t[[#This Row],[تاریخ]],6,2),mounth[],2)</f>
        <v>تیر</v>
      </c>
      <c r="M96" s="1" t="str">
        <f>LEFT(Data_t[[#This Row],[تاریخ]],4)</f>
        <v>1402</v>
      </c>
      <c r="N96" s="1">
        <f ca="1">Data_t[[#This Row],[تعداد]]*Data_t[[#This Row],[قیمت]]</f>
        <v>500000000</v>
      </c>
    </row>
    <row r="97" spans="2:14">
      <c r="B97" s="1" t="s">
        <v>14</v>
      </c>
      <c r="C97" s="18" t="str">
        <f>T(VLOOKUP(Data_t[[#This Row],[نوع کالا]],name_t[],2,FALSE))</f>
        <v>digital</v>
      </c>
      <c r="D97" s="1" t="s">
        <v>21</v>
      </c>
      <c r="E97" s="15">
        <v>22</v>
      </c>
      <c r="F97" s="1" t="s">
        <v>4</v>
      </c>
      <c r="G97" s="16" t="s">
        <v>58</v>
      </c>
      <c r="H97" s="1">
        <f ca="1">VLOOKUP(Data_t[[#This Row],[نام کالا]],INDIRECT(Data_t[[#This Row],[CODE]]&amp;"_t"),2,FALSE)</f>
        <v>10257</v>
      </c>
      <c r="I97" s="17">
        <f ca="1">VLOOKUP(Data_t[[#This Row],[نام کالا]],INDIRECT(Data_t[[#This Row],[CODE]]&amp;"_t"),3,FALSE)</f>
        <v>40000000</v>
      </c>
      <c r="J97" s="1" t="str">
        <f>VLOOKUP(Data_t[[#This Row],[شعبه ]],chains_t[],2)</f>
        <v xml:space="preserve">تهران </v>
      </c>
      <c r="K97" s="1" t="str">
        <f>VLOOKUP(Data_t[[#This Row],[شعبه ]],chains_t[],3)</f>
        <v>ستاری</v>
      </c>
      <c r="L97" s="1" t="str">
        <f>VLOOKUP(MID(Data_t[[#This Row],[تاریخ]],6,2),mounth[],2)</f>
        <v>تیر</v>
      </c>
      <c r="M97" s="1" t="str">
        <f>LEFT(Data_t[[#This Row],[تاریخ]],4)</f>
        <v>1402</v>
      </c>
      <c r="N97" s="1">
        <f ca="1">Data_t[[#This Row],[تعداد]]*Data_t[[#This Row],[قیمت]]</f>
        <v>880000000</v>
      </c>
    </row>
    <row r="98" spans="2:14">
      <c r="B98" s="1" t="s">
        <v>14</v>
      </c>
      <c r="C98" s="18" t="str">
        <f>T(VLOOKUP(Data_t[[#This Row],[نوع کالا]],name_t[],2,FALSE))</f>
        <v>digital</v>
      </c>
      <c r="D98" s="1" t="s">
        <v>20</v>
      </c>
      <c r="E98" s="15">
        <v>17</v>
      </c>
      <c r="F98" s="1" t="s">
        <v>4</v>
      </c>
      <c r="G98" s="16" t="s">
        <v>58</v>
      </c>
      <c r="H98" s="1">
        <f ca="1">VLOOKUP(Data_t[[#This Row],[نام کالا]],INDIRECT(Data_t[[#This Row],[CODE]]&amp;"_t"),2,FALSE)</f>
        <v>10256</v>
      </c>
      <c r="I98" s="17">
        <f ca="1">VLOOKUP(Data_t[[#This Row],[نام کالا]],INDIRECT(Data_t[[#This Row],[CODE]]&amp;"_t"),3,FALSE)</f>
        <v>30000000</v>
      </c>
      <c r="J98" s="1" t="str">
        <f>VLOOKUP(Data_t[[#This Row],[شعبه ]],chains_t[],2)</f>
        <v xml:space="preserve">تهران </v>
      </c>
      <c r="K98" s="1" t="str">
        <f>VLOOKUP(Data_t[[#This Row],[شعبه ]],chains_t[],3)</f>
        <v>ستاری</v>
      </c>
      <c r="L98" s="1" t="str">
        <f>VLOOKUP(MID(Data_t[[#This Row],[تاریخ]],6,2),mounth[],2)</f>
        <v>تیر</v>
      </c>
      <c r="M98" s="1" t="str">
        <f>LEFT(Data_t[[#This Row],[تاریخ]],4)</f>
        <v>1402</v>
      </c>
      <c r="N98" s="1">
        <f ca="1">Data_t[[#This Row],[تعداد]]*Data_t[[#This Row],[قیمت]]</f>
        <v>510000000</v>
      </c>
    </row>
    <row r="99" spans="2:14">
      <c r="B99" s="1" t="s">
        <v>15</v>
      </c>
      <c r="C99" s="18" t="str">
        <f>T(VLOOKUP(Data_t[[#This Row],[نوع کالا]],name_t[],2,FALSE))</f>
        <v>cloth</v>
      </c>
      <c r="D99" s="1" t="s">
        <v>16</v>
      </c>
      <c r="E99" s="15">
        <v>8</v>
      </c>
      <c r="F99" s="1" t="s">
        <v>4</v>
      </c>
      <c r="G99" s="16" t="s">
        <v>58</v>
      </c>
      <c r="H99" s="1">
        <f ca="1">VLOOKUP(Data_t[[#This Row],[نام کالا]],INDIRECT(Data_t[[#This Row],[CODE]]&amp;"_t"),2,FALSE)</f>
        <v>10355</v>
      </c>
      <c r="I99" s="17">
        <f ca="1">VLOOKUP(Data_t[[#This Row],[نام کالا]],INDIRECT(Data_t[[#This Row],[CODE]]&amp;"_t"),3,FALSE)</f>
        <v>800000</v>
      </c>
      <c r="J99" s="1" t="str">
        <f>VLOOKUP(Data_t[[#This Row],[شعبه ]],chains_t[],2)</f>
        <v xml:space="preserve">تهران </v>
      </c>
      <c r="K99" s="1" t="str">
        <f>VLOOKUP(Data_t[[#This Row],[شعبه ]],chains_t[],3)</f>
        <v>ستاری</v>
      </c>
      <c r="L99" s="1" t="str">
        <f>VLOOKUP(MID(Data_t[[#This Row],[تاریخ]],6,2),mounth[],2)</f>
        <v>تیر</v>
      </c>
      <c r="M99" s="1" t="str">
        <f>LEFT(Data_t[[#This Row],[تاریخ]],4)</f>
        <v>1402</v>
      </c>
      <c r="N99" s="1">
        <f ca="1">Data_t[[#This Row],[تعداد]]*Data_t[[#This Row],[قیمت]]</f>
        <v>6400000</v>
      </c>
    </row>
    <row r="100" spans="2:14">
      <c r="B100" s="1" t="s">
        <v>15</v>
      </c>
      <c r="C100" s="18" t="str">
        <f>T(VLOOKUP(Data_t[[#This Row],[نوع کالا]],name_t[],2,FALSE))</f>
        <v>cloth</v>
      </c>
      <c r="D100" s="1" t="s">
        <v>17</v>
      </c>
      <c r="E100" s="15">
        <v>22</v>
      </c>
      <c r="F100" s="1" t="s">
        <v>4</v>
      </c>
      <c r="G100" s="16" t="s">
        <v>58</v>
      </c>
      <c r="H100" s="1">
        <f ca="1">VLOOKUP(Data_t[[#This Row],[نام کالا]],INDIRECT(Data_t[[#This Row],[CODE]]&amp;"_t"),2,FALSE)</f>
        <v>10357</v>
      </c>
      <c r="I100" s="17">
        <f ca="1">VLOOKUP(Data_t[[#This Row],[نام کالا]],INDIRECT(Data_t[[#This Row],[CODE]]&amp;"_t"),3,FALSE)</f>
        <v>500000</v>
      </c>
      <c r="J100" s="1" t="str">
        <f>VLOOKUP(Data_t[[#This Row],[شعبه ]],chains_t[],2)</f>
        <v xml:space="preserve">تهران </v>
      </c>
      <c r="K100" s="1" t="str">
        <f>VLOOKUP(Data_t[[#This Row],[شعبه ]],chains_t[],3)</f>
        <v>ستاری</v>
      </c>
      <c r="L100" s="1" t="str">
        <f>VLOOKUP(MID(Data_t[[#This Row],[تاریخ]],6,2),mounth[],2)</f>
        <v>تیر</v>
      </c>
      <c r="M100" s="1" t="str">
        <f>LEFT(Data_t[[#This Row],[تاریخ]],4)</f>
        <v>1402</v>
      </c>
      <c r="N100" s="1">
        <f ca="1">Data_t[[#This Row],[تعداد]]*Data_t[[#This Row],[قیمت]]</f>
        <v>11000000</v>
      </c>
    </row>
    <row r="101" spans="2:14">
      <c r="B101" s="1" t="s">
        <v>15</v>
      </c>
      <c r="C101" s="18" t="str">
        <f>T(VLOOKUP(Data_t[[#This Row],[نوع کالا]],name_t[],2,FALSE))</f>
        <v>cloth</v>
      </c>
      <c r="D101" s="1" t="s">
        <v>18</v>
      </c>
      <c r="E101" s="15">
        <v>8</v>
      </c>
      <c r="F101" s="1" t="s">
        <v>4</v>
      </c>
      <c r="G101" s="16" t="s">
        <v>58</v>
      </c>
      <c r="H101" s="1">
        <f ca="1">VLOOKUP(Data_t[[#This Row],[نام کالا]],INDIRECT(Data_t[[#This Row],[CODE]]&amp;"_t"),2,FALSE)</f>
        <v>10358</v>
      </c>
      <c r="I101" s="17">
        <f ca="1">VLOOKUP(Data_t[[#This Row],[نام کالا]],INDIRECT(Data_t[[#This Row],[CODE]]&amp;"_t"),3,FALSE)</f>
        <v>600000</v>
      </c>
      <c r="J101" s="1" t="str">
        <f>VLOOKUP(Data_t[[#This Row],[شعبه ]],chains_t[],2)</f>
        <v xml:space="preserve">تهران </v>
      </c>
      <c r="K101" s="1" t="str">
        <f>VLOOKUP(Data_t[[#This Row],[شعبه ]],chains_t[],3)</f>
        <v>ستاری</v>
      </c>
      <c r="L101" s="1" t="str">
        <f>VLOOKUP(MID(Data_t[[#This Row],[تاریخ]],6,2),mounth[],2)</f>
        <v>تیر</v>
      </c>
      <c r="M101" s="1" t="str">
        <f>LEFT(Data_t[[#This Row],[تاریخ]],4)</f>
        <v>1402</v>
      </c>
      <c r="N101" s="1">
        <f ca="1">Data_t[[#This Row],[تعداد]]*Data_t[[#This Row],[قیمت]]</f>
        <v>4800000</v>
      </c>
    </row>
    <row r="102" spans="2:14">
      <c r="B102" s="1" t="s">
        <v>13</v>
      </c>
      <c r="C102" s="18" t="str">
        <f>T(VLOOKUP(Data_t[[#This Row],[نوع کالا]],name_t[],2,FALSE))</f>
        <v>home</v>
      </c>
      <c r="D102" s="1" t="s">
        <v>23</v>
      </c>
      <c r="E102" s="15">
        <v>27</v>
      </c>
      <c r="F102" s="1" t="s">
        <v>5</v>
      </c>
      <c r="G102" s="16" t="s">
        <v>58</v>
      </c>
      <c r="H102" s="1">
        <f ca="1">VLOOKUP(Data_t[[#This Row],[نام کالا]],INDIRECT(Data_t[[#This Row],[CODE]]&amp;"_t"),2,FALSE)</f>
        <v>10156</v>
      </c>
      <c r="I102" s="17">
        <f ca="1">VLOOKUP(Data_t[[#This Row],[نام کالا]],INDIRECT(Data_t[[#This Row],[CODE]]&amp;"_t"),3,FALSE)</f>
        <v>80000000</v>
      </c>
      <c r="J102" s="1" t="str">
        <f>VLOOKUP(Data_t[[#This Row],[شعبه ]],chains_t[],2)</f>
        <v xml:space="preserve">تهران </v>
      </c>
      <c r="K102" s="1" t="str">
        <f>VLOOKUP(Data_t[[#This Row],[شعبه ]],chains_t[],3)</f>
        <v>ستارخان</v>
      </c>
      <c r="L102" s="1" t="str">
        <f>VLOOKUP(MID(Data_t[[#This Row],[تاریخ]],6,2),mounth[],2)</f>
        <v>تیر</v>
      </c>
      <c r="M102" s="1" t="str">
        <f>LEFT(Data_t[[#This Row],[تاریخ]],4)</f>
        <v>1402</v>
      </c>
      <c r="N102" s="19">
        <f ca="1">Data_t[[#This Row],[تعداد]]*Data_t[[#This Row],[قیمت]]</f>
        <v>2160000000</v>
      </c>
    </row>
    <row r="103" spans="2:14">
      <c r="B103" s="1" t="s">
        <v>13</v>
      </c>
      <c r="C103" s="18" t="str">
        <f>T(VLOOKUP(Data_t[[#This Row],[نوع کالا]],name_t[],2,FALSE))</f>
        <v>home</v>
      </c>
      <c r="D103" s="1" t="s">
        <v>24</v>
      </c>
      <c r="E103" s="15">
        <v>29</v>
      </c>
      <c r="F103" s="1" t="s">
        <v>5</v>
      </c>
      <c r="G103" s="16" t="s">
        <v>58</v>
      </c>
      <c r="H103" s="1">
        <f ca="1">VLOOKUP(Data_t[[#This Row],[نام کالا]],INDIRECT(Data_t[[#This Row],[CODE]]&amp;"_t"),2,FALSE)</f>
        <v>10157</v>
      </c>
      <c r="I103" s="17">
        <f ca="1">VLOOKUP(Data_t[[#This Row],[نام کالا]],INDIRECT(Data_t[[#This Row],[CODE]]&amp;"_t"),3,FALSE)</f>
        <v>40000000</v>
      </c>
      <c r="J103" s="1" t="str">
        <f>VLOOKUP(Data_t[[#This Row],[شعبه ]],chains_t[],2)</f>
        <v xml:space="preserve">تهران </v>
      </c>
      <c r="K103" s="1" t="str">
        <f>VLOOKUP(Data_t[[#This Row],[شعبه ]],chains_t[],3)</f>
        <v>ستارخان</v>
      </c>
      <c r="L103" s="1" t="str">
        <f>VLOOKUP(MID(Data_t[[#This Row],[تاریخ]],6,2),mounth[],2)</f>
        <v>تیر</v>
      </c>
      <c r="M103" s="1" t="str">
        <f>LEFT(Data_t[[#This Row],[تاریخ]],4)</f>
        <v>1402</v>
      </c>
      <c r="N103" s="1">
        <f ca="1">Data_t[[#This Row],[تعداد]]*Data_t[[#This Row],[قیمت]]</f>
        <v>1160000000</v>
      </c>
    </row>
    <row r="104" spans="2:14">
      <c r="B104" s="1" t="s">
        <v>13</v>
      </c>
      <c r="C104" s="18" t="str">
        <f>T(VLOOKUP(Data_t[[#This Row],[نوع کالا]],name_t[],2,FALSE))</f>
        <v>home</v>
      </c>
      <c r="D104" s="1" t="s">
        <v>22</v>
      </c>
      <c r="E104" s="15">
        <v>2</v>
      </c>
      <c r="F104" s="1" t="s">
        <v>5</v>
      </c>
      <c r="G104" s="16" t="s">
        <v>58</v>
      </c>
      <c r="H104" s="1">
        <f ca="1">VLOOKUP(Data_t[[#This Row],[نام کالا]],INDIRECT(Data_t[[#This Row],[CODE]]&amp;"_t"),2,FALSE)</f>
        <v>10155</v>
      </c>
      <c r="I104" s="17">
        <f ca="1">VLOOKUP(Data_t[[#This Row],[نام کالا]],INDIRECT(Data_t[[#This Row],[CODE]]&amp;"_t"),3,FALSE)</f>
        <v>10000000</v>
      </c>
      <c r="J104" s="1" t="str">
        <f>VLOOKUP(Data_t[[#This Row],[شعبه ]],chains_t[],2)</f>
        <v xml:space="preserve">تهران </v>
      </c>
      <c r="K104" s="1" t="str">
        <f>VLOOKUP(Data_t[[#This Row],[شعبه ]],chains_t[],3)</f>
        <v>ستارخان</v>
      </c>
      <c r="L104" s="1" t="str">
        <f>VLOOKUP(MID(Data_t[[#This Row],[تاریخ]],6,2),mounth[],2)</f>
        <v>تیر</v>
      </c>
      <c r="M104" s="1" t="str">
        <f>LEFT(Data_t[[#This Row],[تاریخ]],4)</f>
        <v>1402</v>
      </c>
      <c r="N104" s="1">
        <f ca="1">Data_t[[#This Row],[تعداد]]*Data_t[[#This Row],[قیمت]]</f>
        <v>20000000</v>
      </c>
    </row>
    <row r="105" spans="2:14">
      <c r="B105" s="1" t="s">
        <v>14</v>
      </c>
      <c r="C105" s="18" t="str">
        <f>T(VLOOKUP(Data_t[[#This Row],[نوع کالا]],name_t[],2,FALSE))</f>
        <v>digital</v>
      </c>
      <c r="D105" s="1" t="s">
        <v>19</v>
      </c>
      <c r="E105" s="15">
        <v>24</v>
      </c>
      <c r="F105" s="1" t="s">
        <v>5</v>
      </c>
      <c r="G105" s="16" t="s">
        <v>58</v>
      </c>
      <c r="H105" s="1">
        <f ca="1">VLOOKUP(Data_t[[#This Row],[نام کالا]],INDIRECT(Data_t[[#This Row],[CODE]]&amp;"_t"),2,FALSE)</f>
        <v>10255</v>
      </c>
      <c r="I105" s="17">
        <f ca="1">VLOOKUP(Data_t[[#This Row],[نام کالا]],INDIRECT(Data_t[[#This Row],[CODE]]&amp;"_t"),3,FALSE)</f>
        <v>50000000</v>
      </c>
      <c r="J105" s="1" t="str">
        <f>VLOOKUP(Data_t[[#This Row],[شعبه ]],chains_t[],2)</f>
        <v xml:space="preserve">تهران </v>
      </c>
      <c r="K105" s="1" t="str">
        <f>VLOOKUP(Data_t[[#This Row],[شعبه ]],chains_t[],3)</f>
        <v>ستارخان</v>
      </c>
      <c r="L105" s="1" t="str">
        <f>VLOOKUP(MID(Data_t[[#This Row],[تاریخ]],6,2),mounth[],2)</f>
        <v>تیر</v>
      </c>
      <c r="M105" s="1" t="str">
        <f>LEFT(Data_t[[#This Row],[تاریخ]],4)</f>
        <v>1402</v>
      </c>
      <c r="N105" s="1">
        <f ca="1">Data_t[[#This Row],[تعداد]]*Data_t[[#This Row],[قیمت]]</f>
        <v>1200000000</v>
      </c>
    </row>
    <row r="106" spans="2:14">
      <c r="B106" s="1" t="s">
        <v>14</v>
      </c>
      <c r="C106" s="18" t="str">
        <f>T(VLOOKUP(Data_t[[#This Row],[نوع کالا]],name_t[],2,FALSE))</f>
        <v>digital</v>
      </c>
      <c r="D106" s="1" t="s">
        <v>21</v>
      </c>
      <c r="E106" s="15">
        <v>28</v>
      </c>
      <c r="F106" s="1" t="s">
        <v>5</v>
      </c>
      <c r="G106" s="16" t="s">
        <v>58</v>
      </c>
      <c r="H106" s="1">
        <f ca="1">VLOOKUP(Data_t[[#This Row],[نام کالا]],INDIRECT(Data_t[[#This Row],[CODE]]&amp;"_t"),2,FALSE)</f>
        <v>10257</v>
      </c>
      <c r="I106" s="17">
        <f ca="1">VLOOKUP(Data_t[[#This Row],[نام کالا]],INDIRECT(Data_t[[#This Row],[CODE]]&amp;"_t"),3,FALSE)</f>
        <v>40000000</v>
      </c>
      <c r="J106" s="1" t="str">
        <f>VLOOKUP(Data_t[[#This Row],[شعبه ]],chains_t[],2)</f>
        <v xml:space="preserve">تهران </v>
      </c>
      <c r="K106" s="1" t="str">
        <f>VLOOKUP(Data_t[[#This Row],[شعبه ]],chains_t[],3)</f>
        <v>ستارخان</v>
      </c>
      <c r="L106" s="1" t="str">
        <f>VLOOKUP(MID(Data_t[[#This Row],[تاریخ]],6,2),mounth[],2)</f>
        <v>تیر</v>
      </c>
      <c r="M106" s="1" t="str">
        <f>LEFT(Data_t[[#This Row],[تاریخ]],4)</f>
        <v>1402</v>
      </c>
      <c r="N106" s="1">
        <f ca="1">Data_t[[#This Row],[تعداد]]*Data_t[[#This Row],[قیمت]]</f>
        <v>1120000000</v>
      </c>
    </row>
    <row r="107" spans="2:14">
      <c r="B107" s="1" t="s">
        <v>14</v>
      </c>
      <c r="C107" s="18" t="str">
        <f>T(VLOOKUP(Data_t[[#This Row],[نوع کالا]],name_t[],2,FALSE))</f>
        <v>digital</v>
      </c>
      <c r="D107" s="1" t="s">
        <v>20</v>
      </c>
      <c r="E107" s="15">
        <v>22</v>
      </c>
      <c r="F107" s="1" t="s">
        <v>5</v>
      </c>
      <c r="G107" s="16" t="s">
        <v>58</v>
      </c>
      <c r="H107" s="1">
        <f ca="1">VLOOKUP(Data_t[[#This Row],[نام کالا]],INDIRECT(Data_t[[#This Row],[CODE]]&amp;"_t"),2,FALSE)</f>
        <v>10256</v>
      </c>
      <c r="I107" s="17">
        <f ca="1">VLOOKUP(Data_t[[#This Row],[نام کالا]],INDIRECT(Data_t[[#This Row],[CODE]]&amp;"_t"),3,FALSE)</f>
        <v>30000000</v>
      </c>
      <c r="J107" s="1" t="str">
        <f>VLOOKUP(Data_t[[#This Row],[شعبه ]],chains_t[],2)</f>
        <v xml:space="preserve">تهران </v>
      </c>
      <c r="K107" s="1" t="str">
        <f>VLOOKUP(Data_t[[#This Row],[شعبه ]],chains_t[],3)</f>
        <v>ستارخان</v>
      </c>
      <c r="L107" s="1" t="str">
        <f>VLOOKUP(MID(Data_t[[#This Row],[تاریخ]],6,2),mounth[],2)</f>
        <v>تیر</v>
      </c>
      <c r="M107" s="1" t="str">
        <f>LEFT(Data_t[[#This Row],[تاریخ]],4)</f>
        <v>1402</v>
      </c>
      <c r="N107" s="1">
        <f ca="1">Data_t[[#This Row],[تعداد]]*Data_t[[#This Row],[قیمت]]</f>
        <v>660000000</v>
      </c>
    </row>
    <row r="108" spans="2:14">
      <c r="B108" s="1" t="s">
        <v>15</v>
      </c>
      <c r="C108" s="18" t="str">
        <f>T(VLOOKUP(Data_t[[#This Row],[نوع کالا]],name_t[],2,FALSE))</f>
        <v>cloth</v>
      </c>
      <c r="D108" s="1" t="s">
        <v>16</v>
      </c>
      <c r="E108" s="15">
        <v>9</v>
      </c>
      <c r="F108" s="1" t="s">
        <v>5</v>
      </c>
      <c r="G108" s="16" t="s">
        <v>58</v>
      </c>
      <c r="H108" s="1">
        <f ca="1">VLOOKUP(Data_t[[#This Row],[نام کالا]],INDIRECT(Data_t[[#This Row],[CODE]]&amp;"_t"),2,FALSE)</f>
        <v>10355</v>
      </c>
      <c r="I108" s="17">
        <f ca="1">VLOOKUP(Data_t[[#This Row],[نام کالا]],INDIRECT(Data_t[[#This Row],[CODE]]&amp;"_t"),3,FALSE)</f>
        <v>800000</v>
      </c>
      <c r="J108" s="1" t="str">
        <f>VLOOKUP(Data_t[[#This Row],[شعبه ]],chains_t[],2)</f>
        <v xml:space="preserve">تهران </v>
      </c>
      <c r="K108" s="1" t="str">
        <f>VLOOKUP(Data_t[[#This Row],[شعبه ]],chains_t[],3)</f>
        <v>ستارخان</v>
      </c>
      <c r="L108" s="1" t="str">
        <f>VLOOKUP(MID(Data_t[[#This Row],[تاریخ]],6,2),mounth[],2)</f>
        <v>تیر</v>
      </c>
      <c r="M108" s="1" t="str">
        <f>LEFT(Data_t[[#This Row],[تاریخ]],4)</f>
        <v>1402</v>
      </c>
      <c r="N108" s="1">
        <f ca="1">Data_t[[#This Row],[تعداد]]*Data_t[[#This Row],[قیمت]]</f>
        <v>7200000</v>
      </c>
    </row>
    <row r="109" spans="2:14">
      <c r="B109" s="1" t="s">
        <v>15</v>
      </c>
      <c r="C109" s="18" t="str">
        <f>T(VLOOKUP(Data_t[[#This Row],[نوع کالا]],name_t[],2,FALSE))</f>
        <v>cloth</v>
      </c>
      <c r="D109" s="1" t="s">
        <v>17</v>
      </c>
      <c r="E109" s="15">
        <v>25</v>
      </c>
      <c r="F109" s="1" t="s">
        <v>5</v>
      </c>
      <c r="G109" s="16" t="s">
        <v>58</v>
      </c>
      <c r="H109" s="1">
        <f ca="1">VLOOKUP(Data_t[[#This Row],[نام کالا]],INDIRECT(Data_t[[#This Row],[CODE]]&amp;"_t"),2,FALSE)</f>
        <v>10357</v>
      </c>
      <c r="I109" s="17">
        <f ca="1">VLOOKUP(Data_t[[#This Row],[نام کالا]],INDIRECT(Data_t[[#This Row],[CODE]]&amp;"_t"),3,FALSE)</f>
        <v>500000</v>
      </c>
      <c r="J109" s="1" t="str">
        <f>VLOOKUP(Data_t[[#This Row],[شعبه ]],chains_t[],2)</f>
        <v xml:space="preserve">تهران </v>
      </c>
      <c r="K109" s="1" t="str">
        <f>VLOOKUP(Data_t[[#This Row],[شعبه ]],chains_t[],3)</f>
        <v>ستارخان</v>
      </c>
      <c r="L109" s="1" t="str">
        <f>VLOOKUP(MID(Data_t[[#This Row],[تاریخ]],6,2),mounth[],2)</f>
        <v>تیر</v>
      </c>
      <c r="M109" s="1" t="str">
        <f>LEFT(Data_t[[#This Row],[تاریخ]],4)</f>
        <v>1402</v>
      </c>
      <c r="N109" s="1">
        <f ca="1">Data_t[[#This Row],[تعداد]]*Data_t[[#This Row],[قیمت]]</f>
        <v>12500000</v>
      </c>
    </row>
    <row r="110" spans="2:14">
      <c r="B110" s="1" t="s">
        <v>15</v>
      </c>
      <c r="C110" s="18" t="str">
        <f>T(VLOOKUP(Data_t[[#This Row],[نوع کالا]],name_t[],2,FALSE))</f>
        <v>cloth</v>
      </c>
      <c r="D110" s="1" t="s">
        <v>18</v>
      </c>
      <c r="E110" s="15">
        <v>27</v>
      </c>
      <c r="F110" s="1" t="s">
        <v>5</v>
      </c>
      <c r="G110" s="16" t="s">
        <v>58</v>
      </c>
      <c r="H110" s="1">
        <f ca="1">VLOOKUP(Data_t[[#This Row],[نام کالا]],INDIRECT(Data_t[[#This Row],[CODE]]&amp;"_t"),2,FALSE)</f>
        <v>10358</v>
      </c>
      <c r="I110" s="17">
        <f ca="1">VLOOKUP(Data_t[[#This Row],[نام کالا]],INDIRECT(Data_t[[#This Row],[CODE]]&amp;"_t"),3,FALSE)</f>
        <v>600000</v>
      </c>
      <c r="J110" s="1" t="str">
        <f>VLOOKUP(Data_t[[#This Row],[شعبه ]],chains_t[],2)</f>
        <v xml:space="preserve">تهران </v>
      </c>
      <c r="K110" s="1" t="str">
        <f>VLOOKUP(Data_t[[#This Row],[شعبه ]],chains_t[],3)</f>
        <v>ستارخان</v>
      </c>
      <c r="L110" s="1" t="str">
        <f>VLOOKUP(MID(Data_t[[#This Row],[تاریخ]],6,2),mounth[],2)</f>
        <v>تیر</v>
      </c>
      <c r="M110" s="1" t="str">
        <f>LEFT(Data_t[[#This Row],[تاریخ]],4)</f>
        <v>1402</v>
      </c>
      <c r="N110" s="1">
        <f ca="1">Data_t[[#This Row],[تعداد]]*Data_t[[#This Row],[قیمت]]</f>
        <v>16200000</v>
      </c>
    </row>
    <row r="111" spans="2:14">
      <c r="B111" s="1" t="s">
        <v>13</v>
      </c>
      <c r="C111" s="18" t="str">
        <f>T(VLOOKUP(Data_t[[#This Row],[نوع کالا]],name_t[],2,FALSE))</f>
        <v>home</v>
      </c>
      <c r="D111" s="1" t="s">
        <v>23</v>
      </c>
      <c r="E111" s="15">
        <v>9</v>
      </c>
      <c r="F111" s="1" t="s">
        <v>3</v>
      </c>
      <c r="G111" s="16" t="s">
        <v>59</v>
      </c>
      <c r="H111" s="1">
        <f ca="1">VLOOKUP(Data_t[[#This Row],[نام کالا]],INDIRECT(Data_t[[#This Row],[CODE]]&amp;"_t"),2,FALSE)</f>
        <v>10156</v>
      </c>
      <c r="I111" s="17">
        <f ca="1">VLOOKUP(Data_t[[#This Row],[نام کالا]],INDIRECT(Data_t[[#This Row],[CODE]]&amp;"_t"),3,FALSE)</f>
        <v>80000000</v>
      </c>
      <c r="J111" s="1" t="str">
        <f>VLOOKUP(Data_t[[#This Row],[شعبه ]],chains_t[],2)</f>
        <v xml:space="preserve">تهران </v>
      </c>
      <c r="K111" s="1" t="str">
        <f>VLOOKUP(Data_t[[#This Row],[شعبه ]],chains_t[],3)</f>
        <v>شهرک غرب</v>
      </c>
      <c r="L111" s="1" t="str">
        <f>VLOOKUP(MID(Data_t[[#This Row],[تاریخ]],6,2),mounth[],2)</f>
        <v>مرداد</v>
      </c>
      <c r="M111" s="1" t="str">
        <f>LEFT(Data_t[[#This Row],[تاریخ]],4)</f>
        <v>1402</v>
      </c>
      <c r="N111" s="19">
        <f ca="1">Data_t[[#This Row],[تعداد]]*Data_t[[#This Row],[قیمت]]</f>
        <v>720000000</v>
      </c>
    </row>
    <row r="112" spans="2:14">
      <c r="B112" s="1" t="s">
        <v>13</v>
      </c>
      <c r="C112" s="18" t="str">
        <f>T(VLOOKUP(Data_t[[#This Row],[نوع کالا]],name_t[],2,FALSE))</f>
        <v>home</v>
      </c>
      <c r="D112" s="1" t="s">
        <v>24</v>
      </c>
      <c r="E112" s="15">
        <v>20</v>
      </c>
      <c r="F112" s="1" t="s">
        <v>3</v>
      </c>
      <c r="G112" s="16" t="s">
        <v>59</v>
      </c>
      <c r="H112" s="1">
        <f ca="1">VLOOKUP(Data_t[[#This Row],[نام کالا]],INDIRECT(Data_t[[#This Row],[CODE]]&amp;"_t"),2,FALSE)</f>
        <v>10157</v>
      </c>
      <c r="I112" s="17">
        <f ca="1">VLOOKUP(Data_t[[#This Row],[نام کالا]],INDIRECT(Data_t[[#This Row],[CODE]]&amp;"_t"),3,FALSE)</f>
        <v>40000000</v>
      </c>
      <c r="J112" s="1" t="str">
        <f>VLOOKUP(Data_t[[#This Row],[شعبه ]],chains_t[],2)</f>
        <v xml:space="preserve">تهران </v>
      </c>
      <c r="K112" s="1" t="str">
        <f>VLOOKUP(Data_t[[#This Row],[شعبه ]],chains_t[],3)</f>
        <v>شهرک غرب</v>
      </c>
      <c r="L112" s="1" t="str">
        <f>VLOOKUP(MID(Data_t[[#This Row],[تاریخ]],6,2),mounth[],2)</f>
        <v>مرداد</v>
      </c>
      <c r="M112" s="1" t="str">
        <f>LEFT(Data_t[[#This Row],[تاریخ]],4)</f>
        <v>1402</v>
      </c>
      <c r="N112" s="1">
        <f ca="1">Data_t[[#This Row],[تعداد]]*Data_t[[#This Row],[قیمت]]</f>
        <v>800000000</v>
      </c>
    </row>
    <row r="113" spans="2:14">
      <c r="B113" s="1" t="s">
        <v>13</v>
      </c>
      <c r="C113" s="18" t="str">
        <f>T(VLOOKUP(Data_t[[#This Row],[نوع کالا]],name_t[],2,FALSE))</f>
        <v>home</v>
      </c>
      <c r="D113" s="1" t="s">
        <v>22</v>
      </c>
      <c r="E113" s="15">
        <v>22</v>
      </c>
      <c r="F113" s="1" t="s">
        <v>3</v>
      </c>
      <c r="G113" s="16" t="s">
        <v>59</v>
      </c>
      <c r="H113" s="1">
        <f ca="1">VLOOKUP(Data_t[[#This Row],[نام کالا]],INDIRECT(Data_t[[#This Row],[CODE]]&amp;"_t"),2,FALSE)</f>
        <v>10155</v>
      </c>
      <c r="I113" s="17">
        <f ca="1">VLOOKUP(Data_t[[#This Row],[نام کالا]],INDIRECT(Data_t[[#This Row],[CODE]]&amp;"_t"),3,FALSE)</f>
        <v>10000000</v>
      </c>
      <c r="J113" s="1" t="str">
        <f>VLOOKUP(Data_t[[#This Row],[شعبه ]],chains_t[],2)</f>
        <v xml:space="preserve">تهران </v>
      </c>
      <c r="K113" s="1" t="str">
        <f>VLOOKUP(Data_t[[#This Row],[شعبه ]],chains_t[],3)</f>
        <v>شهرک غرب</v>
      </c>
      <c r="L113" s="1" t="str">
        <f>VLOOKUP(MID(Data_t[[#This Row],[تاریخ]],6,2),mounth[],2)</f>
        <v>مرداد</v>
      </c>
      <c r="M113" s="1" t="str">
        <f>LEFT(Data_t[[#This Row],[تاریخ]],4)</f>
        <v>1402</v>
      </c>
      <c r="N113" s="1">
        <f ca="1">Data_t[[#This Row],[تعداد]]*Data_t[[#This Row],[قیمت]]</f>
        <v>220000000</v>
      </c>
    </row>
    <row r="114" spans="2:14">
      <c r="B114" s="1" t="s">
        <v>14</v>
      </c>
      <c r="C114" s="18" t="str">
        <f>T(VLOOKUP(Data_t[[#This Row],[نوع کالا]],name_t[],2,FALSE))</f>
        <v>digital</v>
      </c>
      <c r="D114" s="1" t="s">
        <v>19</v>
      </c>
      <c r="E114" s="15">
        <v>27</v>
      </c>
      <c r="F114" s="1" t="s">
        <v>3</v>
      </c>
      <c r="G114" s="16" t="s">
        <v>59</v>
      </c>
      <c r="H114" s="1">
        <f ca="1">VLOOKUP(Data_t[[#This Row],[نام کالا]],INDIRECT(Data_t[[#This Row],[CODE]]&amp;"_t"),2,FALSE)</f>
        <v>10255</v>
      </c>
      <c r="I114" s="17">
        <f ca="1">VLOOKUP(Data_t[[#This Row],[نام کالا]],INDIRECT(Data_t[[#This Row],[CODE]]&amp;"_t"),3,FALSE)</f>
        <v>50000000</v>
      </c>
      <c r="J114" s="1" t="str">
        <f>VLOOKUP(Data_t[[#This Row],[شعبه ]],chains_t[],2)</f>
        <v xml:space="preserve">تهران </v>
      </c>
      <c r="K114" s="1" t="str">
        <f>VLOOKUP(Data_t[[#This Row],[شعبه ]],chains_t[],3)</f>
        <v>شهرک غرب</v>
      </c>
      <c r="L114" s="1" t="str">
        <f>VLOOKUP(MID(Data_t[[#This Row],[تاریخ]],6,2),mounth[],2)</f>
        <v>مرداد</v>
      </c>
      <c r="M114" s="1" t="str">
        <f>LEFT(Data_t[[#This Row],[تاریخ]],4)</f>
        <v>1402</v>
      </c>
      <c r="N114" s="1">
        <f ca="1">Data_t[[#This Row],[تعداد]]*Data_t[[#This Row],[قیمت]]</f>
        <v>1350000000</v>
      </c>
    </row>
    <row r="115" spans="2:14">
      <c r="B115" s="1" t="s">
        <v>14</v>
      </c>
      <c r="C115" s="18" t="str">
        <f>T(VLOOKUP(Data_t[[#This Row],[نوع کالا]],name_t[],2,FALSE))</f>
        <v>digital</v>
      </c>
      <c r="D115" s="1" t="s">
        <v>21</v>
      </c>
      <c r="E115" s="15">
        <v>24</v>
      </c>
      <c r="F115" s="1" t="s">
        <v>3</v>
      </c>
      <c r="G115" s="16" t="s">
        <v>59</v>
      </c>
      <c r="H115" s="1">
        <f ca="1">VLOOKUP(Data_t[[#This Row],[نام کالا]],INDIRECT(Data_t[[#This Row],[CODE]]&amp;"_t"),2,FALSE)</f>
        <v>10257</v>
      </c>
      <c r="I115" s="17">
        <f ca="1">VLOOKUP(Data_t[[#This Row],[نام کالا]],INDIRECT(Data_t[[#This Row],[CODE]]&amp;"_t"),3,FALSE)</f>
        <v>40000000</v>
      </c>
      <c r="J115" s="1" t="str">
        <f>VLOOKUP(Data_t[[#This Row],[شعبه ]],chains_t[],2)</f>
        <v xml:space="preserve">تهران </v>
      </c>
      <c r="K115" s="1" t="str">
        <f>VLOOKUP(Data_t[[#This Row],[شعبه ]],chains_t[],3)</f>
        <v>شهرک غرب</v>
      </c>
      <c r="L115" s="1" t="str">
        <f>VLOOKUP(MID(Data_t[[#This Row],[تاریخ]],6,2),mounth[],2)</f>
        <v>مرداد</v>
      </c>
      <c r="M115" s="1" t="str">
        <f>LEFT(Data_t[[#This Row],[تاریخ]],4)</f>
        <v>1402</v>
      </c>
      <c r="N115" s="1">
        <f ca="1">Data_t[[#This Row],[تعداد]]*Data_t[[#This Row],[قیمت]]</f>
        <v>960000000</v>
      </c>
    </row>
    <row r="116" spans="2:14">
      <c r="B116" s="1" t="s">
        <v>14</v>
      </c>
      <c r="C116" s="18" t="str">
        <f>T(VLOOKUP(Data_t[[#This Row],[نوع کالا]],name_t[],2,FALSE))</f>
        <v>digital</v>
      </c>
      <c r="D116" s="1" t="s">
        <v>20</v>
      </c>
      <c r="E116" s="15">
        <v>14</v>
      </c>
      <c r="F116" s="1" t="s">
        <v>3</v>
      </c>
      <c r="G116" s="16" t="s">
        <v>59</v>
      </c>
      <c r="H116" s="1">
        <f ca="1">VLOOKUP(Data_t[[#This Row],[نام کالا]],INDIRECT(Data_t[[#This Row],[CODE]]&amp;"_t"),2,FALSE)</f>
        <v>10256</v>
      </c>
      <c r="I116" s="17">
        <f ca="1">VLOOKUP(Data_t[[#This Row],[نام کالا]],INDIRECT(Data_t[[#This Row],[CODE]]&amp;"_t"),3,FALSE)</f>
        <v>30000000</v>
      </c>
      <c r="J116" s="1" t="str">
        <f>VLOOKUP(Data_t[[#This Row],[شعبه ]],chains_t[],2)</f>
        <v xml:space="preserve">تهران </v>
      </c>
      <c r="K116" s="1" t="str">
        <f>VLOOKUP(Data_t[[#This Row],[شعبه ]],chains_t[],3)</f>
        <v>شهرک غرب</v>
      </c>
      <c r="L116" s="1" t="str">
        <f>VLOOKUP(MID(Data_t[[#This Row],[تاریخ]],6,2),mounth[],2)</f>
        <v>مرداد</v>
      </c>
      <c r="M116" s="1" t="str">
        <f>LEFT(Data_t[[#This Row],[تاریخ]],4)</f>
        <v>1402</v>
      </c>
      <c r="N116" s="1">
        <f ca="1">Data_t[[#This Row],[تعداد]]*Data_t[[#This Row],[قیمت]]</f>
        <v>420000000</v>
      </c>
    </row>
    <row r="117" spans="2:14">
      <c r="B117" s="1" t="s">
        <v>15</v>
      </c>
      <c r="C117" s="18" t="str">
        <f>T(VLOOKUP(Data_t[[#This Row],[نوع کالا]],name_t[],2,FALSE))</f>
        <v>cloth</v>
      </c>
      <c r="D117" s="1" t="s">
        <v>16</v>
      </c>
      <c r="E117" s="15">
        <v>22</v>
      </c>
      <c r="F117" s="1" t="s">
        <v>3</v>
      </c>
      <c r="G117" s="16" t="s">
        <v>59</v>
      </c>
      <c r="H117" s="1">
        <f ca="1">VLOOKUP(Data_t[[#This Row],[نام کالا]],INDIRECT(Data_t[[#This Row],[CODE]]&amp;"_t"),2,FALSE)</f>
        <v>10355</v>
      </c>
      <c r="I117" s="17">
        <f ca="1">VLOOKUP(Data_t[[#This Row],[نام کالا]],INDIRECT(Data_t[[#This Row],[CODE]]&amp;"_t"),3,FALSE)</f>
        <v>800000</v>
      </c>
      <c r="J117" s="1" t="str">
        <f>VLOOKUP(Data_t[[#This Row],[شعبه ]],chains_t[],2)</f>
        <v xml:space="preserve">تهران </v>
      </c>
      <c r="K117" s="1" t="str">
        <f>VLOOKUP(Data_t[[#This Row],[شعبه ]],chains_t[],3)</f>
        <v>شهرک غرب</v>
      </c>
      <c r="L117" s="1" t="str">
        <f>VLOOKUP(MID(Data_t[[#This Row],[تاریخ]],6,2),mounth[],2)</f>
        <v>مرداد</v>
      </c>
      <c r="M117" s="1" t="str">
        <f>LEFT(Data_t[[#This Row],[تاریخ]],4)</f>
        <v>1402</v>
      </c>
      <c r="N117" s="1">
        <f ca="1">Data_t[[#This Row],[تعداد]]*Data_t[[#This Row],[قیمت]]</f>
        <v>17600000</v>
      </c>
    </row>
    <row r="118" spans="2:14">
      <c r="B118" s="1" t="s">
        <v>15</v>
      </c>
      <c r="C118" s="18" t="str">
        <f>T(VLOOKUP(Data_t[[#This Row],[نوع کالا]],name_t[],2,FALSE))</f>
        <v>cloth</v>
      </c>
      <c r="D118" s="1" t="s">
        <v>17</v>
      </c>
      <c r="E118" s="15">
        <v>20</v>
      </c>
      <c r="F118" s="1" t="s">
        <v>3</v>
      </c>
      <c r="G118" s="16" t="s">
        <v>59</v>
      </c>
      <c r="H118" s="1">
        <f ca="1">VLOOKUP(Data_t[[#This Row],[نام کالا]],INDIRECT(Data_t[[#This Row],[CODE]]&amp;"_t"),2,FALSE)</f>
        <v>10357</v>
      </c>
      <c r="I118" s="17">
        <f ca="1">VLOOKUP(Data_t[[#This Row],[نام کالا]],INDIRECT(Data_t[[#This Row],[CODE]]&amp;"_t"),3,FALSE)</f>
        <v>500000</v>
      </c>
      <c r="J118" s="1" t="str">
        <f>VLOOKUP(Data_t[[#This Row],[شعبه ]],chains_t[],2)</f>
        <v xml:space="preserve">تهران </v>
      </c>
      <c r="K118" s="1" t="str">
        <f>VLOOKUP(Data_t[[#This Row],[شعبه ]],chains_t[],3)</f>
        <v>شهرک غرب</v>
      </c>
      <c r="L118" s="1" t="str">
        <f>VLOOKUP(MID(Data_t[[#This Row],[تاریخ]],6,2),mounth[],2)</f>
        <v>مرداد</v>
      </c>
      <c r="M118" s="1" t="str">
        <f>LEFT(Data_t[[#This Row],[تاریخ]],4)</f>
        <v>1402</v>
      </c>
      <c r="N118" s="1">
        <f ca="1">Data_t[[#This Row],[تعداد]]*Data_t[[#This Row],[قیمت]]</f>
        <v>10000000</v>
      </c>
    </row>
    <row r="119" spans="2:14">
      <c r="B119" s="1" t="s">
        <v>15</v>
      </c>
      <c r="C119" s="18" t="str">
        <f>T(VLOOKUP(Data_t[[#This Row],[نوع کالا]],name_t[],2,FALSE))</f>
        <v>cloth</v>
      </c>
      <c r="D119" s="1" t="s">
        <v>18</v>
      </c>
      <c r="E119" s="15">
        <v>12</v>
      </c>
      <c r="F119" s="1" t="s">
        <v>3</v>
      </c>
      <c r="G119" s="16" t="s">
        <v>59</v>
      </c>
      <c r="H119" s="1">
        <f ca="1">VLOOKUP(Data_t[[#This Row],[نام کالا]],INDIRECT(Data_t[[#This Row],[CODE]]&amp;"_t"),2,FALSE)</f>
        <v>10358</v>
      </c>
      <c r="I119" s="17">
        <f ca="1">VLOOKUP(Data_t[[#This Row],[نام کالا]],INDIRECT(Data_t[[#This Row],[CODE]]&amp;"_t"),3,FALSE)</f>
        <v>600000</v>
      </c>
      <c r="J119" s="1" t="str">
        <f>VLOOKUP(Data_t[[#This Row],[شعبه ]],chains_t[],2)</f>
        <v xml:space="preserve">تهران </v>
      </c>
      <c r="K119" s="1" t="str">
        <f>VLOOKUP(Data_t[[#This Row],[شعبه ]],chains_t[],3)</f>
        <v>شهرک غرب</v>
      </c>
      <c r="L119" s="1" t="str">
        <f>VLOOKUP(MID(Data_t[[#This Row],[تاریخ]],6,2),mounth[],2)</f>
        <v>مرداد</v>
      </c>
      <c r="M119" s="1" t="str">
        <f>LEFT(Data_t[[#This Row],[تاریخ]],4)</f>
        <v>1402</v>
      </c>
      <c r="N119" s="1">
        <f ca="1">Data_t[[#This Row],[تعداد]]*Data_t[[#This Row],[قیمت]]</f>
        <v>7200000</v>
      </c>
    </row>
    <row r="120" spans="2:14">
      <c r="B120" s="1" t="s">
        <v>13</v>
      </c>
      <c r="C120" s="18" t="str">
        <f>T(VLOOKUP(Data_t[[#This Row],[نوع کالا]],name_t[],2,FALSE))</f>
        <v>home</v>
      </c>
      <c r="D120" s="1" t="s">
        <v>23</v>
      </c>
      <c r="E120" s="15">
        <v>6</v>
      </c>
      <c r="F120" s="1" t="s">
        <v>4</v>
      </c>
      <c r="G120" s="16" t="s">
        <v>59</v>
      </c>
      <c r="H120" s="1">
        <f ca="1">VLOOKUP(Data_t[[#This Row],[نام کالا]],INDIRECT(Data_t[[#This Row],[CODE]]&amp;"_t"),2,FALSE)</f>
        <v>10156</v>
      </c>
      <c r="I120" s="17">
        <f ca="1">VLOOKUP(Data_t[[#This Row],[نام کالا]],INDIRECT(Data_t[[#This Row],[CODE]]&amp;"_t"),3,FALSE)</f>
        <v>80000000</v>
      </c>
      <c r="J120" s="1" t="str">
        <f>VLOOKUP(Data_t[[#This Row],[شعبه ]],chains_t[],2)</f>
        <v xml:space="preserve">تهران </v>
      </c>
      <c r="K120" s="1" t="str">
        <f>VLOOKUP(Data_t[[#This Row],[شعبه ]],chains_t[],3)</f>
        <v>ستاری</v>
      </c>
      <c r="L120" s="1" t="str">
        <f>VLOOKUP(MID(Data_t[[#This Row],[تاریخ]],6,2),mounth[],2)</f>
        <v>مرداد</v>
      </c>
      <c r="M120" s="1" t="str">
        <f>LEFT(Data_t[[#This Row],[تاریخ]],4)</f>
        <v>1402</v>
      </c>
      <c r="N120" s="19">
        <f ca="1">Data_t[[#This Row],[تعداد]]*Data_t[[#This Row],[قیمت]]</f>
        <v>480000000</v>
      </c>
    </row>
    <row r="121" spans="2:14">
      <c r="B121" s="1" t="s">
        <v>13</v>
      </c>
      <c r="C121" s="18" t="str">
        <f>T(VLOOKUP(Data_t[[#This Row],[نوع کالا]],name_t[],2,FALSE))</f>
        <v>home</v>
      </c>
      <c r="D121" s="1" t="s">
        <v>24</v>
      </c>
      <c r="E121" s="15">
        <v>23</v>
      </c>
      <c r="F121" s="1" t="s">
        <v>4</v>
      </c>
      <c r="G121" s="16" t="s">
        <v>59</v>
      </c>
      <c r="H121" s="1">
        <f ca="1">VLOOKUP(Data_t[[#This Row],[نام کالا]],INDIRECT(Data_t[[#This Row],[CODE]]&amp;"_t"),2,FALSE)</f>
        <v>10157</v>
      </c>
      <c r="I121" s="17">
        <f ca="1">VLOOKUP(Data_t[[#This Row],[نام کالا]],INDIRECT(Data_t[[#This Row],[CODE]]&amp;"_t"),3,FALSE)</f>
        <v>40000000</v>
      </c>
      <c r="J121" s="1" t="str">
        <f>VLOOKUP(Data_t[[#This Row],[شعبه ]],chains_t[],2)</f>
        <v xml:space="preserve">تهران </v>
      </c>
      <c r="K121" s="1" t="str">
        <f>VLOOKUP(Data_t[[#This Row],[شعبه ]],chains_t[],3)</f>
        <v>ستاری</v>
      </c>
      <c r="L121" s="1" t="str">
        <f>VLOOKUP(MID(Data_t[[#This Row],[تاریخ]],6,2),mounth[],2)</f>
        <v>مرداد</v>
      </c>
      <c r="M121" s="1" t="str">
        <f>LEFT(Data_t[[#This Row],[تاریخ]],4)</f>
        <v>1402</v>
      </c>
      <c r="N121" s="1">
        <f ca="1">Data_t[[#This Row],[تعداد]]*Data_t[[#This Row],[قیمت]]</f>
        <v>920000000</v>
      </c>
    </row>
    <row r="122" spans="2:14">
      <c r="B122" s="1" t="s">
        <v>13</v>
      </c>
      <c r="C122" s="18" t="str">
        <f>T(VLOOKUP(Data_t[[#This Row],[نوع کالا]],name_t[],2,FALSE))</f>
        <v>home</v>
      </c>
      <c r="D122" s="1" t="s">
        <v>22</v>
      </c>
      <c r="E122" s="15">
        <v>7</v>
      </c>
      <c r="F122" s="1" t="s">
        <v>4</v>
      </c>
      <c r="G122" s="16" t="s">
        <v>59</v>
      </c>
      <c r="H122" s="1">
        <f ca="1">VLOOKUP(Data_t[[#This Row],[نام کالا]],INDIRECT(Data_t[[#This Row],[CODE]]&amp;"_t"),2,FALSE)</f>
        <v>10155</v>
      </c>
      <c r="I122" s="17">
        <f ca="1">VLOOKUP(Data_t[[#This Row],[نام کالا]],INDIRECT(Data_t[[#This Row],[CODE]]&amp;"_t"),3,FALSE)</f>
        <v>10000000</v>
      </c>
      <c r="J122" s="1" t="str">
        <f>VLOOKUP(Data_t[[#This Row],[شعبه ]],chains_t[],2)</f>
        <v xml:space="preserve">تهران </v>
      </c>
      <c r="K122" s="1" t="str">
        <f>VLOOKUP(Data_t[[#This Row],[شعبه ]],chains_t[],3)</f>
        <v>ستاری</v>
      </c>
      <c r="L122" s="1" t="str">
        <f>VLOOKUP(MID(Data_t[[#This Row],[تاریخ]],6,2),mounth[],2)</f>
        <v>مرداد</v>
      </c>
      <c r="M122" s="1" t="str">
        <f>LEFT(Data_t[[#This Row],[تاریخ]],4)</f>
        <v>1402</v>
      </c>
      <c r="N122" s="1">
        <f ca="1">Data_t[[#This Row],[تعداد]]*Data_t[[#This Row],[قیمت]]</f>
        <v>70000000</v>
      </c>
    </row>
    <row r="123" spans="2:14">
      <c r="B123" s="1" t="s">
        <v>14</v>
      </c>
      <c r="C123" s="18" t="str">
        <f>T(VLOOKUP(Data_t[[#This Row],[نوع کالا]],name_t[],2,FALSE))</f>
        <v>digital</v>
      </c>
      <c r="D123" s="1" t="s">
        <v>19</v>
      </c>
      <c r="E123" s="15">
        <v>13</v>
      </c>
      <c r="F123" s="1" t="s">
        <v>4</v>
      </c>
      <c r="G123" s="16" t="s">
        <v>59</v>
      </c>
      <c r="H123" s="1">
        <f ca="1">VLOOKUP(Data_t[[#This Row],[نام کالا]],INDIRECT(Data_t[[#This Row],[CODE]]&amp;"_t"),2,FALSE)</f>
        <v>10255</v>
      </c>
      <c r="I123" s="17">
        <f ca="1">VLOOKUP(Data_t[[#This Row],[نام کالا]],INDIRECT(Data_t[[#This Row],[CODE]]&amp;"_t"),3,FALSE)</f>
        <v>50000000</v>
      </c>
      <c r="J123" s="1" t="str">
        <f>VLOOKUP(Data_t[[#This Row],[شعبه ]],chains_t[],2)</f>
        <v xml:space="preserve">تهران </v>
      </c>
      <c r="K123" s="1" t="str">
        <f>VLOOKUP(Data_t[[#This Row],[شعبه ]],chains_t[],3)</f>
        <v>ستاری</v>
      </c>
      <c r="L123" s="1" t="str">
        <f>VLOOKUP(MID(Data_t[[#This Row],[تاریخ]],6,2),mounth[],2)</f>
        <v>مرداد</v>
      </c>
      <c r="M123" s="1" t="str">
        <f>LEFT(Data_t[[#This Row],[تاریخ]],4)</f>
        <v>1402</v>
      </c>
      <c r="N123" s="1">
        <f ca="1">Data_t[[#This Row],[تعداد]]*Data_t[[#This Row],[قیمت]]</f>
        <v>650000000</v>
      </c>
    </row>
    <row r="124" spans="2:14">
      <c r="B124" s="1" t="s">
        <v>14</v>
      </c>
      <c r="C124" s="18" t="str">
        <f>T(VLOOKUP(Data_t[[#This Row],[نوع کالا]],name_t[],2,FALSE))</f>
        <v>digital</v>
      </c>
      <c r="D124" s="1" t="s">
        <v>21</v>
      </c>
      <c r="E124" s="15">
        <v>9</v>
      </c>
      <c r="F124" s="1" t="s">
        <v>4</v>
      </c>
      <c r="G124" s="16" t="s">
        <v>59</v>
      </c>
      <c r="H124" s="1">
        <f ca="1">VLOOKUP(Data_t[[#This Row],[نام کالا]],INDIRECT(Data_t[[#This Row],[CODE]]&amp;"_t"),2,FALSE)</f>
        <v>10257</v>
      </c>
      <c r="I124" s="17">
        <f ca="1">VLOOKUP(Data_t[[#This Row],[نام کالا]],INDIRECT(Data_t[[#This Row],[CODE]]&amp;"_t"),3,FALSE)</f>
        <v>40000000</v>
      </c>
      <c r="J124" s="1" t="str">
        <f>VLOOKUP(Data_t[[#This Row],[شعبه ]],chains_t[],2)</f>
        <v xml:space="preserve">تهران </v>
      </c>
      <c r="K124" s="1" t="str">
        <f>VLOOKUP(Data_t[[#This Row],[شعبه ]],chains_t[],3)</f>
        <v>ستاری</v>
      </c>
      <c r="L124" s="1" t="str">
        <f>VLOOKUP(MID(Data_t[[#This Row],[تاریخ]],6,2),mounth[],2)</f>
        <v>مرداد</v>
      </c>
      <c r="M124" s="1" t="str">
        <f>LEFT(Data_t[[#This Row],[تاریخ]],4)</f>
        <v>1402</v>
      </c>
      <c r="N124" s="1">
        <f ca="1">Data_t[[#This Row],[تعداد]]*Data_t[[#This Row],[قیمت]]</f>
        <v>360000000</v>
      </c>
    </row>
    <row r="125" spans="2:14">
      <c r="B125" s="1" t="s">
        <v>14</v>
      </c>
      <c r="C125" s="18" t="str">
        <f>T(VLOOKUP(Data_t[[#This Row],[نوع کالا]],name_t[],2,FALSE))</f>
        <v>digital</v>
      </c>
      <c r="D125" s="1" t="s">
        <v>20</v>
      </c>
      <c r="E125" s="15">
        <v>10</v>
      </c>
      <c r="F125" s="1" t="s">
        <v>4</v>
      </c>
      <c r="G125" s="16" t="s">
        <v>59</v>
      </c>
      <c r="H125" s="1">
        <f ca="1">VLOOKUP(Data_t[[#This Row],[نام کالا]],INDIRECT(Data_t[[#This Row],[CODE]]&amp;"_t"),2,FALSE)</f>
        <v>10256</v>
      </c>
      <c r="I125" s="17">
        <f ca="1">VLOOKUP(Data_t[[#This Row],[نام کالا]],INDIRECT(Data_t[[#This Row],[CODE]]&amp;"_t"),3,FALSE)</f>
        <v>30000000</v>
      </c>
      <c r="J125" s="1" t="str">
        <f>VLOOKUP(Data_t[[#This Row],[شعبه ]],chains_t[],2)</f>
        <v xml:space="preserve">تهران </v>
      </c>
      <c r="K125" s="1" t="str">
        <f>VLOOKUP(Data_t[[#This Row],[شعبه ]],chains_t[],3)</f>
        <v>ستاری</v>
      </c>
      <c r="L125" s="1" t="str">
        <f>VLOOKUP(MID(Data_t[[#This Row],[تاریخ]],6,2),mounth[],2)</f>
        <v>مرداد</v>
      </c>
      <c r="M125" s="1" t="str">
        <f>LEFT(Data_t[[#This Row],[تاریخ]],4)</f>
        <v>1402</v>
      </c>
      <c r="N125" s="1">
        <f ca="1">Data_t[[#This Row],[تعداد]]*Data_t[[#This Row],[قیمت]]</f>
        <v>300000000</v>
      </c>
    </row>
    <row r="126" spans="2:14">
      <c r="B126" s="1" t="s">
        <v>15</v>
      </c>
      <c r="C126" s="18" t="str">
        <f>T(VLOOKUP(Data_t[[#This Row],[نوع کالا]],name_t[],2,FALSE))</f>
        <v>cloth</v>
      </c>
      <c r="D126" s="1" t="s">
        <v>16</v>
      </c>
      <c r="E126" s="15">
        <v>21</v>
      </c>
      <c r="F126" s="1" t="s">
        <v>4</v>
      </c>
      <c r="G126" s="16" t="s">
        <v>59</v>
      </c>
      <c r="H126" s="1">
        <f ca="1">VLOOKUP(Data_t[[#This Row],[نام کالا]],INDIRECT(Data_t[[#This Row],[CODE]]&amp;"_t"),2,FALSE)</f>
        <v>10355</v>
      </c>
      <c r="I126" s="17">
        <f ca="1">VLOOKUP(Data_t[[#This Row],[نام کالا]],INDIRECT(Data_t[[#This Row],[CODE]]&amp;"_t"),3,FALSE)</f>
        <v>800000</v>
      </c>
      <c r="J126" s="1" t="str">
        <f>VLOOKUP(Data_t[[#This Row],[شعبه ]],chains_t[],2)</f>
        <v xml:space="preserve">تهران </v>
      </c>
      <c r="K126" s="1" t="str">
        <f>VLOOKUP(Data_t[[#This Row],[شعبه ]],chains_t[],3)</f>
        <v>ستاری</v>
      </c>
      <c r="L126" s="1" t="str">
        <f>VLOOKUP(MID(Data_t[[#This Row],[تاریخ]],6,2),mounth[],2)</f>
        <v>مرداد</v>
      </c>
      <c r="M126" s="1" t="str">
        <f>LEFT(Data_t[[#This Row],[تاریخ]],4)</f>
        <v>1402</v>
      </c>
      <c r="N126" s="1">
        <f ca="1">Data_t[[#This Row],[تعداد]]*Data_t[[#This Row],[قیمت]]</f>
        <v>16800000</v>
      </c>
    </row>
    <row r="127" spans="2:14">
      <c r="B127" s="1" t="s">
        <v>15</v>
      </c>
      <c r="C127" s="18" t="str">
        <f>T(VLOOKUP(Data_t[[#This Row],[نوع کالا]],name_t[],2,FALSE))</f>
        <v>cloth</v>
      </c>
      <c r="D127" s="1" t="s">
        <v>17</v>
      </c>
      <c r="E127" s="15">
        <v>12</v>
      </c>
      <c r="F127" s="1" t="s">
        <v>4</v>
      </c>
      <c r="G127" s="16" t="s">
        <v>59</v>
      </c>
      <c r="H127" s="1">
        <f ca="1">VLOOKUP(Data_t[[#This Row],[نام کالا]],INDIRECT(Data_t[[#This Row],[CODE]]&amp;"_t"),2,FALSE)</f>
        <v>10357</v>
      </c>
      <c r="I127" s="17">
        <f ca="1">VLOOKUP(Data_t[[#This Row],[نام کالا]],INDIRECT(Data_t[[#This Row],[CODE]]&amp;"_t"),3,FALSE)</f>
        <v>500000</v>
      </c>
      <c r="J127" s="1" t="str">
        <f>VLOOKUP(Data_t[[#This Row],[شعبه ]],chains_t[],2)</f>
        <v xml:space="preserve">تهران </v>
      </c>
      <c r="K127" s="1" t="str">
        <f>VLOOKUP(Data_t[[#This Row],[شعبه ]],chains_t[],3)</f>
        <v>ستاری</v>
      </c>
      <c r="L127" s="1" t="str">
        <f>VLOOKUP(MID(Data_t[[#This Row],[تاریخ]],6,2),mounth[],2)</f>
        <v>مرداد</v>
      </c>
      <c r="M127" s="1" t="str">
        <f>LEFT(Data_t[[#This Row],[تاریخ]],4)</f>
        <v>1402</v>
      </c>
      <c r="N127" s="1">
        <f ca="1">Data_t[[#This Row],[تعداد]]*Data_t[[#This Row],[قیمت]]</f>
        <v>6000000</v>
      </c>
    </row>
    <row r="128" spans="2:14">
      <c r="B128" s="1" t="s">
        <v>15</v>
      </c>
      <c r="C128" s="18" t="str">
        <f>T(VLOOKUP(Data_t[[#This Row],[نوع کالا]],name_t[],2,FALSE))</f>
        <v>cloth</v>
      </c>
      <c r="D128" s="1" t="s">
        <v>18</v>
      </c>
      <c r="E128" s="15">
        <v>12</v>
      </c>
      <c r="F128" s="1" t="s">
        <v>4</v>
      </c>
      <c r="G128" s="16" t="s">
        <v>59</v>
      </c>
      <c r="H128" s="1">
        <f ca="1">VLOOKUP(Data_t[[#This Row],[نام کالا]],INDIRECT(Data_t[[#This Row],[CODE]]&amp;"_t"),2,FALSE)</f>
        <v>10358</v>
      </c>
      <c r="I128" s="17">
        <f ca="1">VLOOKUP(Data_t[[#This Row],[نام کالا]],INDIRECT(Data_t[[#This Row],[CODE]]&amp;"_t"),3,FALSE)</f>
        <v>600000</v>
      </c>
      <c r="J128" s="1" t="str">
        <f>VLOOKUP(Data_t[[#This Row],[شعبه ]],chains_t[],2)</f>
        <v xml:space="preserve">تهران </v>
      </c>
      <c r="K128" s="1" t="str">
        <f>VLOOKUP(Data_t[[#This Row],[شعبه ]],chains_t[],3)</f>
        <v>ستاری</v>
      </c>
      <c r="L128" s="1" t="str">
        <f>VLOOKUP(MID(Data_t[[#This Row],[تاریخ]],6,2),mounth[],2)</f>
        <v>مرداد</v>
      </c>
      <c r="M128" s="1" t="str">
        <f>LEFT(Data_t[[#This Row],[تاریخ]],4)</f>
        <v>1402</v>
      </c>
      <c r="N128" s="1">
        <f ca="1">Data_t[[#This Row],[تعداد]]*Data_t[[#This Row],[قیمت]]</f>
        <v>7200000</v>
      </c>
    </row>
    <row r="129" spans="2:14">
      <c r="B129" s="1" t="s">
        <v>13</v>
      </c>
      <c r="C129" s="18" t="str">
        <f>T(VLOOKUP(Data_t[[#This Row],[نوع کالا]],name_t[],2,FALSE))</f>
        <v>home</v>
      </c>
      <c r="D129" s="1" t="s">
        <v>23</v>
      </c>
      <c r="E129" s="15">
        <v>2</v>
      </c>
      <c r="F129" s="1" t="s">
        <v>5</v>
      </c>
      <c r="G129" s="16" t="s">
        <v>59</v>
      </c>
      <c r="H129" s="1">
        <f ca="1">VLOOKUP(Data_t[[#This Row],[نام کالا]],INDIRECT(Data_t[[#This Row],[CODE]]&amp;"_t"),2,FALSE)</f>
        <v>10156</v>
      </c>
      <c r="I129" s="17">
        <f ca="1">VLOOKUP(Data_t[[#This Row],[نام کالا]],INDIRECT(Data_t[[#This Row],[CODE]]&amp;"_t"),3,FALSE)</f>
        <v>80000000</v>
      </c>
      <c r="J129" s="1" t="str">
        <f>VLOOKUP(Data_t[[#This Row],[شعبه ]],chains_t[],2)</f>
        <v xml:space="preserve">تهران </v>
      </c>
      <c r="K129" s="1" t="str">
        <f>VLOOKUP(Data_t[[#This Row],[شعبه ]],chains_t[],3)</f>
        <v>ستارخان</v>
      </c>
      <c r="L129" s="1" t="str">
        <f>VLOOKUP(MID(Data_t[[#This Row],[تاریخ]],6,2),mounth[],2)</f>
        <v>مرداد</v>
      </c>
      <c r="M129" s="1" t="str">
        <f>LEFT(Data_t[[#This Row],[تاریخ]],4)</f>
        <v>1402</v>
      </c>
      <c r="N129" s="19">
        <f ca="1">Data_t[[#This Row],[تعداد]]*Data_t[[#This Row],[قیمت]]</f>
        <v>160000000</v>
      </c>
    </row>
    <row r="130" spans="2:14">
      <c r="B130" s="1" t="s">
        <v>13</v>
      </c>
      <c r="C130" s="18" t="str">
        <f>T(VLOOKUP(Data_t[[#This Row],[نوع کالا]],name_t[],2,FALSE))</f>
        <v>home</v>
      </c>
      <c r="D130" s="1" t="s">
        <v>24</v>
      </c>
      <c r="E130" s="15">
        <v>9</v>
      </c>
      <c r="F130" s="1" t="s">
        <v>5</v>
      </c>
      <c r="G130" s="16" t="s">
        <v>59</v>
      </c>
      <c r="H130" s="1">
        <f ca="1">VLOOKUP(Data_t[[#This Row],[نام کالا]],INDIRECT(Data_t[[#This Row],[CODE]]&amp;"_t"),2,FALSE)</f>
        <v>10157</v>
      </c>
      <c r="I130" s="17">
        <f ca="1">VLOOKUP(Data_t[[#This Row],[نام کالا]],INDIRECT(Data_t[[#This Row],[CODE]]&amp;"_t"),3,FALSE)</f>
        <v>40000000</v>
      </c>
      <c r="J130" s="1" t="str">
        <f>VLOOKUP(Data_t[[#This Row],[شعبه ]],chains_t[],2)</f>
        <v xml:space="preserve">تهران </v>
      </c>
      <c r="K130" s="1" t="str">
        <f>VLOOKUP(Data_t[[#This Row],[شعبه ]],chains_t[],3)</f>
        <v>ستارخان</v>
      </c>
      <c r="L130" s="1" t="str">
        <f>VLOOKUP(MID(Data_t[[#This Row],[تاریخ]],6,2),mounth[],2)</f>
        <v>مرداد</v>
      </c>
      <c r="M130" s="1" t="str">
        <f>LEFT(Data_t[[#This Row],[تاریخ]],4)</f>
        <v>1402</v>
      </c>
      <c r="N130" s="1">
        <f ca="1">Data_t[[#This Row],[تعداد]]*Data_t[[#This Row],[قیمت]]</f>
        <v>360000000</v>
      </c>
    </row>
    <row r="131" spans="2:14">
      <c r="B131" s="1" t="s">
        <v>13</v>
      </c>
      <c r="C131" s="18" t="str">
        <f>T(VLOOKUP(Data_t[[#This Row],[نوع کالا]],name_t[],2,FALSE))</f>
        <v>home</v>
      </c>
      <c r="D131" s="1" t="s">
        <v>22</v>
      </c>
      <c r="E131" s="15">
        <v>21</v>
      </c>
      <c r="F131" s="1" t="s">
        <v>5</v>
      </c>
      <c r="G131" s="16" t="s">
        <v>59</v>
      </c>
      <c r="H131" s="1">
        <f ca="1">VLOOKUP(Data_t[[#This Row],[نام کالا]],INDIRECT(Data_t[[#This Row],[CODE]]&amp;"_t"),2,FALSE)</f>
        <v>10155</v>
      </c>
      <c r="I131" s="17">
        <f ca="1">VLOOKUP(Data_t[[#This Row],[نام کالا]],INDIRECT(Data_t[[#This Row],[CODE]]&amp;"_t"),3,FALSE)</f>
        <v>10000000</v>
      </c>
      <c r="J131" s="1" t="str">
        <f>VLOOKUP(Data_t[[#This Row],[شعبه ]],chains_t[],2)</f>
        <v xml:space="preserve">تهران </v>
      </c>
      <c r="K131" s="1" t="str">
        <f>VLOOKUP(Data_t[[#This Row],[شعبه ]],chains_t[],3)</f>
        <v>ستارخان</v>
      </c>
      <c r="L131" s="1" t="str">
        <f>VLOOKUP(MID(Data_t[[#This Row],[تاریخ]],6,2),mounth[],2)</f>
        <v>مرداد</v>
      </c>
      <c r="M131" s="1" t="str">
        <f>LEFT(Data_t[[#This Row],[تاریخ]],4)</f>
        <v>1402</v>
      </c>
      <c r="N131" s="1">
        <f ca="1">Data_t[[#This Row],[تعداد]]*Data_t[[#This Row],[قیمت]]</f>
        <v>210000000</v>
      </c>
    </row>
    <row r="132" spans="2:14">
      <c r="B132" s="1" t="s">
        <v>14</v>
      </c>
      <c r="C132" s="18" t="str">
        <f>T(VLOOKUP(Data_t[[#This Row],[نوع کالا]],name_t[],2,FALSE))</f>
        <v>digital</v>
      </c>
      <c r="D132" s="1" t="s">
        <v>19</v>
      </c>
      <c r="E132" s="15">
        <v>18</v>
      </c>
      <c r="F132" s="1" t="s">
        <v>5</v>
      </c>
      <c r="G132" s="16" t="s">
        <v>59</v>
      </c>
      <c r="H132" s="1">
        <f ca="1">VLOOKUP(Data_t[[#This Row],[نام کالا]],INDIRECT(Data_t[[#This Row],[CODE]]&amp;"_t"),2,FALSE)</f>
        <v>10255</v>
      </c>
      <c r="I132" s="17">
        <f ca="1">VLOOKUP(Data_t[[#This Row],[نام کالا]],INDIRECT(Data_t[[#This Row],[CODE]]&amp;"_t"),3,FALSE)</f>
        <v>50000000</v>
      </c>
      <c r="J132" s="1" t="str">
        <f>VLOOKUP(Data_t[[#This Row],[شعبه ]],chains_t[],2)</f>
        <v xml:space="preserve">تهران </v>
      </c>
      <c r="K132" s="1" t="str">
        <f>VLOOKUP(Data_t[[#This Row],[شعبه ]],chains_t[],3)</f>
        <v>ستارخان</v>
      </c>
      <c r="L132" s="1" t="str">
        <f>VLOOKUP(MID(Data_t[[#This Row],[تاریخ]],6,2),mounth[],2)</f>
        <v>مرداد</v>
      </c>
      <c r="M132" s="1" t="str">
        <f>LEFT(Data_t[[#This Row],[تاریخ]],4)</f>
        <v>1402</v>
      </c>
      <c r="N132" s="1">
        <f ca="1">Data_t[[#This Row],[تعداد]]*Data_t[[#This Row],[قیمت]]</f>
        <v>900000000</v>
      </c>
    </row>
    <row r="133" spans="2:14">
      <c r="B133" s="1" t="s">
        <v>14</v>
      </c>
      <c r="C133" s="18" t="str">
        <f>T(VLOOKUP(Data_t[[#This Row],[نوع کالا]],name_t[],2,FALSE))</f>
        <v>digital</v>
      </c>
      <c r="D133" s="1" t="s">
        <v>21</v>
      </c>
      <c r="E133" s="15">
        <v>25</v>
      </c>
      <c r="F133" s="1" t="s">
        <v>5</v>
      </c>
      <c r="G133" s="16" t="s">
        <v>59</v>
      </c>
      <c r="H133" s="1">
        <f ca="1">VLOOKUP(Data_t[[#This Row],[نام کالا]],INDIRECT(Data_t[[#This Row],[CODE]]&amp;"_t"),2,FALSE)</f>
        <v>10257</v>
      </c>
      <c r="I133" s="17">
        <f ca="1">VLOOKUP(Data_t[[#This Row],[نام کالا]],INDIRECT(Data_t[[#This Row],[CODE]]&amp;"_t"),3,FALSE)</f>
        <v>40000000</v>
      </c>
      <c r="J133" s="1" t="str">
        <f>VLOOKUP(Data_t[[#This Row],[شعبه ]],chains_t[],2)</f>
        <v xml:space="preserve">تهران </v>
      </c>
      <c r="K133" s="1" t="str">
        <f>VLOOKUP(Data_t[[#This Row],[شعبه ]],chains_t[],3)</f>
        <v>ستارخان</v>
      </c>
      <c r="L133" s="1" t="str">
        <f>VLOOKUP(MID(Data_t[[#This Row],[تاریخ]],6,2),mounth[],2)</f>
        <v>مرداد</v>
      </c>
      <c r="M133" s="1" t="str">
        <f>LEFT(Data_t[[#This Row],[تاریخ]],4)</f>
        <v>1402</v>
      </c>
      <c r="N133" s="1">
        <f ca="1">Data_t[[#This Row],[تعداد]]*Data_t[[#This Row],[قیمت]]</f>
        <v>1000000000</v>
      </c>
    </row>
    <row r="134" spans="2:14">
      <c r="B134" s="1" t="s">
        <v>14</v>
      </c>
      <c r="C134" s="18" t="str">
        <f>T(VLOOKUP(Data_t[[#This Row],[نوع کالا]],name_t[],2,FALSE))</f>
        <v>digital</v>
      </c>
      <c r="D134" s="1" t="s">
        <v>20</v>
      </c>
      <c r="E134" s="15">
        <v>14</v>
      </c>
      <c r="F134" s="1" t="s">
        <v>5</v>
      </c>
      <c r="G134" s="16" t="s">
        <v>59</v>
      </c>
      <c r="H134" s="1">
        <f ca="1">VLOOKUP(Data_t[[#This Row],[نام کالا]],INDIRECT(Data_t[[#This Row],[CODE]]&amp;"_t"),2,FALSE)</f>
        <v>10256</v>
      </c>
      <c r="I134" s="17">
        <f ca="1">VLOOKUP(Data_t[[#This Row],[نام کالا]],INDIRECT(Data_t[[#This Row],[CODE]]&amp;"_t"),3,FALSE)</f>
        <v>30000000</v>
      </c>
      <c r="J134" s="1" t="str">
        <f>VLOOKUP(Data_t[[#This Row],[شعبه ]],chains_t[],2)</f>
        <v xml:space="preserve">تهران </v>
      </c>
      <c r="K134" s="1" t="str">
        <f>VLOOKUP(Data_t[[#This Row],[شعبه ]],chains_t[],3)</f>
        <v>ستارخان</v>
      </c>
      <c r="L134" s="1" t="str">
        <f>VLOOKUP(MID(Data_t[[#This Row],[تاریخ]],6,2),mounth[],2)</f>
        <v>مرداد</v>
      </c>
      <c r="M134" s="1" t="str">
        <f>LEFT(Data_t[[#This Row],[تاریخ]],4)</f>
        <v>1402</v>
      </c>
      <c r="N134" s="1">
        <f ca="1">Data_t[[#This Row],[تعداد]]*Data_t[[#This Row],[قیمت]]</f>
        <v>420000000</v>
      </c>
    </row>
    <row r="135" spans="2:14">
      <c r="B135" s="1" t="s">
        <v>15</v>
      </c>
      <c r="C135" s="18" t="str">
        <f>T(VLOOKUP(Data_t[[#This Row],[نوع کالا]],name_t[],2,FALSE))</f>
        <v>cloth</v>
      </c>
      <c r="D135" s="1" t="s">
        <v>16</v>
      </c>
      <c r="E135" s="15">
        <v>5</v>
      </c>
      <c r="F135" s="1" t="s">
        <v>5</v>
      </c>
      <c r="G135" s="16" t="s">
        <v>59</v>
      </c>
      <c r="H135" s="1">
        <f ca="1">VLOOKUP(Data_t[[#This Row],[نام کالا]],INDIRECT(Data_t[[#This Row],[CODE]]&amp;"_t"),2,FALSE)</f>
        <v>10355</v>
      </c>
      <c r="I135" s="17">
        <f ca="1">VLOOKUP(Data_t[[#This Row],[نام کالا]],INDIRECT(Data_t[[#This Row],[CODE]]&amp;"_t"),3,FALSE)</f>
        <v>800000</v>
      </c>
      <c r="J135" s="1" t="str">
        <f>VLOOKUP(Data_t[[#This Row],[شعبه ]],chains_t[],2)</f>
        <v xml:space="preserve">تهران </v>
      </c>
      <c r="K135" s="1" t="str">
        <f>VLOOKUP(Data_t[[#This Row],[شعبه ]],chains_t[],3)</f>
        <v>ستارخان</v>
      </c>
      <c r="L135" s="1" t="str">
        <f>VLOOKUP(MID(Data_t[[#This Row],[تاریخ]],6,2),mounth[],2)</f>
        <v>مرداد</v>
      </c>
      <c r="M135" s="1" t="str">
        <f>LEFT(Data_t[[#This Row],[تاریخ]],4)</f>
        <v>1402</v>
      </c>
      <c r="N135" s="1">
        <f ca="1">Data_t[[#This Row],[تعداد]]*Data_t[[#This Row],[قیمت]]</f>
        <v>4000000</v>
      </c>
    </row>
    <row r="136" spans="2:14">
      <c r="B136" s="1" t="s">
        <v>15</v>
      </c>
      <c r="C136" s="18" t="str">
        <f>T(VLOOKUP(Data_t[[#This Row],[نوع کالا]],name_t[],2,FALSE))</f>
        <v>cloth</v>
      </c>
      <c r="D136" s="1" t="s">
        <v>17</v>
      </c>
      <c r="E136" s="15">
        <v>28</v>
      </c>
      <c r="F136" s="1" t="s">
        <v>5</v>
      </c>
      <c r="G136" s="16" t="s">
        <v>59</v>
      </c>
      <c r="H136" s="1">
        <f ca="1">VLOOKUP(Data_t[[#This Row],[نام کالا]],INDIRECT(Data_t[[#This Row],[CODE]]&amp;"_t"),2,FALSE)</f>
        <v>10357</v>
      </c>
      <c r="I136" s="17">
        <f ca="1">VLOOKUP(Data_t[[#This Row],[نام کالا]],INDIRECT(Data_t[[#This Row],[CODE]]&amp;"_t"),3,FALSE)</f>
        <v>500000</v>
      </c>
      <c r="J136" s="1" t="str">
        <f>VLOOKUP(Data_t[[#This Row],[شعبه ]],chains_t[],2)</f>
        <v xml:space="preserve">تهران </v>
      </c>
      <c r="K136" s="1" t="str">
        <f>VLOOKUP(Data_t[[#This Row],[شعبه ]],chains_t[],3)</f>
        <v>ستارخان</v>
      </c>
      <c r="L136" s="1" t="str">
        <f>VLOOKUP(MID(Data_t[[#This Row],[تاریخ]],6,2),mounth[],2)</f>
        <v>مرداد</v>
      </c>
      <c r="M136" s="1" t="str">
        <f>LEFT(Data_t[[#This Row],[تاریخ]],4)</f>
        <v>1402</v>
      </c>
      <c r="N136" s="1">
        <f ca="1">Data_t[[#This Row],[تعداد]]*Data_t[[#This Row],[قیمت]]</f>
        <v>14000000</v>
      </c>
    </row>
    <row r="137" spans="2:14">
      <c r="B137" s="1" t="s">
        <v>15</v>
      </c>
      <c r="C137" s="18" t="str">
        <f>T(VLOOKUP(Data_t[[#This Row],[نوع کالا]],name_t[],2,FALSE))</f>
        <v>cloth</v>
      </c>
      <c r="D137" s="1" t="s">
        <v>18</v>
      </c>
      <c r="E137" s="15">
        <v>20</v>
      </c>
      <c r="F137" s="1" t="s">
        <v>5</v>
      </c>
      <c r="G137" s="16" t="s">
        <v>59</v>
      </c>
      <c r="H137" s="1">
        <f ca="1">VLOOKUP(Data_t[[#This Row],[نام کالا]],INDIRECT(Data_t[[#This Row],[CODE]]&amp;"_t"),2,FALSE)</f>
        <v>10358</v>
      </c>
      <c r="I137" s="17">
        <f ca="1">VLOOKUP(Data_t[[#This Row],[نام کالا]],INDIRECT(Data_t[[#This Row],[CODE]]&amp;"_t"),3,FALSE)</f>
        <v>600000</v>
      </c>
      <c r="J137" s="1" t="str">
        <f>VLOOKUP(Data_t[[#This Row],[شعبه ]],chains_t[],2)</f>
        <v xml:space="preserve">تهران </v>
      </c>
      <c r="K137" s="1" t="str">
        <f>VLOOKUP(Data_t[[#This Row],[شعبه ]],chains_t[],3)</f>
        <v>ستارخان</v>
      </c>
      <c r="L137" s="1" t="str">
        <f>VLOOKUP(MID(Data_t[[#This Row],[تاریخ]],6,2),mounth[],2)</f>
        <v>مرداد</v>
      </c>
      <c r="M137" s="1" t="str">
        <f>LEFT(Data_t[[#This Row],[تاریخ]],4)</f>
        <v>1402</v>
      </c>
      <c r="N137" s="1">
        <f ca="1">Data_t[[#This Row],[تعداد]]*Data_t[[#This Row],[قیمت]]</f>
        <v>12000000</v>
      </c>
    </row>
  </sheetData>
  <phoneticPr fontId="4" type="noConversion"/>
  <dataValidations count="4">
    <dataValidation type="list" allowBlank="1" showInputMessage="1" showErrorMessage="1" sqref="B3:B137" xr:uid="{FDE0EC48-325A-4BAC-8615-E38546A1ABBF}">
      <formula1>cat_n</formula1>
    </dataValidation>
    <dataValidation type="list" allowBlank="1" showInputMessage="1" showErrorMessage="1" sqref="F3:F137" xr:uid="{1A8FE3C8-2AC1-44FD-BE0F-FDD7B9959372}">
      <formula1>chains</formula1>
    </dataValidation>
    <dataValidation type="whole" operator="greaterThan" allowBlank="1" showInputMessage="1" showErrorMessage="1" sqref="E3:E137" xr:uid="{5D252DFC-4122-47DC-BDEF-F82B36CF84A1}">
      <formula1>0</formula1>
    </dataValidation>
    <dataValidation type="list" allowBlank="1" showInputMessage="1" showErrorMessage="1" sqref="D3:D137" xr:uid="{8153DD1F-CC77-43AE-AF16-AF9A2985D0E7}">
      <formula1>INDIRECT($C3&amp;"_n")</formula1>
    </dataValidation>
  </dataValidations>
  <pageMargins left="0.7" right="0.7" top="0.75" bottom="0.75" header="0.3" footer="0.3"/>
  <pageSetup paperSize="9" orientation="portrait" horizontalDpi="1200" verticalDpi="120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2A68EF-C0EF-4C6E-A42C-385C4D05538F}">
  <dimension ref="B2:O14"/>
  <sheetViews>
    <sheetView rightToLeft="1" workbookViewId="0">
      <selection activeCell="B11" sqref="B11:B13"/>
    </sheetView>
  </sheetViews>
  <sheetFormatPr defaultRowHeight="14.35"/>
  <cols>
    <col min="2" max="2" width="9.87890625" customWidth="1"/>
    <col min="4" max="4" width="17.52734375" customWidth="1"/>
    <col min="6" max="6" width="11.3515625" customWidth="1"/>
    <col min="7" max="7" width="10.3515625" customWidth="1"/>
    <col min="8" max="8" width="12.64453125" customWidth="1"/>
    <col min="9" max="9" width="11.234375" customWidth="1"/>
    <col min="10" max="10" width="11.3515625" customWidth="1"/>
    <col min="11" max="11" width="12.64453125" customWidth="1"/>
    <col min="12" max="12" width="12.76171875" customWidth="1"/>
    <col min="14" max="14" width="11.234375" customWidth="1"/>
  </cols>
  <sheetData>
    <row r="2" spans="2:15">
      <c r="B2" t="s">
        <v>2</v>
      </c>
      <c r="C2" t="s">
        <v>6</v>
      </c>
      <c r="D2" t="s">
        <v>7</v>
      </c>
      <c r="F2" s="9" t="s">
        <v>12</v>
      </c>
      <c r="K2" t="s">
        <v>27</v>
      </c>
      <c r="L2" t="s">
        <v>28</v>
      </c>
      <c r="N2" t="s">
        <v>35</v>
      </c>
      <c r="O2" t="s">
        <v>27</v>
      </c>
    </row>
    <row r="3" spans="2:15">
      <c r="B3" t="s">
        <v>3</v>
      </c>
      <c r="C3" t="s">
        <v>8</v>
      </c>
      <c r="D3" t="s">
        <v>9</v>
      </c>
      <c r="F3" s="6" t="s">
        <v>13</v>
      </c>
      <c r="K3" t="s">
        <v>12</v>
      </c>
      <c r="L3" t="s">
        <v>37</v>
      </c>
      <c r="N3" t="str">
        <f>"01"</f>
        <v>01</v>
      </c>
      <c r="O3" t="s">
        <v>42</v>
      </c>
    </row>
    <row r="4" spans="2:15">
      <c r="B4" t="s">
        <v>4</v>
      </c>
      <c r="C4" t="s">
        <v>8</v>
      </c>
      <c r="D4" t="s">
        <v>10</v>
      </c>
      <c r="F4" s="8" t="s">
        <v>14</v>
      </c>
      <c r="K4" t="s">
        <v>13</v>
      </c>
      <c r="L4" t="s">
        <v>38</v>
      </c>
      <c r="N4" t="str">
        <f>"02"</f>
        <v>02</v>
      </c>
      <c r="O4" t="s">
        <v>43</v>
      </c>
    </row>
    <row r="5" spans="2:15">
      <c r="B5" t="s">
        <v>5</v>
      </c>
      <c r="C5" t="s">
        <v>8</v>
      </c>
      <c r="D5" t="s">
        <v>11</v>
      </c>
      <c r="F5" s="6" t="s">
        <v>15</v>
      </c>
      <c r="K5" t="s">
        <v>14</v>
      </c>
      <c r="L5" t="s">
        <v>39</v>
      </c>
      <c r="N5" t="str">
        <f>"03"</f>
        <v>03</v>
      </c>
      <c r="O5" t="s">
        <v>44</v>
      </c>
    </row>
    <row r="6" spans="2:15">
      <c r="K6" t="s">
        <v>15</v>
      </c>
      <c r="L6" t="s">
        <v>40</v>
      </c>
      <c r="N6" t="str">
        <f>"04"</f>
        <v>04</v>
      </c>
      <c r="O6" t="s">
        <v>45</v>
      </c>
    </row>
    <row r="7" spans="2:15">
      <c r="N7" t="str">
        <f>"05"</f>
        <v>05</v>
      </c>
      <c r="O7" t="s">
        <v>46</v>
      </c>
    </row>
    <row r="8" spans="2:15">
      <c r="N8" t="str">
        <f>"06"</f>
        <v>06</v>
      </c>
      <c r="O8" t="s">
        <v>47</v>
      </c>
    </row>
    <row r="9" spans="2:15">
      <c r="N9" t="str">
        <f>"07"</f>
        <v>07</v>
      </c>
      <c r="O9" t="s">
        <v>48</v>
      </c>
    </row>
    <row r="10" spans="2:15">
      <c r="B10" s="5" t="s">
        <v>13</v>
      </c>
      <c r="C10" s="11" t="s">
        <v>26</v>
      </c>
      <c r="D10" t="s">
        <v>25</v>
      </c>
      <c r="F10" s="9" t="s">
        <v>14</v>
      </c>
      <c r="G10" s="9" t="s">
        <v>26</v>
      </c>
      <c r="H10" s="9" t="s">
        <v>25</v>
      </c>
      <c r="J10" s="10" t="s">
        <v>15</v>
      </c>
      <c r="K10" s="9" t="s">
        <v>26</v>
      </c>
      <c r="L10" s="9" t="s">
        <v>25</v>
      </c>
      <c r="N10" t="str">
        <f>"08"</f>
        <v>08</v>
      </c>
      <c r="O10" t="s">
        <v>49</v>
      </c>
    </row>
    <row r="11" spans="2:15">
      <c r="B11" s="6" t="s">
        <v>22</v>
      </c>
      <c r="C11" s="12">
        <v>10155</v>
      </c>
      <c r="D11" s="14">
        <v>10000000</v>
      </c>
      <c r="F11" s="6" t="s">
        <v>19</v>
      </c>
      <c r="G11" s="6">
        <v>10255</v>
      </c>
      <c r="H11" s="14">
        <v>50000000</v>
      </c>
      <c r="J11" s="7" t="s">
        <v>16</v>
      </c>
      <c r="K11" s="6">
        <v>10355</v>
      </c>
      <c r="L11" s="14">
        <v>800000</v>
      </c>
      <c r="N11" t="str">
        <f>"09"</f>
        <v>09</v>
      </c>
      <c r="O11" t="s">
        <v>50</v>
      </c>
    </row>
    <row r="12" spans="2:15">
      <c r="B12" s="8" t="s">
        <v>23</v>
      </c>
      <c r="C12" s="13">
        <v>10156</v>
      </c>
      <c r="D12" s="14">
        <v>80000000</v>
      </c>
      <c r="F12" s="8" t="s">
        <v>20</v>
      </c>
      <c r="G12" s="8">
        <v>10256</v>
      </c>
      <c r="H12" s="14">
        <v>30000000</v>
      </c>
      <c r="J12" s="8" t="s">
        <v>17</v>
      </c>
      <c r="K12" s="8">
        <v>10357</v>
      </c>
      <c r="L12" s="14">
        <v>500000</v>
      </c>
      <c r="N12" t="str">
        <f>"10"</f>
        <v>10</v>
      </c>
      <c r="O12" t="s">
        <v>51</v>
      </c>
    </row>
    <row r="13" spans="2:15">
      <c r="B13" s="6" t="s">
        <v>24</v>
      </c>
      <c r="C13" s="12">
        <v>10157</v>
      </c>
      <c r="D13" s="14">
        <v>40000000</v>
      </c>
      <c r="F13" s="6" t="s">
        <v>21</v>
      </c>
      <c r="G13" s="6">
        <v>10257</v>
      </c>
      <c r="H13" s="14">
        <v>40000000</v>
      </c>
      <c r="J13" s="4" t="s">
        <v>18</v>
      </c>
      <c r="K13" s="8">
        <v>10358</v>
      </c>
      <c r="L13" s="14">
        <v>600000</v>
      </c>
      <c r="N13" t="str">
        <f>"11"</f>
        <v>11</v>
      </c>
      <c r="O13" t="s">
        <v>52</v>
      </c>
    </row>
    <row r="14" spans="2:15">
      <c r="N14" t="str">
        <f>"12"</f>
        <v>12</v>
      </c>
      <c r="O14" t="s">
        <v>53</v>
      </c>
    </row>
  </sheetData>
  <phoneticPr fontId="4" type="noConversion"/>
  <pageMargins left="0.7" right="0.7" top="0.75" bottom="0.75" header="0.3" footer="0.3"/>
  <tableParts count="7">
    <tablePart r:id="rId1"/>
    <tablePart r:id="rId2"/>
    <tablePart r:id="rId3"/>
    <tablePart r:id="rId4"/>
    <tablePart r:id="rId5"/>
    <tablePart r:id="rId6"/>
    <tablePart r:id="rId7"/>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6B549-03E4-463D-8756-A0943AB150A9}">
  <dimension ref="A1:U50"/>
  <sheetViews>
    <sheetView zoomScale="55" zoomScaleNormal="55" workbookViewId="0">
      <selection activeCell="T5" sqref="T5"/>
    </sheetView>
  </sheetViews>
  <sheetFormatPr defaultRowHeight="14.35"/>
  <cols>
    <col min="1" max="1" width="18.41015625" bestFit="1" customWidth="1"/>
    <col min="2" max="2" width="17.41015625" bestFit="1" customWidth="1"/>
    <col min="3" max="3" width="11.52734375" bestFit="1" customWidth="1"/>
    <col min="4" max="4" width="20.41015625" customWidth="1"/>
    <col min="5" max="5" width="17.76171875" style="14" bestFit="1" customWidth="1"/>
    <col min="6" max="6" width="13.3515625" bestFit="1" customWidth="1"/>
    <col min="7" max="7" width="10.76171875" customWidth="1"/>
    <col min="11" max="11" width="18.41015625" bestFit="1" customWidth="1"/>
    <col min="12" max="12" width="13" bestFit="1" customWidth="1"/>
    <col min="15" max="19" width="11.41015625" bestFit="1" customWidth="1"/>
    <col min="20" max="20" width="18.41015625" bestFit="1" customWidth="1"/>
    <col min="21" max="21" width="17.41015625" bestFit="1" customWidth="1"/>
    <col min="22" max="22" width="15.52734375" bestFit="1" customWidth="1"/>
  </cols>
  <sheetData>
    <row r="1" spans="1:21">
      <c r="A1" s="20" t="s">
        <v>32</v>
      </c>
      <c r="B1" t="s">
        <v>62</v>
      </c>
      <c r="K1" s="20" t="s">
        <v>32</v>
      </c>
      <c r="L1" t="s">
        <v>62</v>
      </c>
      <c r="T1" s="20" t="s">
        <v>29</v>
      </c>
      <c r="U1" t="s">
        <v>62</v>
      </c>
    </row>
    <row r="2" spans="1:21">
      <c r="A2" s="20" t="s">
        <v>29</v>
      </c>
      <c r="B2" t="s">
        <v>62</v>
      </c>
    </row>
    <row r="3" spans="1:21">
      <c r="K3" s="20" t="s">
        <v>60</v>
      </c>
      <c r="L3" t="s">
        <v>64</v>
      </c>
      <c r="T3" s="20" t="s">
        <v>60</v>
      </c>
      <c r="U3" t="s">
        <v>64</v>
      </c>
    </row>
    <row r="4" spans="1:21">
      <c r="A4" s="20" t="s">
        <v>60</v>
      </c>
      <c r="B4" t="s">
        <v>64</v>
      </c>
      <c r="K4" s="21" t="s">
        <v>5</v>
      </c>
      <c r="L4" s="22">
        <v>23537600000</v>
      </c>
      <c r="T4" s="21" t="s">
        <v>44</v>
      </c>
      <c r="U4" s="22">
        <v>12783700000</v>
      </c>
    </row>
    <row r="5" spans="1:21">
      <c r="A5" s="21" t="s">
        <v>14</v>
      </c>
      <c r="B5" s="22">
        <v>32910000000</v>
      </c>
      <c r="K5" s="21" t="s">
        <v>3</v>
      </c>
      <c r="L5" s="22">
        <v>20146100000</v>
      </c>
      <c r="T5" s="21" t="s">
        <v>45</v>
      </c>
      <c r="U5" s="22">
        <v>12302100000</v>
      </c>
    </row>
    <row r="6" spans="1:21">
      <c r="A6" s="21" t="s">
        <v>13</v>
      </c>
      <c r="B6" s="22">
        <v>24770000000</v>
      </c>
      <c r="K6" s="21" t="s">
        <v>4</v>
      </c>
      <c r="L6" s="22">
        <v>14453200000</v>
      </c>
      <c r="T6" s="21" t="s">
        <v>43</v>
      </c>
      <c r="U6" s="22">
        <v>12058900000</v>
      </c>
    </row>
    <row r="7" spans="1:21">
      <c r="A7" s="21" t="s">
        <v>15</v>
      </c>
      <c r="B7" s="22">
        <v>456900000</v>
      </c>
      <c r="K7" s="21" t="s">
        <v>61</v>
      </c>
      <c r="L7" s="22">
        <v>58136900000</v>
      </c>
      <c r="T7" s="21" t="s">
        <v>42</v>
      </c>
      <c r="U7" s="22">
        <v>10597400000</v>
      </c>
    </row>
    <row r="8" spans="1:21">
      <c r="A8" s="21" t="s">
        <v>61</v>
      </c>
      <c r="B8" s="22">
        <v>58136900000</v>
      </c>
      <c r="T8" s="21" t="s">
        <v>46</v>
      </c>
      <c r="U8" s="22">
        <v>10394800000</v>
      </c>
    </row>
    <row r="9" spans="1:21">
      <c r="T9" s="21" t="s">
        <v>61</v>
      </c>
      <c r="U9" s="22">
        <v>58136900000</v>
      </c>
    </row>
    <row r="15" spans="1:21">
      <c r="K15" s="20" t="s">
        <v>32</v>
      </c>
      <c r="L15" t="s">
        <v>62</v>
      </c>
    </row>
    <row r="16" spans="1:21">
      <c r="K16" s="20" t="s">
        <v>29</v>
      </c>
      <c r="L16" t="s">
        <v>62</v>
      </c>
    </row>
    <row r="17" spans="1:12">
      <c r="A17" s="20" t="s">
        <v>32</v>
      </c>
      <c r="B17" t="s">
        <v>62</v>
      </c>
    </row>
    <row r="18" spans="1:12">
      <c r="A18" s="20" t="s">
        <v>29</v>
      </c>
      <c r="B18" t="s">
        <v>62</v>
      </c>
      <c r="K18" s="20" t="s">
        <v>60</v>
      </c>
      <c r="L18" t="s">
        <v>63</v>
      </c>
    </row>
    <row r="19" spans="1:12">
      <c r="K19" s="21" t="s">
        <v>19</v>
      </c>
      <c r="L19" s="22">
        <v>296</v>
      </c>
    </row>
    <row r="20" spans="1:12">
      <c r="A20" s="20" t="s">
        <v>60</v>
      </c>
      <c r="B20" t="s">
        <v>64</v>
      </c>
      <c r="K20" s="21" t="s">
        <v>17</v>
      </c>
      <c r="L20" s="22">
        <v>291</v>
      </c>
    </row>
    <row r="21" spans="1:12">
      <c r="A21" s="21" t="s">
        <v>19</v>
      </c>
      <c r="B21" s="22">
        <v>14800000000</v>
      </c>
      <c r="K21" s="21" t="s">
        <v>21</v>
      </c>
      <c r="L21" s="22">
        <v>290</v>
      </c>
    </row>
    <row r="22" spans="1:12">
      <c r="A22" s="21" t="s">
        <v>23</v>
      </c>
      <c r="B22" s="22">
        <v>14160000000</v>
      </c>
      <c r="K22" s="21" t="s">
        <v>18</v>
      </c>
      <c r="L22" s="22">
        <v>239</v>
      </c>
    </row>
    <row r="23" spans="1:12">
      <c r="A23" s="21" t="s">
        <v>21</v>
      </c>
      <c r="B23" s="22">
        <v>11600000000</v>
      </c>
      <c r="K23" s="21" t="s">
        <v>22</v>
      </c>
      <c r="L23" s="22">
        <v>233</v>
      </c>
    </row>
    <row r="24" spans="1:12">
      <c r="A24" s="21" t="s">
        <v>24</v>
      </c>
      <c r="B24" s="22">
        <v>8280000000</v>
      </c>
      <c r="K24" s="21" t="s">
        <v>20</v>
      </c>
      <c r="L24" s="22">
        <v>217</v>
      </c>
    </row>
    <row r="25" spans="1:12">
      <c r="A25" s="21" t="s">
        <v>20</v>
      </c>
      <c r="B25" s="22">
        <v>6510000000</v>
      </c>
      <c r="K25" s="21" t="s">
        <v>16</v>
      </c>
      <c r="L25" s="22">
        <v>210</v>
      </c>
    </row>
    <row r="26" spans="1:12">
      <c r="A26" s="21" t="s">
        <v>22</v>
      </c>
      <c r="B26" s="22">
        <v>2330000000</v>
      </c>
      <c r="K26" s="21" t="s">
        <v>24</v>
      </c>
      <c r="L26" s="22">
        <v>207</v>
      </c>
    </row>
    <row r="27" spans="1:12">
      <c r="A27" s="21" t="s">
        <v>16</v>
      </c>
      <c r="B27" s="22">
        <v>168000000</v>
      </c>
      <c r="K27" s="21" t="s">
        <v>23</v>
      </c>
      <c r="L27" s="22">
        <v>177</v>
      </c>
    </row>
    <row r="28" spans="1:12">
      <c r="A28" s="21" t="s">
        <v>17</v>
      </c>
      <c r="B28" s="22">
        <v>145500000</v>
      </c>
      <c r="K28" s="21" t="s">
        <v>61</v>
      </c>
      <c r="L28" s="22">
        <v>2160</v>
      </c>
    </row>
    <row r="29" spans="1:12">
      <c r="A29" s="21" t="s">
        <v>18</v>
      </c>
      <c r="B29" s="22">
        <v>143400000</v>
      </c>
    </row>
    <row r="30" spans="1:12">
      <c r="A30" s="21" t="s">
        <v>61</v>
      </c>
      <c r="B30" s="22">
        <v>58136900000</v>
      </c>
    </row>
    <row r="41" spans="1:6">
      <c r="A41" t="s">
        <v>33</v>
      </c>
      <c r="B41" t="s">
        <v>66</v>
      </c>
      <c r="C41" t="s">
        <v>65</v>
      </c>
      <c r="D41" t="s">
        <v>67</v>
      </c>
      <c r="E41" s="14" t="s">
        <v>68</v>
      </c>
      <c r="F41" t="s">
        <v>69</v>
      </c>
    </row>
    <row r="42" spans="1:6">
      <c r="A42" s="21" t="s">
        <v>19</v>
      </c>
      <c r="B42">
        <f ca="1">SUMIF(Data_t[نام کالا],Table3[[#This Row],[نام کالا]],Data_t[جمع درآمد])</f>
        <v>14800000000</v>
      </c>
      <c r="C42" s="23">
        <f ca="1">SUM($B$42:B42)/SUM(Table3[درآمد])</f>
        <v>0.2545715371820651</v>
      </c>
      <c r="D42" s="14">
        <f ca="1">IF(Table3[[#This Row],[درصد تجمعی]]&lt;=0.8,Table3[[#This Row],[درآمد]],"")</f>
        <v>14800000000</v>
      </c>
      <c r="E42" s="14" t="str">
        <f ca="1">IF(Table3[[#This Row],[درصد تجمعی]]&gt;=0.8,Table3[[#This Row],[درآمد]],"")</f>
        <v/>
      </c>
      <c r="F42" s="23">
        <v>0.8</v>
      </c>
    </row>
    <row r="43" spans="1:6">
      <c r="A43" s="21" t="s">
        <v>23</v>
      </c>
      <c r="B43">
        <f ca="1">SUMIF(Data_t[نام کالا],Table3[[#This Row],[نام کالا]],Data_t[جمع درآمد])</f>
        <v>14160000000</v>
      </c>
      <c r="C43" s="23">
        <f ca="1">SUM($B$42:B43)/SUM(Table3[درآمد])</f>
        <v>0.49813457545895978</v>
      </c>
      <c r="D43" s="14">
        <f ca="1">IF(Table3[[#This Row],[درصد تجمعی]]&lt;=0.8,Table3[[#This Row],[درآمد]],"")</f>
        <v>14160000000</v>
      </c>
      <c r="E43" s="14" t="str">
        <f ca="1">IF(Table3[[#This Row],[درصد تجمعی]]&gt;=0.8,Table3[[#This Row],[درآمد]],"")</f>
        <v/>
      </c>
      <c r="F43" s="23">
        <v>0.8</v>
      </c>
    </row>
    <row r="44" spans="1:6">
      <c r="A44" s="21" t="s">
        <v>21</v>
      </c>
      <c r="B44">
        <f ca="1">SUMIF(Data_t[نام کالا],Table3[[#This Row],[نام کالا]],Data_t[جمع درآمد])</f>
        <v>11600000000</v>
      </c>
      <c r="C44" s="23">
        <f ca="1">SUM($B$42:B44)/SUM(Table3[درآمد])</f>
        <v>0.69766361811517297</v>
      </c>
      <c r="D44" s="14">
        <f ca="1">IF(Table3[[#This Row],[درصد تجمعی]]&lt;=0.8,Table3[[#This Row],[درآمد]],"")</f>
        <v>11600000000</v>
      </c>
      <c r="E44" s="14" t="str">
        <f ca="1">IF(Table3[[#This Row],[درصد تجمعی]]&gt;=0.8,Table3[[#This Row],[درآمد]],"")</f>
        <v/>
      </c>
      <c r="F44" s="23">
        <v>0.8</v>
      </c>
    </row>
    <row r="45" spans="1:6">
      <c r="A45" s="21" t="s">
        <v>24</v>
      </c>
      <c r="B45">
        <f ca="1">SUMIF(Data_t[نام کالا],Table3[[#This Row],[نام کالا]],Data_t[جمع درآمد])</f>
        <v>8280000000</v>
      </c>
      <c r="C45" s="23">
        <f ca="1">SUM($B$42:B45)/SUM(Table3[درآمد])</f>
        <v>0.84008607270081481</v>
      </c>
      <c r="D45" s="14" t="str">
        <f ca="1">IF(Table3[[#This Row],[درصد تجمعی]]&lt;=0.8,Table3[[#This Row],[درآمد]],"")</f>
        <v/>
      </c>
      <c r="E45" s="14">
        <f ca="1">IF(Table3[[#This Row],[درصد تجمعی]]&gt;=0.8,Table3[[#This Row],[درآمد]],"")</f>
        <v>8280000000</v>
      </c>
      <c r="F45" s="23">
        <v>0.8</v>
      </c>
    </row>
    <row r="46" spans="1:6">
      <c r="A46" s="21" t="s">
        <v>20</v>
      </c>
      <c r="B46">
        <f ca="1">SUMIF(Data_t[نام کالا],Table3[[#This Row],[نام کالا]],Data_t[جمع درآمد])</f>
        <v>6510000000</v>
      </c>
      <c r="C46" s="23">
        <f ca="1">SUM($B$42:B46)/SUM(Table3[درآمد])</f>
        <v>0.95206314750184473</v>
      </c>
      <c r="D46" s="14" t="str">
        <f ca="1">IF(Table3[[#This Row],[درصد تجمعی]]&lt;=0.8,Table3[[#This Row],[درآمد]],"")</f>
        <v/>
      </c>
      <c r="E46" s="14">
        <f ca="1">IF(Table3[[#This Row],[درصد تجمعی]]&gt;=0.8,Table3[[#This Row],[درآمد]],"")</f>
        <v>6510000000</v>
      </c>
      <c r="F46" s="23">
        <v>0.8</v>
      </c>
    </row>
    <row r="47" spans="1:6">
      <c r="A47" s="21" t="s">
        <v>22</v>
      </c>
      <c r="B47">
        <f ca="1">SUMIF(Data_t[نام کالا],Table3[[#This Row],[نام کالا]],Data_t[جمع درآمد])</f>
        <v>2330000000</v>
      </c>
      <c r="C47" s="23">
        <f ca="1">SUM($B$42:B47)/SUM(Table3[درآمد])</f>
        <v>0.99214096382848072</v>
      </c>
      <c r="D47" s="14" t="str">
        <f ca="1">IF(Table3[[#This Row],[درصد تجمعی]]&lt;=0.8,Table3[[#This Row],[درآمد]],"")</f>
        <v/>
      </c>
      <c r="E47" s="14">
        <f ca="1">IF(Table3[[#This Row],[درصد تجمعی]]&gt;=0.8,Table3[[#This Row],[درآمد]],"")</f>
        <v>2330000000</v>
      </c>
      <c r="F47" s="23">
        <v>0.8</v>
      </c>
    </row>
    <row r="48" spans="1:6">
      <c r="A48" s="21" t="s">
        <v>16</v>
      </c>
      <c r="B48">
        <f ca="1">SUMIF(Data_t[نام کالا],Table3[[#This Row],[نام کالا]],Data_t[جمع درآمد])</f>
        <v>168000000</v>
      </c>
      <c r="C48" s="23">
        <f ca="1">SUM($B$42:B48)/SUM(Table3[درآمد])</f>
        <v>0.99503069479108797</v>
      </c>
      <c r="D48" s="14" t="str">
        <f ca="1">IF(Table3[[#This Row],[درصد تجمعی]]&lt;=0.8,Table3[[#This Row],[درآمد]],"")</f>
        <v/>
      </c>
      <c r="E48" s="14">
        <f ca="1">IF(Table3[[#This Row],[درصد تجمعی]]&gt;=0.8,Table3[[#This Row],[درآمد]],"")</f>
        <v>168000000</v>
      </c>
      <c r="F48" s="23">
        <v>0.8</v>
      </c>
    </row>
    <row r="49" spans="1:6">
      <c r="A49" s="21" t="s">
        <v>17</v>
      </c>
      <c r="B49">
        <f ca="1">SUMIF(Data_t[نام کالا],Table3[[#This Row],[نام کالا]],Data_t[جمع درآمد])</f>
        <v>145500000</v>
      </c>
      <c r="C49" s="23">
        <f ca="1">SUM($B$42:B49)/SUM(Table3[درآمد])</f>
        <v>0.99753340821406022</v>
      </c>
      <c r="D49" s="14" t="str">
        <f ca="1">IF(Table3[[#This Row],[درصد تجمعی]]&lt;=0.8,Table3[[#This Row],[درآمد]],"")</f>
        <v/>
      </c>
      <c r="E49" s="14">
        <f ca="1">IF(Table3[[#This Row],[درصد تجمعی]]&gt;=0.8,Table3[[#This Row],[درآمد]],"")</f>
        <v>145500000</v>
      </c>
      <c r="F49" s="23">
        <v>0.8</v>
      </c>
    </row>
    <row r="50" spans="1:6">
      <c r="A50" s="21" t="s">
        <v>18</v>
      </c>
      <c r="B50">
        <f ca="1">SUMIF(Data_t[نام کالا],Table3[[#This Row],[نام کالا]],Data_t[جمع درآمد])</f>
        <v>143400000</v>
      </c>
      <c r="C50" s="23">
        <f ca="1">SUM($B$42:B50)/SUM(Table3[درآمد])</f>
        <v>1</v>
      </c>
      <c r="D50" s="14" t="str">
        <f ca="1">IF(Table3[[#This Row],[درصد تجمعی]]&lt;=0.8,Table3[[#This Row],[درآمد]],"")</f>
        <v/>
      </c>
      <c r="E50" s="14">
        <f ca="1">IF(Table3[[#This Row],[درصد تجمعی]]&gt;=0.8,Table3[[#This Row],[درآمد]],"")</f>
        <v>143400000</v>
      </c>
      <c r="F50" s="23">
        <v>0.8</v>
      </c>
    </row>
  </sheetData>
  <pageMargins left="0.7" right="0.7" top="0.75" bottom="0.75" header="0.3" footer="0.3"/>
  <pageSetup paperSize="9" orientation="portrait" horizontalDpi="1200" verticalDpi="1200" r:id="rId6"/>
  <drawing r:id="rId7"/>
  <tableParts count="1">
    <tablePart r:id="rId8"/>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3BCFC3-1EDB-4430-9DF6-280005BC84E8}">
  <dimension ref="A1:AB2"/>
  <sheetViews>
    <sheetView zoomScale="70" zoomScaleNormal="70" workbookViewId="0">
      <selection sqref="A1:AB2"/>
    </sheetView>
  </sheetViews>
  <sheetFormatPr defaultRowHeight="14.35"/>
  <sheetData>
    <row r="1" spans="1:28">
      <c r="A1" s="25" t="s">
        <v>70</v>
      </c>
      <c r="B1" s="26"/>
      <c r="C1" s="26"/>
      <c r="D1" s="26"/>
      <c r="E1" s="26"/>
      <c r="F1" s="26"/>
      <c r="G1" s="26"/>
      <c r="H1" s="26"/>
      <c r="I1" s="26"/>
      <c r="J1" s="26"/>
      <c r="K1" s="26"/>
      <c r="L1" s="26"/>
      <c r="M1" s="26"/>
      <c r="N1" s="26"/>
      <c r="O1" s="26"/>
      <c r="P1" s="26"/>
      <c r="Q1" s="26"/>
      <c r="R1" s="26"/>
      <c r="S1" s="26"/>
      <c r="T1" s="26"/>
      <c r="U1" s="26"/>
      <c r="V1" s="26"/>
      <c r="W1" s="26"/>
      <c r="X1" s="26"/>
      <c r="Y1" s="26"/>
      <c r="Z1" s="26"/>
      <c r="AA1" s="26"/>
      <c r="AB1" s="26"/>
    </row>
    <row r="2" spans="1:28">
      <c r="A2" s="26"/>
      <c r="B2" s="26"/>
      <c r="C2" s="26"/>
      <c r="D2" s="26"/>
      <c r="E2" s="26"/>
      <c r="F2" s="26"/>
      <c r="G2" s="26"/>
      <c r="H2" s="26"/>
      <c r="I2" s="26"/>
      <c r="J2" s="26"/>
      <c r="K2" s="26"/>
      <c r="L2" s="26"/>
      <c r="M2" s="26"/>
      <c r="N2" s="26"/>
      <c r="O2" s="26"/>
      <c r="P2" s="26"/>
      <c r="Q2" s="26"/>
      <c r="R2" s="26"/>
      <c r="S2" s="26"/>
      <c r="T2" s="26"/>
      <c r="U2" s="26"/>
      <c r="V2" s="26"/>
      <c r="W2" s="26"/>
      <c r="X2" s="26"/>
      <c r="Y2" s="26"/>
      <c r="Z2" s="26"/>
      <c r="AA2" s="26"/>
      <c r="AB2" s="26"/>
    </row>
  </sheetData>
  <mergeCells count="1">
    <mergeCell ref="A1:AB2"/>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5</vt:i4>
      </vt:variant>
      <vt:variant>
        <vt:lpstr>Named Ranges</vt:lpstr>
      </vt:variant>
      <vt:variant>
        <vt:i4>5</vt:i4>
      </vt:variant>
    </vt:vector>
  </HeadingPairs>
  <TitlesOfParts>
    <vt:vector size="10" baseType="lpstr">
      <vt:lpstr>system design</vt:lpstr>
      <vt:lpstr>data table</vt:lpstr>
      <vt:lpstr>info</vt:lpstr>
      <vt:lpstr>Graphs</vt:lpstr>
      <vt:lpstr>Dashboard</vt:lpstr>
      <vt:lpstr>cat_n</vt:lpstr>
      <vt:lpstr>chains</vt:lpstr>
      <vt:lpstr>cloth_n</vt:lpstr>
      <vt:lpstr>digital_n</vt:lpstr>
      <vt:lpstr>home_n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MohammadReza Toghyani</dc:creator>
  <cp:lastModifiedBy>MohammadReza Toghyani</cp:lastModifiedBy>
  <dcterms:created xsi:type="dcterms:W3CDTF">2015-06-05T18:17:20Z</dcterms:created>
  <dcterms:modified xsi:type="dcterms:W3CDTF">2023-08-23T13:52:36Z</dcterms:modified>
</cp:coreProperties>
</file>