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unjac-my.sharepoint.com/personal/muhammadrizkyanugrah_1306620089_mhs_unj_ac_id/Documents/Documents/Porto-DS-ML-DA/Data Analyst MySkill/"/>
    </mc:Choice>
  </mc:AlternateContent>
  <xr:revisionPtr revIDLastSave="50" documentId="11_695614F047C5D560CDE8747CFC2F957C1B175FAD" xr6:coauthVersionLast="47" xr6:coauthVersionMax="47" xr10:uidLastSave="{0EEA1DEA-4D7C-4481-A857-891620A57E41}"/>
  <bookViews>
    <workbookView xWindow="-108" yWindow="-108" windowWidth="23256" windowHeight="12456" firstSheet="4" activeTab="8" xr2:uid="{00000000-000D-0000-FFFF-FFFF00000000}"/>
  </bookViews>
  <sheets>
    <sheet name="STATS" sheetId="1" r:id="rId1"/>
    <sheet name="STATS- CASE" sheetId="2" state="hidden" r:id="rId2"/>
    <sheet name="STATS-task" sheetId="3" r:id="rId3"/>
    <sheet name="Percentile" sheetId="4" r:id="rId4"/>
    <sheet name="Percentile - Task" sheetId="5" r:id="rId5"/>
    <sheet name="Standard Dev" sheetId="6" r:id="rId6"/>
    <sheet name="Standard Dev - Task" sheetId="7" r:id="rId7"/>
    <sheet name="Linear Regression" sheetId="8" r:id="rId8"/>
    <sheet name="Linear Regression - Task" sheetId="9" r:id="rId9"/>
    <sheet name=".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7" l="1"/>
  <c r="I7" i="7"/>
  <c r="E15" i="5"/>
  <c r="N13" i="5"/>
  <c r="K13" i="5"/>
  <c r="H13" i="5"/>
  <c r="E13" i="5"/>
  <c r="N9" i="5"/>
  <c r="K9" i="5"/>
  <c r="H9" i="5"/>
  <c r="B16" i="9"/>
  <c r="B15" i="9"/>
  <c r="B14" i="9"/>
  <c r="B16" i="8"/>
  <c r="B15" i="8"/>
  <c r="B14" i="8"/>
  <c r="E7" i="7"/>
  <c r="E6" i="7"/>
  <c r="E5" i="6"/>
  <c r="E4" i="6"/>
  <c r="D29" i="6" s="1"/>
  <c r="E9" i="5"/>
  <c r="E12" i="4"/>
  <c r="E9" i="4"/>
  <c r="F35" i="3"/>
  <c r="E26" i="3"/>
  <c r="E21" i="3"/>
  <c r="E22" i="3" s="1"/>
  <c r="E25" i="3" s="1"/>
  <c r="F20" i="3"/>
  <c r="E20" i="3"/>
  <c r="E24" i="3" s="1"/>
  <c r="I19" i="3"/>
  <c r="E19" i="3"/>
  <c r="I17" i="3"/>
  <c r="E17" i="3"/>
  <c r="E16" i="3"/>
  <c r="E15" i="3"/>
  <c r="I14" i="3"/>
  <c r="J5" i="3"/>
  <c r="E8" i="2"/>
  <c r="E7" i="2"/>
  <c r="E6" i="2"/>
  <c r="E5" i="2"/>
  <c r="E4" i="2"/>
  <c r="E3" i="2"/>
  <c r="E2" i="2"/>
  <c r="F34" i="1"/>
  <c r="E27" i="1"/>
  <c r="E22" i="1"/>
  <c r="E21" i="1"/>
  <c r="E20" i="1"/>
  <c r="E19" i="1"/>
  <c r="E18" i="1"/>
  <c r="E17" i="1"/>
  <c r="E16" i="1"/>
  <c r="K17" i="1" s="1"/>
  <c r="E26" i="1" l="1"/>
  <c r="E10" i="2"/>
  <c r="E11" i="2"/>
  <c r="E25" i="1"/>
  <c r="E23" i="1"/>
  <c r="E9" i="2"/>
  <c r="K16" i="6"/>
  <c r="J16" i="6"/>
  <c r="J17" i="1"/>
</calcChain>
</file>

<file path=xl/sharedStrings.xml><?xml version="1.0" encoding="utf-8"?>
<sst xmlns="http://schemas.openxmlformats.org/spreadsheetml/2006/main" count="180" uniqueCount="132">
  <si>
    <t>Date</t>
  </si>
  <si>
    <t>Visitor of the Market</t>
  </si>
  <si>
    <t>Case</t>
  </si>
  <si>
    <r>
      <rPr>
        <sz val="10"/>
        <color theme="1"/>
        <rFont val="Arial"/>
      </rPr>
      <t xml:space="preserve">You are a manager of the market and asked to </t>
    </r>
    <r>
      <rPr>
        <b/>
        <sz val="10"/>
        <color theme="1"/>
        <rFont val="Arial"/>
      </rPr>
      <t>evaluate</t>
    </r>
    <r>
      <rPr>
        <sz val="10"/>
        <color theme="1"/>
        <rFont val="Arial"/>
      </rPr>
      <t xml:space="preserve"> the visitor of the month</t>
    </r>
  </si>
  <si>
    <t>apakah ada anomali - dengan mencari data outlier pada suatu hari</t>
  </si>
  <si>
    <t xml:space="preserve">1. What are the </t>
  </si>
  <si>
    <t>mean</t>
  </si>
  <si>
    <t>median</t>
  </si>
  <si>
    <t>mode</t>
  </si>
  <si>
    <t>std.dev</t>
  </si>
  <si>
    <t>and Q3 &amp; Q1</t>
  </si>
  <si>
    <t>of the last month performance?</t>
  </si>
  <si>
    <t>2. Is there any outlier from the last month performance?</t>
  </si>
  <si>
    <t>3. If yes? how many?</t>
  </si>
  <si>
    <t>Answer</t>
  </si>
  <si>
    <t>ANSWER</t>
  </si>
  <si>
    <t>FORMULA</t>
  </si>
  <si>
    <t>Mean = 6.3</t>
  </si>
  <si>
    <t>Mean</t>
  </si>
  <si>
    <t>=AVERAGE(RANGE)</t>
  </si>
  <si>
    <t>dari</t>
  </si>
  <si>
    <t>sampai</t>
  </si>
  <si>
    <t>Median</t>
  </si>
  <si>
    <r>
      <rPr>
        <i/>
        <sz val="10"/>
        <color theme="1"/>
        <rFont val="Arial"/>
      </rPr>
      <t>=MEDIAN(</t>
    </r>
    <r>
      <rPr>
        <i/>
        <sz val="10"/>
        <color theme="1"/>
        <rFont val="Arial"/>
      </rPr>
      <t>RANGE</t>
    </r>
    <r>
      <rPr>
        <i/>
        <sz val="10"/>
        <color theme="1"/>
        <rFont val="Arial"/>
      </rPr>
      <t>)</t>
    </r>
  </si>
  <si>
    <t>Mode</t>
  </si>
  <si>
    <r>
      <rPr>
        <i/>
        <sz val="10"/>
        <color theme="1"/>
        <rFont val="Arial"/>
      </rPr>
      <t>=MODE(</t>
    </r>
    <r>
      <rPr>
        <i/>
        <sz val="10"/>
        <color theme="1"/>
        <rFont val="Arial"/>
      </rPr>
      <t>RANGE</t>
    </r>
    <r>
      <rPr>
        <i/>
        <sz val="10"/>
        <color theme="1"/>
        <rFont val="Arial"/>
      </rPr>
      <t>)</t>
    </r>
  </si>
  <si>
    <t>Var</t>
  </si>
  <si>
    <r>
      <rPr>
        <i/>
        <sz val="10"/>
        <color theme="1"/>
        <rFont val="Arial"/>
      </rPr>
      <t>=VAR(</t>
    </r>
    <r>
      <rPr>
        <i/>
        <sz val="10"/>
        <color theme="1"/>
        <rFont val="Arial"/>
      </rPr>
      <t>RANGE</t>
    </r>
    <r>
      <rPr>
        <i/>
        <sz val="10"/>
        <color theme="1"/>
        <rFont val="Arial"/>
      </rPr>
      <t>)</t>
    </r>
  </si>
  <si>
    <t>Std Dev S</t>
  </si>
  <si>
    <r>
      <rPr>
        <i/>
        <sz val="10"/>
        <color theme="1"/>
        <rFont val="Arial"/>
      </rPr>
      <t>=STDEV.S(</t>
    </r>
    <r>
      <rPr>
        <i/>
        <sz val="10"/>
        <color theme="1"/>
        <rFont val="Arial"/>
      </rPr>
      <t>RANGE</t>
    </r>
    <r>
      <rPr>
        <i/>
        <sz val="10"/>
        <color theme="1"/>
        <rFont val="Arial"/>
      </rPr>
      <t>)</t>
    </r>
  </si>
  <si>
    <t>Percentile 25 , Q1</t>
  </si>
  <si>
    <r>
      <rPr>
        <i/>
        <sz val="10"/>
        <color theme="1"/>
        <rFont val="Arial"/>
      </rPr>
      <t>=PERCENTILE(</t>
    </r>
    <r>
      <rPr>
        <i/>
        <sz val="10"/>
        <color theme="1"/>
        <rFont val="Arial"/>
      </rPr>
      <t>RANGE, PERCENTILE</t>
    </r>
    <r>
      <rPr>
        <i/>
        <sz val="10"/>
        <color theme="1"/>
        <rFont val="Arial"/>
      </rPr>
      <t>)</t>
    </r>
  </si>
  <si>
    <t>Percentile 75 , Q3</t>
  </si>
  <si>
    <r>
      <rPr>
        <i/>
        <sz val="10"/>
        <color theme="1"/>
        <rFont val="Arial"/>
      </rPr>
      <t>=PERCENTILE(</t>
    </r>
    <r>
      <rPr>
        <i/>
        <sz val="10"/>
        <color theme="1"/>
        <rFont val="Arial"/>
      </rPr>
      <t>RANGE, PERCENTILE</t>
    </r>
    <r>
      <rPr>
        <i/>
        <sz val="10"/>
        <color theme="1"/>
        <rFont val="Arial"/>
      </rPr>
      <t>)</t>
    </r>
  </si>
  <si>
    <t>IQR (Inter Quartile Range)</t>
  </si>
  <si>
    <t>=Q3 - Q1</t>
  </si>
  <si>
    <t>LOWER THRESHOLD</t>
  </si>
  <si>
    <t>=Q1 - (1.5 * IQR)</t>
  </si>
  <si>
    <t>UPPER THRESHOLD</t>
  </si>
  <si>
    <t>=Q3 + (1.5 * IQR)</t>
  </si>
  <si>
    <t>COUNTIF</t>
  </si>
  <si>
    <t>=COUNTIF(RANGE,"PARAMETER")</t>
  </si>
  <si>
    <t>Lower &amp; Upper Threshold  : sebuah data outlier atau ngga</t>
  </si>
  <si>
    <t>Promo</t>
  </si>
  <si>
    <t>1 ajak teman 25 000</t>
  </si>
  <si>
    <t>user_id</t>
  </si>
  <si>
    <t>1 bulan</t>
  </si>
  <si>
    <t>achmad001@gmail.com</t>
  </si>
  <si>
    <t>achmad002@gmai.com</t>
  </si>
  <si>
    <t>mesin nya mati 1</t>
  </si>
  <si>
    <t>Voucher Redeem</t>
  </si>
  <si>
    <t>You are a part of CRM Team and asked to evaluate the redeemed voucher of the day</t>
  </si>
  <si>
    <t>1. What the mean, median, mode, and std.dev of the last month performance?</t>
  </si>
  <si>
    <t>Percentile 25</t>
  </si>
  <si>
    <t>Percentile 75</t>
  </si>
  <si>
    <t>IQR</t>
  </si>
  <si>
    <t>OUTLIER-LOWER</t>
  </si>
  <si>
    <t>OUTLIER-UPPER</t>
  </si>
  <si>
    <t>and upper &amp; lower threshold</t>
  </si>
  <si>
    <t>cari tau apakah ada outlier</t>
  </si>
  <si>
    <t>x (3*(n+1)/4)</t>
  </si>
  <si>
    <t>Hipotesa Awal -&gt; Kalo ada fraud</t>
  </si>
  <si>
    <t>Orang yang nge redeem 300</t>
  </si>
  <si>
    <t>email nya berurutan</t>
  </si>
  <si>
    <t>dia nge redeem waktu dekat</t>
  </si>
  <si>
    <t>Business Impact</t>
  </si>
  <si>
    <t>Email nya mirip semua doni01@gmail.com , doni02@gmail.com</t>
  </si>
  <si>
    <t>1 jam - 5 orang</t>
  </si>
  <si>
    <t>1 hari 1 teman</t>
  </si>
  <si>
    <t>Recommendation</t>
  </si>
  <si>
    <t xml:space="preserve">1. Tolong </t>
  </si>
  <si>
    <t>Transaction ID</t>
  </si>
  <si>
    <t>Service Level Agreement (SLA) in Mins</t>
  </si>
  <si>
    <t>Task</t>
  </si>
  <si>
    <r>
      <rPr>
        <sz val="10"/>
        <color theme="1"/>
        <rFont val="Arial"/>
      </rPr>
      <t xml:space="preserve">In one money transfer company, the expected of </t>
    </r>
    <r>
      <rPr>
        <b/>
        <sz val="10"/>
        <color theme="1"/>
        <rFont val="Arial"/>
      </rPr>
      <t>P75 SLA is equal 3 mins or lower</t>
    </r>
    <r>
      <rPr>
        <sz val="10"/>
        <color theme="1"/>
        <rFont val="Arial"/>
      </rPr>
      <t xml:space="preserve"> to ensure the customer satisfaction of the service provided</t>
    </r>
  </si>
  <si>
    <t>There are 20 transactions occured with each of SLA is attached</t>
  </si>
  <si>
    <t>Is the company was achieved P75 Satisfaction Level Condition?</t>
  </si>
  <si>
    <t>P75</t>
  </si>
  <si>
    <t>P95</t>
  </si>
  <si>
    <t>P100</t>
  </si>
  <si>
    <t>Tujuan dari Percentile adalah mencari nilai ke X% setelah diurutkan</t>
  </si>
  <si>
    <t>P90</t>
  </si>
  <si>
    <t>25 menit</t>
  </si>
  <si>
    <t>service duration</t>
  </si>
  <si>
    <t>In one money transfer company, the expected of P90 SLA is under 5 mins to ensure the customer satisfaction of the service provided</t>
  </si>
  <si>
    <t>There are 50 transactions occured with each of SLA is attached</t>
  </si>
  <si>
    <t>Is the company was achieved P90 Satisfaction Level Condition?</t>
  </si>
  <si>
    <t>What is your recommendation to product team to solve this condition?</t>
  </si>
  <si>
    <r>
      <rPr>
        <b/>
        <sz val="10"/>
        <color theme="1"/>
        <rFont val="Arial"/>
      </rPr>
      <t>Client tidak akan membeli</t>
    </r>
    <r>
      <rPr>
        <sz val="10"/>
        <color theme="1"/>
        <rFont val="Arial"/>
      </rPr>
      <t xml:space="preserve"> karna aktualnya itu 10 menit , yang dijanjikan p90 = 5 menit (atau artinya 90% transaksi yang disediakan pasti berada dibawah atau = 5 menit)</t>
    </r>
  </si>
  <si>
    <t>Bank Visitor</t>
  </si>
  <si>
    <t>Stdev</t>
  </si>
  <si>
    <r>
      <rPr>
        <sz val="10"/>
        <color theme="1"/>
        <rFont val="Arial"/>
      </rPr>
      <t xml:space="preserve">If you are the data analyst of the bank, how many chair that you need to prepared to cover </t>
    </r>
    <r>
      <rPr>
        <b/>
        <sz val="10"/>
        <color theme="1"/>
        <rFont val="Arial"/>
      </rPr>
      <t xml:space="preserve">96% </t>
    </r>
    <r>
      <rPr>
        <sz val="10"/>
        <color theme="1"/>
        <rFont val="Arial"/>
      </rPr>
      <t xml:space="preserve">of all visitior at least will get the seat? </t>
    </r>
  </si>
  <si>
    <t>48% * 2</t>
  </si>
  <si>
    <t>With assuming the data is normally distributed</t>
  </si>
  <si>
    <t>We can prepare the chair to cover 96% of the seat at least for</t>
  </si>
  <si>
    <t>mean + 2 * std.dev</t>
  </si>
  <si>
    <t>6,1 + 2 * (4,1)</t>
  </si>
  <si>
    <t>15 chair we need to prep.</t>
  </si>
  <si>
    <t>Visitor of the Public Service</t>
  </si>
  <si>
    <t xml:space="preserve">If you are the leader of one institution in Surabaya, how many chair that you need to prepared to cover 68% of all visitior at least will get the seat? </t>
  </si>
  <si>
    <t>hingga</t>
  </si>
  <si>
    <t>mean - 1*stdev</t>
  </si>
  <si>
    <t>mean + 1*stdev</t>
  </si>
  <si>
    <t>Uji Normalitas</t>
  </si>
  <si>
    <t>Month</t>
  </si>
  <si>
    <t>Sales</t>
  </si>
  <si>
    <t>There is no seasonality</t>
  </si>
  <si>
    <t>Visitor</t>
  </si>
  <si>
    <t>modal belajar buat bikin formula / persamaan dari si linear regresi</t>
  </si>
  <si>
    <t>You are the manager of the museum, you asked to forecast and visualize the forecast of the 2023 Q1 potential visitor</t>
  </si>
  <si>
    <t>1. Provide a forecast for Q1 2023</t>
  </si>
  <si>
    <t>2. Provide the visualization (in scatter plot)</t>
  </si>
  <si>
    <t>x untuk prediksi</t>
  </si>
  <si>
    <t>Alternative</t>
  </si>
  <si>
    <t>Multiple Linear Regression</t>
  </si>
  <si>
    <t>X1</t>
  </si>
  <si>
    <t>X2</t>
  </si>
  <si>
    <t>X3</t>
  </si>
  <si>
    <t>Y</t>
  </si>
  <si>
    <t>Harapan Hidup</t>
  </si>
  <si>
    <t>Rata-Rata Kolesterol</t>
  </si>
  <si>
    <t>Pendapatan Keluarga</t>
  </si>
  <si>
    <t>Jumlah Anak</t>
  </si>
  <si>
    <t>Fomula</t>
  </si>
  <si>
    <t>P80</t>
  </si>
  <si>
    <t>P50</t>
  </si>
  <si>
    <t>P30</t>
  </si>
  <si>
    <t>P40</t>
  </si>
  <si>
    <t>P45</t>
  </si>
  <si>
    <t>P44</t>
  </si>
  <si>
    <t>P43</t>
  </si>
  <si>
    <t>P42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</si>
</sst>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i/>
      <sz val="10"/>
      <color theme="1"/>
      <name val="Arial"/>
      <scheme val="minor"/>
    </font>
    <font>
      <sz val="10"/>
      <color rgb="FFD9D9D9"/>
      <name val="Arial"/>
      <scheme val="minor"/>
    </font>
    <font>
      <sz val="12"/>
      <color rgb="FFD9D9D9"/>
      <name val="Roboto"/>
    </font>
    <font>
      <sz val="10"/>
      <color rgb="FF000000"/>
      <name val="Arial"/>
      <scheme val="minor"/>
    </font>
    <font>
      <sz val="10"/>
      <color rgb="FFB7B7B7"/>
      <name val="Arial"/>
      <scheme val="minor"/>
    </font>
    <font>
      <b/>
      <sz val="10"/>
      <color rgb="FFB7B7B7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64" fontId="2" fillId="0" borderId="0" xfId="0" applyNumberFormat="1" applyFont="1"/>
    <xf numFmtId="0" fontId="2" fillId="0" borderId="0" xfId="0" applyFont="1"/>
    <xf numFmtId="0" fontId="3" fillId="4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2" fillId="5" borderId="0" xfId="0" applyFont="1" applyFill="1"/>
    <xf numFmtId="165" fontId="2" fillId="5" borderId="0" xfId="0" applyNumberFormat="1" applyFont="1" applyFill="1"/>
    <xf numFmtId="0" fontId="4" fillId="0" borderId="0" xfId="0" quotePrefix="1" applyFont="1"/>
    <xf numFmtId="165" fontId="2" fillId="0" borderId="0" xfId="0" applyNumberFormat="1" applyFont="1"/>
    <xf numFmtId="0" fontId="2" fillId="6" borderId="0" xfId="0" applyFont="1" applyFill="1"/>
    <xf numFmtId="0" fontId="2" fillId="0" borderId="0" xfId="0" quotePrefix="1" applyFont="1"/>
    <xf numFmtId="0" fontId="1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14" fontId="2" fillId="0" borderId="0" xfId="0" applyNumberFormat="1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3" fontId="8" fillId="0" borderId="0" xfId="0" applyNumberFormat="1" applyFont="1"/>
    <xf numFmtId="0" fontId="2" fillId="7" borderId="0" xfId="0" applyFont="1" applyFill="1"/>
    <xf numFmtId="9" fontId="2" fillId="0" borderId="0" xfId="0" applyNumberFormat="1" applyFont="1"/>
    <xf numFmtId="0" fontId="2" fillId="0" borderId="0" xfId="0" applyFont="1" applyAlignment="1">
      <alignment wrapText="1"/>
    </xf>
    <xf numFmtId="165" fontId="2" fillId="6" borderId="0" xfId="0" applyNumberFormat="1" applyFont="1" applyFill="1"/>
    <xf numFmtId="10" fontId="2" fillId="0" borderId="0" xfId="0" applyNumberFormat="1" applyFont="1"/>
    <xf numFmtId="2" fontId="7" fillId="6" borderId="0" xfId="0" applyNumberFormat="1" applyFont="1" applyFill="1"/>
    <xf numFmtId="2" fontId="2" fillId="0" borderId="0" xfId="0" applyNumberFormat="1" applyFont="1"/>
    <xf numFmtId="1" fontId="2" fillId="6" borderId="0" xfId="0" applyNumberFormat="1" applyFont="1" applyFill="1"/>
    <xf numFmtId="164" fontId="2" fillId="3" borderId="0" xfId="0" applyNumberFormat="1" applyFont="1" applyFill="1"/>
    <xf numFmtId="0" fontId="2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Sales vs. Month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'Linear Regression - Task'!$A$2:$A$13</c:f>
              <c:numCache>
                <c:formatCode>yyyy\-mm\-dd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xVal>
          <c:yVal>
            <c:numRef>
              <c:f>'Linear Regression - Task'!$B$2:$B$13</c:f>
              <c:numCache>
                <c:formatCode>General</c:formatCode>
                <c:ptCount val="12"/>
                <c:pt idx="0">
                  <c:v>503</c:v>
                </c:pt>
                <c:pt idx="1">
                  <c:v>510</c:v>
                </c:pt>
                <c:pt idx="2">
                  <c:v>600</c:v>
                </c:pt>
                <c:pt idx="3">
                  <c:v>650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750</c:v>
                </c:pt>
                <c:pt idx="8">
                  <c:v>680</c:v>
                </c:pt>
                <c:pt idx="9">
                  <c:v>900</c:v>
                </c:pt>
                <c:pt idx="10">
                  <c:v>1200</c:v>
                </c:pt>
                <c:pt idx="11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D-44A7-83FE-84565C5E2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8346"/>
        <c:axId val="1070334242"/>
      </c:scatterChart>
      <c:valAx>
        <c:axId val="500583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0334242"/>
        <c:crosses val="autoZero"/>
        <c:crossBetween val="midCat"/>
      </c:valAx>
      <c:valAx>
        <c:axId val="1070334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05834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Visitor vs. Month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- Task'!$B$1</c:f>
              <c:strCache>
                <c:ptCount val="1"/>
                <c:pt idx="0">
                  <c:v>Visitor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'Linear Regression - Task'!$A$2:$A$16</c:f>
              <c:numCache>
                <c:formatCode>yyyy\-mm\-dd</c:formatCode>
                <c:ptCount val="15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</c:numCache>
            </c:numRef>
          </c:xVal>
          <c:yVal>
            <c:numRef>
              <c:f>'Linear Regression - Task'!$B$2:$B$16</c:f>
              <c:numCache>
                <c:formatCode>General</c:formatCode>
                <c:ptCount val="15"/>
                <c:pt idx="0">
                  <c:v>503</c:v>
                </c:pt>
                <c:pt idx="1">
                  <c:v>510</c:v>
                </c:pt>
                <c:pt idx="2">
                  <c:v>600</c:v>
                </c:pt>
                <c:pt idx="3">
                  <c:v>650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750</c:v>
                </c:pt>
                <c:pt idx="8">
                  <c:v>680</c:v>
                </c:pt>
                <c:pt idx="9">
                  <c:v>900</c:v>
                </c:pt>
                <c:pt idx="10">
                  <c:v>1200</c:v>
                </c:pt>
                <c:pt idx="11">
                  <c:v>1000</c:v>
                </c:pt>
                <c:pt idx="12" formatCode="0">
                  <c:v>1071.4874090978992</c:v>
                </c:pt>
                <c:pt idx="13" formatCode="0">
                  <c:v>1123.0870380585984</c:v>
                </c:pt>
                <c:pt idx="14" formatCode="0">
                  <c:v>1169.6931545392436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0-4EDC-825A-273AC9386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54104"/>
        <c:axId val="858893612"/>
      </c:scatterChart>
      <c:valAx>
        <c:axId val="3597541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8893612"/>
        <c:crosses val="autoZero"/>
        <c:crossBetween val="midCat"/>
      </c:valAx>
      <c:valAx>
        <c:axId val="858893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Visitor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97541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180975</xdr:rowOff>
    </xdr:from>
    <xdr:ext cx="5248275" cy="28003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914400</xdr:colOff>
      <xdr:row>9</xdr:row>
      <xdr:rowOff>28575</xdr:rowOff>
    </xdr:from>
    <xdr:ext cx="4876800" cy="2600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285750</xdr:colOff>
      <xdr:row>0</xdr:row>
      <xdr:rowOff>0</xdr:rowOff>
    </xdr:from>
    <xdr:ext cx="4676775" cy="3000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552450</xdr:colOff>
      <xdr:row>7</xdr:row>
      <xdr:rowOff>66675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6"/>
  <sheetViews>
    <sheetView topLeftCell="A32" workbookViewId="0">
      <selection activeCell="E27" sqref="E27"/>
    </sheetView>
  </sheetViews>
  <sheetFormatPr defaultColWidth="12.6640625" defaultRowHeight="15.75" customHeight="1" x14ac:dyDescent="0.25"/>
  <cols>
    <col min="1" max="1" width="10.33203125" bestFit="1" customWidth="1"/>
    <col min="2" max="2" width="18.88671875" bestFit="1" customWidth="1"/>
    <col min="4" max="4" width="66.77734375" bestFit="1" customWidth="1"/>
  </cols>
  <sheetData>
    <row r="1" spans="1:11" x14ac:dyDescent="0.25">
      <c r="A1" s="1" t="s">
        <v>0</v>
      </c>
      <c r="B1" s="1" t="s">
        <v>1</v>
      </c>
      <c r="D1" s="2" t="s">
        <v>2</v>
      </c>
    </row>
    <row r="2" spans="1:11" x14ac:dyDescent="0.25">
      <c r="A2" s="3">
        <v>44896</v>
      </c>
      <c r="B2" s="4">
        <v>8</v>
      </c>
      <c r="D2" s="4" t="s">
        <v>3</v>
      </c>
    </row>
    <row r="3" spans="1:11" x14ac:dyDescent="0.25">
      <c r="A3" s="3">
        <v>44897</v>
      </c>
      <c r="B3" s="4">
        <v>1</v>
      </c>
      <c r="D3" s="4" t="s">
        <v>4</v>
      </c>
    </row>
    <row r="4" spans="1:11" x14ac:dyDescent="0.25">
      <c r="A4" s="3">
        <v>44898</v>
      </c>
      <c r="B4" s="4">
        <v>2</v>
      </c>
    </row>
    <row r="5" spans="1:11" x14ac:dyDescent="0.25">
      <c r="A5" s="3">
        <v>44899</v>
      </c>
      <c r="B5" s="4">
        <v>3</v>
      </c>
      <c r="D5" s="4" t="s">
        <v>5</v>
      </c>
    </row>
    <row r="6" spans="1:11" x14ac:dyDescent="0.25">
      <c r="A6" s="3">
        <v>44900</v>
      </c>
      <c r="B6" s="4">
        <v>3</v>
      </c>
      <c r="E6" s="4" t="s">
        <v>6</v>
      </c>
    </row>
    <row r="7" spans="1:11" x14ac:dyDescent="0.25">
      <c r="A7" s="3">
        <v>44901</v>
      </c>
      <c r="B7" s="4">
        <v>8</v>
      </c>
      <c r="E7" s="4" t="s">
        <v>7</v>
      </c>
    </row>
    <row r="8" spans="1:11" x14ac:dyDescent="0.25">
      <c r="A8" s="3">
        <v>44902</v>
      </c>
      <c r="B8" s="4">
        <v>1</v>
      </c>
      <c r="E8" s="4" t="s">
        <v>8</v>
      </c>
    </row>
    <row r="9" spans="1:11" x14ac:dyDescent="0.25">
      <c r="A9" s="3">
        <v>44903</v>
      </c>
      <c r="B9" s="4">
        <v>8</v>
      </c>
      <c r="E9" s="4" t="s">
        <v>9</v>
      </c>
    </row>
    <row r="10" spans="1:11" x14ac:dyDescent="0.25">
      <c r="A10" s="3">
        <v>44904</v>
      </c>
      <c r="B10" s="4">
        <v>10</v>
      </c>
      <c r="E10" s="4" t="s">
        <v>10</v>
      </c>
    </row>
    <row r="11" spans="1:11" x14ac:dyDescent="0.25">
      <c r="A11" s="3">
        <v>44905</v>
      </c>
      <c r="B11" s="4">
        <v>5</v>
      </c>
      <c r="D11" s="5" t="s">
        <v>11</v>
      </c>
    </row>
    <row r="12" spans="1:11" x14ac:dyDescent="0.25">
      <c r="A12" s="3">
        <v>44906</v>
      </c>
      <c r="B12" s="4">
        <v>9</v>
      </c>
      <c r="D12" s="4" t="s">
        <v>12</v>
      </c>
    </row>
    <row r="13" spans="1:11" x14ac:dyDescent="0.25">
      <c r="A13" s="3">
        <v>44907</v>
      </c>
      <c r="B13" s="4">
        <v>6</v>
      </c>
      <c r="D13" s="4" t="s">
        <v>13</v>
      </c>
    </row>
    <row r="14" spans="1:11" x14ac:dyDescent="0.25">
      <c r="A14" s="3">
        <v>44908</v>
      </c>
      <c r="B14" s="4">
        <v>8</v>
      </c>
      <c r="D14" s="2" t="s">
        <v>14</v>
      </c>
    </row>
    <row r="15" spans="1:11" x14ac:dyDescent="0.25">
      <c r="A15" s="3">
        <v>44909</v>
      </c>
      <c r="B15" s="4">
        <v>2</v>
      </c>
      <c r="E15" s="6" t="s">
        <v>15</v>
      </c>
      <c r="F15" s="4"/>
      <c r="G15" s="6" t="s">
        <v>16</v>
      </c>
      <c r="J15" s="4" t="s">
        <v>17</v>
      </c>
    </row>
    <row r="16" spans="1:11" x14ac:dyDescent="0.25">
      <c r="A16" s="3">
        <v>44910</v>
      </c>
      <c r="B16" s="4">
        <v>9</v>
      </c>
      <c r="D16" s="7" t="s">
        <v>18</v>
      </c>
      <c r="E16" s="8">
        <f>AVERAGE($B$2:$B$31)</f>
        <v>6.2666666666666666</v>
      </c>
      <c r="F16" s="4"/>
      <c r="G16" s="9" t="s">
        <v>19</v>
      </c>
      <c r="J16" s="4" t="s">
        <v>20</v>
      </c>
      <c r="K16" s="4" t="s">
        <v>21</v>
      </c>
    </row>
    <row r="17" spans="1:11" x14ac:dyDescent="0.25">
      <c r="A17" s="3">
        <v>44911</v>
      </c>
      <c r="B17" s="4">
        <v>4</v>
      </c>
      <c r="D17" s="4" t="s">
        <v>22</v>
      </c>
      <c r="E17" s="4">
        <f>MEDIAN($B$2:$B$31)</f>
        <v>6</v>
      </c>
      <c r="F17" s="4"/>
      <c r="G17" s="9" t="s">
        <v>23</v>
      </c>
      <c r="J17" s="10">
        <f>E16-E20</f>
        <v>1.5401214288573986</v>
      </c>
      <c r="K17" s="10">
        <f>E16+E20</f>
        <v>10.993211904475935</v>
      </c>
    </row>
    <row r="18" spans="1:11" x14ac:dyDescent="0.25">
      <c r="A18" s="3">
        <v>44912</v>
      </c>
      <c r="B18" s="4">
        <v>25</v>
      </c>
      <c r="D18" s="4" t="s">
        <v>24</v>
      </c>
      <c r="E18" s="4">
        <f>MODE($B$2:$B$31)</f>
        <v>8</v>
      </c>
      <c r="F18" s="4"/>
      <c r="G18" s="9" t="s">
        <v>25</v>
      </c>
    </row>
    <row r="19" spans="1:11" x14ac:dyDescent="0.25">
      <c r="A19" s="3">
        <v>44913</v>
      </c>
      <c r="B19" s="4">
        <v>10</v>
      </c>
      <c r="D19" s="4" t="s">
        <v>26</v>
      </c>
      <c r="E19" s="4">
        <f>VAR(B2:B31)</f>
        <v>22.340229885057468</v>
      </c>
      <c r="F19" s="4"/>
      <c r="G19" s="9" t="s">
        <v>27</v>
      </c>
    </row>
    <row r="20" spans="1:11" x14ac:dyDescent="0.25">
      <c r="A20" s="3">
        <v>44914</v>
      </c>
      <c r="B20" s="4">
        <v>6</v>
      </c>
      <c r="D20" s="7" t="s">
        <v>28</v>
      </c>
      <c r="E20" s="8">
        <f>_xlfn.STDEV.S(B2:B31)</f>
        <v>4.7265452378092681</v>
      </c>
      <c r="F20" s="4"/>
      <c r="G20" s="9" t="s">
        <v>29</v>
      </c>
    </row>
    <row r="21" spans="1:11" x14ac:dyDescent="0.25">
      <c r="A21" s="3">
        <v>44915</v>
      </c>
      <c r="B21" s="4">
        <v>1</v>
      </c>
      <c r="D21" s="11" t="s">
        <v>30</v>
      </c>
      <c r="E21" s="11">
        <f>PERCENTILE($B$2:$B$31,0.25)</f>
        <v>3</v>
      </c>
      <c r="F21" s="4"/>
      <c r="G21" s="9" t="s">
        <v>31</v>
      </c>
    </row>
    <row r="22" spans="1:11" x14ac:dyDescent="0.25">
      <c r="A22" s="3">
        <v>44916</v>
      </c>
      <c r="B22" s="4">
        <v>6</v>
      </c>
      <c r="D22" s="11" t="s">
        <v>32</v>
      </c>
      <c r="E22" s="11">
        <f>PERCENTILE($B$2:$B$31,0.75)</f>
        <v>8.75</v>
      </c>
      <c r="F22" s="4"/>
      <c r="G22" s="9" t="s">
        <v>33</v>
      </c>
    </row>
    <row r="23" spans="1:11" x14ac:dyDescent="0.25">
      <c r="A23" s="3">
        <v>44917</v>
      </c>
      <c r="B23" s="4">
        <v>10</v>
      </c>
      <c r="D23" s="11" t="s">
        <v>34</v>
      </c>
      <c r="E23" s="11">
        <f>E22-E21</f>
        <v>5.75</v>
      </c>
      <c r="F23" s="4"/>
      <c r="G23" s="9" t="s">
        <v>35</v>
      </c>
    </row>
    <row r="24" spans="1:11" x14ac:dyDescent="0.25">
      <c r="A24" s="3">
        <v>44918</v>
      </c>
      <c r="B24" s="4">
        <v>7</v>
      </c>
      <c r="D24" s="11"/>
      <c r="E24" s="11"/>
    </row>
    <row r="25" spans="1:11" x14ac:dyDescent="0.25">
      <c r="A25" s="3">
        <v>44919</v>
      </c>
      <c r="B25" s="4">
        <v>3</v>
      </c>
      <c r="D25" s="11" t="s">
        <v>36</v>
      </c>
      <c r="E25" s="11">
        <f>E21-(1.5*$E$23)</f>
        <v>-5.625</v>
      </c>
      <c r="F25" s="4">
        <v>0</v>
      </c>
      <c r="G25" s="9" t="s">
        <v>37</v>
      </c>
    </row>
    <row r="26" spans="1:11" x14ac:dyDescent="0.25">
      <c r="A26" s="3">
        <v>44920</v>
      </c>
      <c r="B26" s="4">
        <v>5</v>
      </c>
      <c r="D26" s="11" t="s">
        <v>38</v>
      </c>
      <c r="E26" s="11">
        <f>E22+(1.5*$E$23)</f>
        <v>17.375</v>
      </c>
      <c r="G26" s="9" t="s">
        <v>39</v>
      </c>
    </row>
    <row r="27" spans="1:11" x14ac:dyDescent="0.25">
      <c r="A27" s="3">
        <v>44921</v>
      </c>
      <c r="B27" s="4">
        <v>9</v>
      </c>
      <c r="D27" s="4" t="s">
        <v>40</v>
      </c>
      <c r="E27" s="4">
        <f>COUNTIF(B2:B31,"&gt;17.375")</f>
        <v>1</v>
      </c>
      <c r="G27" s="12" t="s">
        <v>41</v>
      </c>
    </row>
    <row r="28" spans="1:11" x14ac:dyDescent="0.25">
      <c r="A28" s="3">
        <v>44922</v>
      </c>
      <c r="B28" s="4">
        <v>6</v>
      </c>
    </row>
    <row r="29" spans="1:11" x14ac:dyDescent="0.25">
      <c r="A29" s="3">
        <v>44923</v>
      </c>
      <c r="B29" s="4">
        <v>2</v>
      </c>
    </row>
    <row r="30" spans="1:11" x14ac:dyDescent="0.25">
      <c r="A30" s="3">
        <v>44924</v>
      </c>
      <c r="B30" s="4">
        <v>10</v>
      </c>
      <c r="D30" s="4" t="s">
        <v>42</v>
      </c>
    </row>
    <row r="31" spans="1:11" x14ac:dyDescent="0.25">
      <c r="A31" s="3">
        <v>44925</v>
      </c>
      <c r="B31" s="4">
        <v>1</v>
      </c>
    </row>
    <row r="34" spans="1:6" x14ac:dyDescent="0.25">
      <c r="E34" s="4">
        <v>1</v>
      </c>
      <c r="F34" s="4">
        <f>_xlfn.PERCENTILE.EXC(E34:E37,0.75)</f>
        <v>3.75</v>
      </c>
    </row>
    <row r="35" spans="1:6" x14ac:dyDescent="0.25">
      <c r="E35" s="4">
        <v>2</v>
      </c>
    </row>
    <row r="36" spans="1:6" x14ac:dyDescent="0.25">
      <c r="E36" s="4">
        <v>3</v>
      </c>
    </row>
    <row r="37" spans="1:6" x14ac:dyDescent="0.25">
      <c r="E37" s="4">
        <v>4</v>
      </c>
    </row>
    <row r="41" spans="1:6" x14ac:dyDescent="0.25">
      <c r="A41" s="13" t="s">
        <v>43</v>
      </c>
      <c r="B41" s="4" t="s">
        <v>44</v>
      </c>
    </row>
    <row r="43" spans="1:6" x14ac:dyDescent="0.25">
      <c r="A43" s="14" t="s">
        <v>45</v>
      </c>
      <c r="B43" s="14" t="s">
        <v>46</v>
      </c>
    </row>
    <row r="44" spans="1:6" x14ac:dyDescent="0.25">
      <c r="A44" s="4">
        <v>1</v>
      </c>
      <c r="B44" s="4">
        <v>2</v>
      </c>
      <c r="D44" s="4" t="s">
        <v>47</v>
      </c>
    </row>
    <row r="45" spans="1:6" x14ac:dyDescent="0.25">
      <c r="A45" s="4">
        <v>2</v>
      </c>
      <c r="B45" s="4">
        <v>3</v>
      </c>
      <c r="D45" s="4" t="s">
        <v>48</v>
      </c>
    </row>
    <row r="46" spans="1:6" x14ac:dyDescent="0.25">
      <c r="A46" s="4">
        <v>3</v>
      </c>
      <c r="B46" s="4">
        <v>4</v>
      </c>
    </row>
    <row r="47" spans="1:6" x14ac:dyDescent="0.25">
      <c r="A47" s="4">
        <v>4</v>
      </c>
      <c r="B47" s="4">
        <v>1</v>
      </c>
    </row>
    <row r="48" spans="1:6" x14ac:dyDescent="0.25">
      <c r="A48" s="15">
        <v>5</v>
      </c>
      <c r="B48" s="15">
        <v>98</v>
      </c>
    </row>
    <row r="51" spans="1:4" x14ac:dyDescent="0.25">
      <c r="A51" s="16">
        <v>44927</v>
      </c>
      <c r="B51" s="4">
        <v>2</v>
      </c>
    </row>
    <row r="52" spans="1:4" x14ac:dyDescent="0.25">
      <c r="A52" s="16">
        <v>44928</v>
      </c>
      <c r="B52" s="4">
        <v>1.8</v>
      </c>
    </row>
    <row r="53" spans="1:4" x14ac:dyDescent="0.25">
      <c r="A53" s="16">
        <v>44929</v>
      </c>
      <c r="B53" s="4">
        <v>2.1</v>
      </c>
    </row>
    <row r="54" spans="1:4" x14ac:dyDescent="0.25">
      <c r="A54" s="16">
        <v>44930</v>
      </c>
      <c r="B54" s="4">
        <v>1.5</v>
      </c>
    </row>
    <row r="55" spans="1:4" x14ac:dyDescent="0.25">
      <c r="A55" s="16">
        <v>44931</v>
      </c>
      <c r="B55" s="4">
        <v>1</v>
      </c>
    </row>
    <row r="56" spans="1:4" x14ac:dyDescent="0.25">
      <c r="A56" s="16">
        <v>44932</v>
      </c>
      <c r="B56" s="4">
        <v>5</v>
      </c>
      <c r="D56" s="4" t="s">
        <v>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14"/>
  <sheetViews>
    <sheetView workbookViewId="0"/>
  </sheetViews>
  <sheetFormatPr defaultColWidth="12.6640625" defaultRowHeight="15.75" customHeight="1" x14ac:dyDescent="0.25"/>
  <sheetData>
    <row r="1" spans="1:2" x14ac:dyDescent="0.25">
      <c r="A1" s="4">
        <v>1</v>
      </c>
    </row>
    <row r="2" spans="1:2" x14ac:dyDescent="0.25">
      <c r="A2" s="4">
        <v>1</v>
      </c>
    </row>
    <row r="3" spans="1:2" x14ac:dyDescent="0.25">
      <c r="A3" s="4">
        <v>2</v>
      </c>
    </row>
    <row r="4" spans="1:2" x14ac:dyDescent="0.25">
      <c r="A4" s="4">
        <v>2</v>
      </c>
    </row>
    <row r="5" spans="1:2" x14ac:dyDescent="0.25">
      <c r="A5" s="4">
        <v>3</v>
      </c>
    </row>
    <row r="6" spans="1:2" x14ac:dyDescent="0.25">
      <c r="A6" s="4">
        <v>3</v>
      </c>
    </row>
    <row r="7" spans="1:2" x14ac:dyDescent="0.25">
      <c r="A7" s="4">
        <v>4</v>
      </c>
    </row>
    <row r="8" spans="1:2" x14ac:dyDescent="0.25">
      <c r="A8" s="4">
        <v>4</v>
      </c>
    </row>
    <row r="9" spans="1:2" x14ac:dyDescent="0.25">
      <c r="A9" s="4" t="s">
        <v>123</v>
      </c>
      <c r="B9" s="4">
        <v>5.25</v>
      </c>
    </row>
    <row r="10" spans="1:2" x14ac:dyDescent="0.25">
      <c r="B10" s="4" t="s">
        <v>60</v>
      </c>
    </row>
    <row r="12" spans="1:2" x14ac:dyDescent="0.25">
      <c r="B12" s="4">
        <v>2.25</v>
      </c>
    </row>
    <row r="14" spans="1:2" x14ac:dyDescent="0.25">
      <c r="B14" s="4">
        <v>1.75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1"/>
  <sheetViews>
    <sheetView workbookViewId="0"/>
  </sheetViews>
  <sheetFormatPr defaultColWidth="12.6640625" defaultRowHeight="15.75" customHeight="1" x14ac:dyDescent="0.25"/>
  <sheetData>
    <row r="1" spans="1:7" x14ac:dyDescent="0.25">
      <c r="A1" s="4" t="s">
        <v>0</v>
      </c>
      <c r="B1" s="4" t="s">
        <v>50</v>
      </c>
    </row>
    <row r="2" spans="1:7" x14ac:dyDescent="0.25">
      <c r="A2" s="3">
        <v>44927</v>
      </c>
      <c r="B2" s="4">
        <v>98</v>
      </c>
      <c r="D2" s="4" t="s">
        <v>18</v>
      </c>
      <c r="E2" s="10">
        <f>AVERAGE($B$2:$B$31)</f>
        <v>81.63333333333334</v>
      </c>
      <c r="G2" s="4" t="s">
        <v>51</v>
      </c>
    </row>
    <row r="3" spans="1:7" x14ac:dyDescent="0.25">
      <c r="A3" s="3">
        <v>44928</v>
      </c>
      <c r="B3" s="4">
        <v>112</v>
      </c>
      <c r="D3" s="4" t="s">
        <v>22</v>
      </c>
      <c r="E3" s="4">
        <f>MEDIAN($B$2:$B$31)</f>
        <v>87</v>
      </c>
      <c r="G3" s="4"/>
    </row>
    <row r="4" spans="1:7" x14ac:dyDescent="0.25">
      <c r="A4" s="3">
        <v>44929</v>
      </c>
      <c r="B4" s="4">
        <v>1</v>
      </c>
      <c r="D4" s="4" t="s">
        <v>24</v>
      </c>
      <c r="E4" s="4">
        <f>MODE($B$2:$B$31)</f>
        <v>86</v>
      </c>
      <c r="G4" s="4" t="s">
        <v>52</v>
      </c>
    </row>
    <row r="5" spans="1:7" x14ac:dyDescent="0.25">
      <c r="A5" s="3">
        <v>44930</v>
      </c>
      <c r="B5" s="4">
        <v>41</v>
      </c>
      <c r="D5" s="4" t="s">
        <v>26</v>
      </c>
      <c r="E5" s="4">
        <f>VAR(B2:B31)</f>
        <v>1460.3091954022991</v>
      </c>
    </row>
    <row r="6" spans="1:7" x14ac:dyDescent="0.25">
      <c r="A6" s="3">
        <v>44931</v>
      </c>
      <c r="B6" s="4">
        <v>106</v>
      </c>
      <c r="D6" s="4" t="s">
        <v>28</v>
      </c>
      <c r="E6" s="4">
        <f>_xlfn.STDEV.S(B2:B31)</f>
        <v>38.21399214165276</v>
      </c>
    </row>
    <row r="7" spans="1:7" x14ac:dyDescent="0.25">
      <c r="A7" s="3">
        <v>44932</v>
      </c>
      <c r="B7" s="4">
        <v>111</v>
      </c>
      <c r="D7" s="4" t="s">
        <v>53</v>
      </c>
      <c r="E7" s="4">
        <f>PERCENTILE($B$2:$B$31,0.25)</f>
        <v>53.25</v>
      </c>
    </row>
    <row r="8" spans="1:7" x14ac:dyDescent="0.25">
      <c r="A8" s="3">
        <v>44933</v>
      </c>
      <c r="B8" s="4">
        <v>86</v>
      </c>
      <c r="D8" s="4" t="s">
        <v>54</v>
      </c>
      <c r="E8" s="4">
        <f>PERCENTILE($B$2:$B$31,0.75)</f>
        <v>111.75</v>
      </c>
    </row>
    <row r="9" spans="1:7" x14ac:dyDescent="0.25">
      <c r="A9" s="3">
        <v>44934</v>
      </c>
      <c r="B9" s="4">
        <v>142</v>
      </c>
      <c r="D9" s="4" t="s">
        <v>55</v>
      </c>
      <c r="E9" s="4">
        <f>E8-E7</f>
        <v>58.5</v>
      </c>
    </row>
    <row r="10" spans="1:7" x14ac:dyDescent="0.25">
      <c r="A10" s="3">
        <v>44935</v>
      </c>
      <c r="B10" s="4">
        <v>143</v>
      </c>
      <c r="D10" s="4" t="s">
        <v>56</v>
      </c>
      <c r="E10" s="4">
        <f>E7-(1.5*E9)</f>
        <v>-34.5</v>
      </c>
    </row>
    <row r="11" spans="1:7" x14ac:dyDescent="0.25">
      <c r="A11" s="3">
        <v>44936</v>
      </c>
      <c r="B11" s="4">
        <v>88</v>
      </c>
      <c r="D11" s="4" t="s">
        <v>57</v>
      </c>
      <c r="E11" s="4">
        <f>E8+(1.5*E9)</f>
        <v>199.5</v>
      </c>
    </row>
    <row r="12" spans="1:7" x14ac:dyDescent="0.25">
      <c r="A12" s="3">
        <v>44937</v>
      </c>
      <c r="B12" s="4">
        <v>32</v>
      </c>
    </row>
    <row r="13" spans="1:7" x14ac:dyDescent="0.25">
      <c r="A13" s="3">
        <v>44938</v>
      </c>
      <c r="B13" s="4">
        <v>66</v>
      </c>
    </row>
    <row r="14" spans="1:7" x14ac:dyDescent="0.25">
      <c r="A14" s="3">
        <v>44939</v>
      </c>
      <c r="B14" s="4">
        <v>92</v>
      </c>
    </row>
    <row r="15" spans="1:7" x14ac:dyDescent="0.25">
      <c r="A15" s="3">
        <v>44940</v>
      </c>
      <c r="B15" s="4">
        <v>94</v>
      </c>
    </row>
    <row r="16" spans="1:7" x14ac:dyDescent="0.25">
      <c r="A16" s="3">
        <v>44941</v>
      </c>
      <c r="B16" s="4">
        <v>118</v>
      </c>
    </row>
    <row r="17" spans="1:2" x14ac:dyDescent="0.25">
      <c r="A17" s="3">
        <v>44942</v>
      </c>
      <c r="B17" s="4">
        <v>53</v>
      </c>
    </row>
    <row r="18" spans="1:2" x14ac:dyDescent="0.25">
      <c r="A18" s="3">
        <v>44943</v>
      </c>
      <c r="B18" s="4">
        <v>119</v>
      </c>
    </row>
    <row r="19" spans="1:2" x14ac:dyDescent="0.25">
      <c r="A19" s="3">
        <v>44944</v>
      </c>
      <c r="B19" s="4">
        <v>12</v>
      </c>
    </row>
    <row r="20" spans="1:2" x14ac:dyDescent="0.25">
      <c r="A20" s="3">
        <v>44945</v>
      </c>
      <c r="B20" s="4">
        <v>37</v>
      </c>
    </row>
    <row r="21" spans="1:2" x14ac:dyDescent="0.25">
      <c r="A21" s="3">
        <v>44946</v>
      </c>
      <c r="B21" s="4">
        <v>90</v>
      </c>
    </row>
    <row r="22" spans="1:2" x14ac:dyDescent="0.25">
      <c r="A22" s="3">
        <v>44947</v>
      </c>
      <c r="B22" s="4">
        <v>128</v>
      </c>
    </row>
    <row r="23" spans="1:2" x14ac:dyDescent="0.25">
      <c r="A23" s="3">
        <v>44948</v>
      </c>
      <c r="B23" s="4">
        <v>79</v>
      </c>
    </row>
    <row r="24" spans="1:2" x14ac:dyDescent="0.25">
      <c r="A24" s="3">
        <v>44949</v>
      </c>
      <c r="B24" s="4">
        <v>86</v>
      </c>
    </row>
    <row r="25" spans="1:2" x14ac:dyDescent="0.25">
      <c r="A25" s="3">
        <v>44950</v>
      </c>
      <c r="B25" s="4">
        <v>45</v>
      </c>
    </row>
    <row r="26" spans="1:2" x14ac:dyDescent="0.25">
      <c r="A26" s="3">
        <v>44951</v>
      </c>
      <c r="B26" s="4">
        <v>33</v>
      </c>
    </row>
    <row r="27" spans="1:2" x14ac:dyDescent="0.25">
      <c r="A27" s="3">
        <v>44952</v>
      </c>
      <c r="B27" s="4">
        <v>54</v>
      </c>
    </row>
    <row r="28" spans="1:2" x14ac:dyDescent="0.25">
      <c r="A28" s="3">
        <v>44953</v>
      </c>
      <c r="B28" s="4">
        <v>115</v>
      </c>
    </row>
    <row r="29" spans="1:2" x14ac:dyDescent="0.25">
      <c r="A29" s="3">
        <v>44954</v>
      </c>
      <c r="B29" s="4">
        <v>129</v>
      </c>
    </row>
    <row r="30" spans="1:2" x14ac:dyDescent="0.25">
      <c r="A30" s="3">
        <v>44955</v>
      </c>
      <c r="B30" s="4">
        <v>56</v>
      </c>
    </row>
    <row r="31" spans="1:2" x14ac:dyDescent="0.25">
      <c r="A31" s="3">
        <v>44956</v>
      </c>
      <c r="B31" s="4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0"/>
  <sheetViews>
    <sheetView topLeftCell="A2" workbookViewId="0">
      <selection activeCell="L17" sqref="L17"/>
    </sheetView>
  </sheetViews>
  <sheetFormatPr defaultColWidth="12.6640625" defaultRowHeight="15.75" customHeight="1" x14ac:dyDescent="0.25"/>
  <sheetData>
    <row r="1" spans="1:10" x14ac:dyDescent="0.25">
      <c r="A1" s="4" t="s">
        <v>0</v>
      </c>
      <c r="B1" s="4" t="s">
        <v>50</v>
      </c>
      <c r="D1" s="2" t="s">
        <v>2</v>
      </c>
    </row>
    <row r="2" spans="1:10" x14ac:dyDescent="0.25">
      <c r="A2" s="3">
        <v>44927</v>
      </c>
      <c r="B2" s="4">
        <v>98</v>
      </c>
      <c r="D2" s="4" t="s">
        <v>51</v>
      </c>
      <c r="I2" s="17"/>
      <c r="J2" s="17"/>
    </row>
    <row r="3" spans="1:10" x14ac:dyDescent="0.25">
      <c r="A3" s="3">
        <v>44928</v>
      </c>
      <c r="B3" s="4">
        <v>112</v>
      </c>
      <c r="D3" s="4"/>
      <c r="I3" s="17">
        <v>1</v>
      </c>
      <c r="J3" s="17"/>
    </row>
    <row r="4" spans="1:10" x14ac:dyDescent="0.25">
      <c r="A4" s="3">
        <v>44929</v>
      </c>
      <c r="B4" s="4">
        <v>1</v>
      </c>
      <c r="D4" s="4" t="s">
        <v>5</v>
      </c>
      <c r="I4" s="17">
        <v>1</v>
      </c>
      <c r="J4" s="17"/>
    </row>
    <row r="5" spans="1:10" x14ac:dyDescent="0.25">
      <c r="A5" s="3">
        <v>44930</v>
      </c>
      <c r="B5" s="4">
        <v>41</v>
      </c>
      <c r="E5" s="4" t="s">
        <v>6</v>
      </c>
      <c r="I5" s="17">
        <v>2</v>
      </c>
      <c r="J5" s="17">
        <f>(I4+I5)/2</f>
        <v>1.5</v>
      </c>
    </row>
    <row r="6" spans="1:10" x14ac:dyDescent="0.25">
      <c r="A6" s="3">
        <v>44931</v>
      </c>
      <c r="B6" s="4">
        <v>106</v>
      </c>
      <c r="E6" s="4" t="s">
        <v>7</v>
      </c>
      <c r="I6" s="17">
        <v>2</v>
      </c>
      <c r="J6" s="17"/>
    </row>
    <row r="7" spans="1:10" x14ac:dyDescent="0.25">
      <c r="A7" s="3">
        <v>44932</v>
      </c>
      <c r="B7" s="4">
        <v>111</v>
      </c>
      <c r="E7" s="4" t="s">
        <v>8</v>
      </c>
      <c r="I7" s="17">
        <v>3</v>
      </c>
      <c r="J7" s="17"/>
    </row>
    <row r="8" spans="1:10" x14ac:dyDescent="0.25">
      <c r="A8" s="3">
        <v>44933</v>
      </c>
      <c r="B8" s="4">
        <v>86</v>
      </c>
      <c r="E8" s="4" t="s">
        <v>9</v>
      </c>
      <c r="I8" s="17">
        <v>3</v>
      </c>
      <c r="J8" s="17"/>
    </row>
    <row r="9" spans="1:10" x14ac:dyDescent="0.25">
      <c r="A9" s="3">
        <v>44934</v>
      </c>
      <c r="B9" s="4">
        <v>142</v>
      </c>
      <c r="E9" s="4" t="s">
        <v>58</v>
      </c>
      <c r="G9" s="18" t="s">
        <v>59</v>
      </c>
      <c r="I9" s="17">
        <v>4</v>
      </c>
      <c r="J9" s="17"/>
    </row>
    <row r="10" spans="1:10" x14ac:dyDescent="0.25">
      <c r="A10" s="3">
        <v>44935</v>
      </c>
      <c r="B10" s="4">
        <v>143</v>
      </c>
      <c r="D10" s="5" t="s">
        <v>11</v>
      </c>
      <c r="I10" s="17">
        <v>4</v>
      </c>
      <c r="J10" s="17"/>
    </row>
    <row r="11" spans="1:10" x14ac:dyDescent="0.25">
      <c r="A11" s="3">
        <v>44936</v>
      </c>
      <c r="B11" s="4">
        <v>88</v>
      </c>
      <c r="D11" s="4" t="s">
        <v>12</v>
      </c>
      <c r="I11" s="17"/>
      <c r="J11" s="17"/>
    </row>
    <row r="12" spans="1:10" x14ac:dyDescent="0.25">
      <c r="A12" s="3">
        <v>44937</v>
      </c>
      <c r="B12" s="4">
        <v>32</v>
      </c>
      <c r="D12" s="4" t="s">
        <v>13</v>
      </c>
      <c r="I12" s="17"/>
      <c r="J12" s="17"/>
    </row>
    <row r="13" spans="1:10" x14ac:dyDescent="0.25">
      <c r="A13" s="3">
        <v>44938</v>
      </c>
      <c r="B13" s="4">
        <v>66</v>
      </c>
      <c r="I13" s="17"/>
      <c r="J13" s="17"/>
    </row>
    <row r="14" spans="1:10" x14ac:dyDescent="0.25">
      <c r="A14" s="3">
        <v>44939</v>
      </c>
      <c r="B14" s="4">
        <v>92</v>
      </c>
      <c r="D14" s="2" t="s">
        <v>14</v>
      </c>
      <c r="I14" s="17">
        <f>0.75 * 7</f>
        <v>5.25</v>
      </c>
      <c r="J14" s="17"/>
    </row>
    <row r="15" spans="1:10" x14ac:dyDescent="0.25">
      <c r="A15" s="3">
        <v>44940</v>
      </c>
      <c r="B15" s="4">
        <v>94</v>
      </c>
      <c r="D15" s="4" t="s">
        <v>18</v>
      </c>
      <c r="E15" s="11">
        <f>AVERAGE(B2:B31)</f>
        <v>81.63333333333334</v>
      </c>
      <c r="I15" s="19" t="s">
        <v>60</v>
      </c>
      <c r="J15" s="17"/>
    </row>
    <row r="16" spans="1:10" x14ac:dyDescent="0.25">
      <c r="A16" s="3">
        <v>44941</v>
      </c>
      <c r="B16" s="4">
        <v>118</v>
      </c>
      <c r="D16" s="4" t="s">
        <v>22</v>
      </c>
      <c r="E16" s="11">
        <f>MEDIAN(B2:B31)</f>
        <v>87</v>
      </c>
      <c r="I16" s="17"/>
      <c r="J16" s="17"/>
    </row>
    <row r="17" spans="1:10" x14ac:dyDescent="0.25">
      <c r="A17" s="3">
        <v>44942</v>
      </c>
      <c r="B17" s="4">
        <v>53</v>
      </c>
      <c r="D17" s="4" t="s">
        <v>24</v>
      </c>
      <c r="E17" s="11">
        <f>MODE(B2:B31)</f>
        <v>86</v>
      </c>
      <c r="F17" s="17"/>
      <c r="I17" s="17">
        <f>9/4</f>
        <v>2.25</v>
      </c>
      <c r="J17" s="17"/>
    </row>
    <row r="18" spans="1:10" x14ac:dyDescent="0.25">
      <c r="A18" s="3">
        <v>44943</v>
      </c>
      <c r="B18" s="4">
        <v>119</v>
      </c>
      <c r="D18" s="4" t="s">
        <v>26</v>
      </c>
      <c r="E18" s="11"/>
      <c r="F18" s="17"/>
      <c r="I18" s="17"/>
      <c r="J18" s="17"/>
    </row>
    <row r="19" spans="1:10" x14ac:dyDescent="0.25">
      <c r="A19" s="3">
        <v>44944</v>
      </c>
      <c r="B19" s="4">
        <v>12</v>
      </c>
      <c r="D19" s="4" t="s">
        <v>28</v>
      </c>
      <c r="E19" s="11">
        <f>_xlfn.STDEV.S(B2:B31)</f>
        <v>38.21399214165276</v>
      </c>
      <c r="F19" s="17"/>
      <c r="I19" s="17">
        <f>I4*0.25 + I5*0.75</f>
        <v>1.75</v>
      </c>
      <c r="J19" s="17"/>
    </row>
    <row r="20" spans="1:10" x14ac:dyDescent="0.25">
      <c r="A20" s="3">
        <v>44945</v>
      </c>
      <c r="B20" s="4">
        <v>37</v>
      </c>
      <c r="D20" s="4" t="s">
        <v>53</v>
      </c>
      <c r="E20" s="11">
        <f>QUARTILE(B2:B31,1)</f>
        <v>53.25</v>
      </c>
      <c r="F20" s="17">
        <f>PERCENTILE(I3:I10,0.25)</f>
        <v>1.75</v>
      </c>
      <c r="I20" s="17"/>
      <c r="J20" s="17"/>
    </row>
    <row r="21" spans="1:10" x14ac:dyDescent="0.25">
      <c r="A21" s="3">
        <v>44946</v>
      </c>
      <c r="B21" s="4">
        <v>90</v>
      </c>
      <c r="D21" s="4" t="s">
        <v>54</v>
      </c>
      <c r="E21" s="11">
        <f>QUARTILE(B2:B31,3)</f>
        <v>111.75</v>
      </c>
      <c r="F21" s="17"/>
      <c r="I21" s="17"/>
      <c r="J21" s="17"/>
    </row>
    <row r="22" spans="1:10" x14ac:dyDescent="0.25">
      <c r="A22" s="3">
        <v>44947</v>
      </c>
      <c r="B22" s="4">
        <v>128</v>
      </c>
      <c r="D22" s="4" t="s">
        <v>55</v>
      </c>
      <c r="E22" s="11">
        <f>E21-E20</f>
        <v>58.5</v>
      </c>
      <c r="F22" s="17"/>
    </row>
    <row r="23" spans="1:10" x14ac:dyDescent="0.25">
      <c r="A23" s="3">
        <v>44948</v>
      </c>
      <c r="B23" s="4">
        <v>79</v>
      </c>
      <c r="F23" s="17"/>
    </row>
    <row r="24" spans="1:10" x14ac:dyDescent="0.25">
      <c r="A24" s="3">
        <v>44949</v>
      </c>
      <c r="B24" s="4">
        <v>86</v>
      </c>
      <c r="D24" s="11" t="s">
        <v>36</v>
      </c>
      <c r="E24" s="11">
        <f>E20-1.5*E22</f>
        <v>-34.5</v>
      </c>
      <c r="F24" s="20">
        <v>0</v>
      </c>
    </row>
    <row r="25" spans="1:10" x14ac:dyDescent="0.25">
      <c r="A25" s="3">
        <v>44950</v>
      </c>
      <c r="B25" s="4">
        <v>45</v>
      </c>
      <c r="D25" s="11" t="s">
        <v>38</v>
      </c>
      <c r="E25" s="11">
        <f>E21+1.5*E22</f>
        <v>199.5</v>
      </c>
      <c r="F25" s="17"/>
    </row>
    <row r="26" spans="1:10" x14ac:dyDescent="0.25">
      <c r="A26" s="3">
        <v>44951</v>
      </c>
      <c r="B26" s="4">
        <v>33</v>
      </c>
      <c r="D26" s="4" t="s">
        <v>40</v>
      </c>
      <c r="E26" s="4">
        <f>COUNTIF(B1:B31,"&gt;199.5")</f>
        <v>0</v>
      </c>
      <c r="F26" s="21"/>
      <c r="G26" s="21"/>
      <c r="H26" s="21"/>
      <c r="I26" s="21"/>
    </row>
    <row r="27" spans="1:10" x14ac:dyDescent="0.25">
      <c r="A27" s="3">
        <v>44952</v>
      </c>
      <c r="B27" s="4">
        <v>54</v>
      </c>
      <c r="E27" s="21">
        <v>400</v>
      </c>
      <c r="F27" s="21"/>
      <c r="G27" s="21"/>
      <c r="H27" s="21"/>
      <c r="I27" s="21"/>
    </row>
    <row r="28" spans="1:10" x14ac:dyDescent="0.25">
      <c r="A28" s="3">
        <v>44953</v>
      </c>
      <c r="B28" s="4">
        <v>115</v>
      </c>
      <c r="E28" s="21">
        <v>300</v>
      </c>
      <c r="F28" s="21" t="s">
        <v>61</v>
      </c>
      <c r="G28" s="21"/>
      <c r="H28" s="21"/>
      <c r="I28" s="21"/>
    </row>
    <row r="29" spans="1:10" x14ac:dyDescent="0.25">
      <c r="A29" s="3">
        <v>44954</v>
      </c>
      <c r="B29" s="4">
        <v>129</v>
      </c>
      <c r="E29" s="21">
        <v>150</v>
      </c>
      <c r="F29" s="21"/>
      <c r="G29" s="21"/>
      <c r="H29" s="21"/>
      <c r="I29" s="21"/>
    </row>
    <row r="30" spans="1:10" x14ac:dyDescent="0.25">
      <c r="A30" s="3">
        <v>44955</v>
      </c>
      <c r="B30" s="4">
        <v>56</v>
      </c>
      <c r="E30" s="21" t="s">
        <v>62</v>
      </c>
      <c r="F30" s="21"/>
      <c r="G30" s="21"/>
      <c r="H30" s="21"/>
      <c r="I30" s="21"/>
    </row>
    <row r="31" spans="1:10" x14ac:dyDescent="0.25">
      <c r="A31" s="3">
        <v>44956</v>
      </c>
      <c r="B31" s="4">
        <v>83</v>
      </c>
      <c r="E31" s="21"/>
      <c r="F31" s="21" t="s">
        <v>63</v>
      </c>
      <c r="G31" s="21"/>
      <c r="H31" s="21"/>
      <c r="I31" s="21"/>
    </row>
    <row r="32" spans="1:10" x14ac:dyDescent="0.25">
      <c r="E32" s="21"/>
      <c r="F32" s="21" t="s">
        <v>64</v>
      </c>
      <c r="G32" s="21"/>
      <c r="H32" s="21"/>
      <c r="I32" s="21"/>
    </row>
    <row r="33" spans="5:9" x14ac:dyDescent="0.25">
      <c r="E33" s="21"/>
      <c r="F33" s="21"/>
      <c r="G33" s="21"/>
      <c r="H33" s="21"/>
      <c r="I33" s="21"/>
    </row>
    <row r="34" spans="5:9" x14ac:dyDescent="0.25">
      <c r="E34" s="22" t="s">
        <v>65</v>
      </c>
      <c r="F34" s="21"/>
      <c r="G34" s="21"/>
      <c r="H34" s="21"/>
      <c r="I34" s="21"/>
    </row>
    <row r="35" spans="5:9" x14ac:dyDescent="0.25">
      <c r="E35" s="21">
        <v>1</v>
      </c>
      <c r="F35" s="23">
        <f>300*25000</f>
        <v>7500000</v>
      </c>
      <c r="G35" s="21"/>
      <c r="H35" s="21"/>
      <c r="I35" s="21"/>
    </row>
    <row r="36" spans="5:9" x14ac:dyDescent="0.25">
      <c r="E36" s="21">
        <v>2</v>
      </c>
      <c r="F36" s="21" t="s">
        <v>66</v>
      </c>
      <c r="G36" s="21"/>
      <c r="H36" s="21"/>
      <c r="I36" s="21"/>
    </row>
    <row r="37" spans="5:9" x14ac:dyDescent="0.25">
      <c r="E37" s="21">
        <v>3</v>
      </c>
      <c r="F37" s="21" t="s">
        <v>67</v>
      </c>
      <c r="G37" s="21" t="s">
        <v>68</v>
      </c>
      <c r="H37" s="21"/>
      <c r="I37" s="21"/>
    </row>
    <row r="38" spans="5:9" x14ac:dyDescent="0.25">
      <c r="E38" s="22" t="s">
        <v>69</v>
      </c>
      <c r="F38" s="21"/>
      <c r="G38" s="21"/>
      <c r="H38" s="21"/>
      <c r="I38" s="21"/>
    </row>
    <row r="39" spans="5:9" x14ac:dyDescent="0.25">
      <c r="E39" s="21"/>
      <c r="F39" s="21" t="s">
        <v>70</v>
      </c>
      <c r="G39" s="21"/>
      <c r="H39" s="21"/>
      <c r="I39" s="21"/>
    </row>
    <row r="40" spans="5:9" x14ac:dyDescent="0.25">
      <c r="E40" s="21"/>
      <c r="F40" s="21"/>
      <c r="G40" s="21"/>
      <c r="H40" s="21"/>
      <c r="I4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>
      <selection activeCell="E12" sqref="E12"/>
    </sheetView>
  </sheetViews>
  <sheetFormatPr defaultColWidth="12.6640625" defaultRowHeight="15.75" customHeight="1" x14ac:dyDescent="0.25"/>
  <sheetData>
    <row r="1" spans="1:5" x14ac:dyDescent="0.25">
      <c r="A1" s="4" t="s">
        <v>71</v>
      </c>
      <c r="B1" s="4" t="s">
        <v>72</v>
      </c>
    </row>
    <row r="2" spans="1:5" x14ac:dyDescent="0.25">
      <c r="A2" s="4">
        <v>1</v>
      </c>
      <c r="B2" s="4">
        <v>0</v>
      </c>
      <c r="D2" s="13" t="s">
        <v>73</v>
      </c>
    </row>
    <row r="3" spans="1:5" x14ac:dyDescent="0.25">
      <c r="A3" s="4">
        <v>2</v>
      </c>
      <c r="B3" s="4">
        <v>5</v>
      </c>
      <c r="D3" s="24" t="s">
        <v>74</v>
      </c>
    </row>
    <row r="4" spans="1:5" x14ac:dyDescent="0.25">
      <c r="A4" s="4">
        <v>3</v>
      </c>
      <c r="B4" s="4">
        <v>2</v>
      </c>
      <c r="D4" s="5" t="s">
        <v>75</v>
      </c>
    </row>
    <row r="5" spans="1:5" x14ac:dyDescent="0.25">
      <c r="A5" s="4">
        <v>4</v>
      </c>
      <c r="B5" s="4">
        <v>5</v>
      </c>
      <c r="D5" s="4" t="s">
        <v>76</v>
      </c>
    </row>
    <row r="6" spans="1:5" x14ac:dyDescent="0.25">
      <c r="A6" s="4">
        <v>5</v>
      </c>
      <c r="B6" s="4">
        <v>2</v>
      </c>
    </row>
    <row r="7" spans="1:5" x14ac:dyDescent="0.25">
      <c r="A7" s="4">
        <v>6</v>
      </c>
      <c r="B7" s="4">
        <v>4</v>
      </c>
      <c r="D7" s="4" t="s">
        <v>54</v>
      </c>
      <c r="E7" s="4">
        <v>1</v>
      </c>
    </row>
    <row r="8" spans="1:5" x14ac:dyDescent="0.25">
      <c r="A8" s="4">
        <v>7</v>
      </c>
      <c r="B8" s="4">
        <v>3</v>
      </c>
    </row>
    <row r="9" spans="1:5" x14ac:dyDescent="0.25">
      <c r="A9" s="4">
        <v>8</v>
      </c>
      <c r="B9" s="4">
        <v>5</v>
      </c>
      <c r="D9" s="4" t="s">
        <v>77</v>
      </c>
      <c r="E9" s="4">
        <f>PERCENTILE(B2:B21, 0.75)</f>
        <v>5</v>
      </c>
    </row>
    <row r="10" spans="1:5" x14ac:dyDescent="0.25">
      <c r="A10" s="4">
        <v>9</v>
      </c>
      <c r="B10" s="4">
        <v>5</v>
      </c>
    </row>
    <row r="11" spans="1:5" x14ac:dyDescent="0.25">
      <c r="A11" s="4">
        <v>10</v>
      </c>
      <c r="B11" s="4">
        <v>5</v>
      </c>
    </row>
    <row r="12" spans="1:5" x14ac:dyDescent="0.25">
      <c r="A12" s="4">
        <v>11</v>
      </c>
      <c r="B12" s="4">
        <v>5</v>
      </c>
      <c r="D12" s="4" t="s">
        <v>78</v>
      </c>
      <c r="E12" s="4">
        <f>PERCENTILE(B2:B21, 0.95)</f>
        <v>5</v>
      </c>
    </row>
    <row r="13" spans="1:5" x14ac:dyDescent="0.25">
      <c r="A13" s="4">
        <v>12</v>
      </c>
      <c r="B13" s="4">
        <v>0</v>
      </c>
    </row>
    <row r="14" spans="1:5" x14ac:dyDescent="0.25">
      <c r="A14" s="4">
        <v>13</v>
      </c>
      <c r="B14" s="4">
        <v>0</v>
      </c>
    </row>
    <row r="15" spans="1:5" x14ac:dyDescent="0.25">
      <c r="A15" s="4">
        <v>14</v>
      </c>
      <c r="B15" s="4">
        <v>4</v>
      </c>
    </row>
    <row r="16" spans="1:5" x14ac:dyDescent="0.25">
      <c r="A16" s="4">
        <v>15</v>
      </c>
      <c r="B16" s="4">
        <v>1</v>
      </c>
      <c r="D16" s="4" t="s">
        <v>79</v>
      </c>
    </row>
    <row r="17" spans="1:5" x14ac:dyDescent="0.25">
      <c r="A17" s="4">
        <v>16</v>
      </c>
      <c r="B17" s="4">
        <v>3</v>
      </c>
    </row>
    <row r="18" spans="1:5" x14ac:dyDescent="0.25">
      <c r="A18" s="4">
        <v>17</v>
      </c>
      <c r="B18" s="4">
        <v>3</v>
      </c>
      <c r="D18" s="4" t="s">
        <v>80</v>
      </c>
    </row>
    <row r="19" spans="1:5" x14ac:dyDescent="0.25">
      <c r="A19" s="4">
        <v>18</v>
      </c>
      <c r="B19" s="4">
        <v>1</v>
      </c>
      <c r="D19" s="4" t="s">
        <v>81</v>
      </c>
      <c r="E19" s="4" t="s">
        <v>82</v>
      </c>
    </row>
    <row r="20" spans="1:5" x14ac:dyDescent="0.25">
      <c r="A20" s="4">
        <v>19</v>
      </c>
      <c r="B20" s="4">
        <v>5</v>
      </c>
      <c r="E20" s="25"/>
    </row>
    <row r="21" spans="1:5" x14ac:dyDescent="0.25">
      <c r="A21" s="4">
        <v>20</v>
      </c>
      <c r="B21" s="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51"/>
  <sheetViews>
    <sheetView workbookViewId="0">
      <selection activeCell="P22" sqref="P22"/>
    </sheetView>
  </sheetViews>
  <sheetFormatPr defaultColWidth="12.6640625" defaultRowHeight="15.75" customHeight="1" x14ac:dyDescent="0.25"/>
  <cols>
    <col min="1" max="1" width="12.88671875" bestFit="1" customWidth="1"/>
    <col min="2" max="2" width="14" bestFit="1" customWidth="1"/>
  </cols>
  <sheetData>
    <row r="1" spans="1:14" x14ac:dyDescent="0.25">
      <c r="A1" s="4" t="s">
        <v>71</v>
      </c>
      <c r="B1" s="4" t="s">
        <v>83</v>
      </c>
    </row>
    <row r="2" spans="1:14" x14ac:dyDescent="0.25">
      <c r="A2" s="4">
        <v>1</v>
      </c>
      <c r="B2" s="4">
        <v>1</v>
      </c>
      <c r="D2" s="13" t="s">
        <v>73</v>
      </c>
    </row>
    <row r="3" spans="1:14" x14ac:dyDescent="0.25">
      <c r="A3" s="4">
        <v>2</v>
      </c>
      <c r="B3" s="4">
        <v>4</v>
      </c>
      <c r="D3" s="4" t="s">
        <v>84</v>
      </c>
    </row>
    <row r="4" spans="1:14" x14ac:dyDescent="0.25">
      <c r="A4" s="4">
        <v>3</v>
      </c>
      <c r="B4" s="4">
        <v>8</v>
      </c>
      <c r="D4" s="5" t="s">
        <v>85</v>
      </c>
    </row>
    <row r="5" spans="1:14" x14ac:dyDescent="0.25">
      <c r="A5" s="4">
        <v>4</v>
      </c>
      <c r="B5" s="4">
        <v>5</v>
      </c>
      <c r="D5" s="13" t="s">
        <v>86</v>
      </c>
    </row>
    <row r="6" spans="1:14" x14ac:dyDescent="0.25">
      <c r="A6" s="4">
        <v>5</v>
      </c>
      <c r="B6" s="4">
        <v>5</v>
      </c>
      <c r="D6" s="13" t="s">
        <v>87</v>
      </c>
    </row>
    <row r="7" spans="1:14" x14ac:dyDescent="0.25">
      <c r="A7" s="4">
        <v>6</v>
      </c>
      <c r="B7" s="4">
        <v>1</v>
      </c>
    </row>
    <row r="8" spans="1:14" x14ac:dyDescent="0.25">
      <c r="A8" s="4">
        <v>7</v>
      </c>
      <c r="B8" s="4">
        <v>10</v>
      </c>
    </row>
    <row r="9" spans="1:14" x14ac:dyDescent="0.25">
      <c r="A9" s="4">
        <v>8</v>
      </c>
      <c r="B9" s="4">
        <v>5</v>
      </c>
      <c r="D9" s="4" t="s">
        <v>81</v>
      </c>
      <c r="E9" s="11">
        <f>PERCENTILE(B2:B51,0.9)</f>
        <v>10</v>
      </c>
      <c r="G9" s="4" t="s">
        <v>124</v>
      </c>
      <c r="H9" s="11">
        <f>PERCENTILE(B2:B51,0.8)</f>
        <v>10</v>
      </c>
      <c r="J9" s="4" t="s">
        <v>125</v>
      </c>
      <c r="K9" s="11">
        <f>PERCENTILE(B2:B51,0.5)</f>
        <v>6</v>
      </c>
      <c r="M9" s="4" t="s">
        <v>126</v>
      </c>
      <c r="N9" s="11">
        <f>PERCENTILE(B2:B51,0.3)</f>
        <v>4</v>
      </c>
    </row>
    <row r="10" spans="1:14" x14ac:dyDescent="0.25">
      <c r="A10" s="4">
        <v>9</v>
      </c>
      <c r="B10" s="4">
        <v>6</v>
      </c>
    </row>
    <row r="11" spans="1:14" x14ac:dyDescent="0.25">
      <c r="A11" s="4">
        <v>10</v>
      </c>
      <c r="B11" s="4">
        <v>1</v>
      </c>
      <c r="D11" s="4" t="s">
        <v>88</v>
      </c>
    </row>
    <row r="12" spans="1:14" x14ac:dyDescent="0.25">
      <c r="A12" s="4">
        <v>11</v>
      </c>
      <c r="B12" s="4">
        <v>1</v>
      </c>
      <c r="D12" s="26"/>
      <c r="E12" s="26"/>
      <c r="F12" s="26"/>
      <c r="G12" s="26"/>
      <c r="H12" s="26"/>
    </row>
    <row r="13" spans="1:14" x14ac:dyDescent="0.25">
      <c r="A13" s="4">
        <v>12</v>
      </c>
      <c r="B13" s="4">
        <v>10</v>
      </c>
      <c r="D13" s="4" t="s">
        <v>127</v>
      </c>
      <c r="E13" s="11">
        <f>PERCENTILE(B2:B51,0.4)</f>
        <v>5</v>
      </c>
      <c r="G13" s="4" t="s">
        <v>128</v>
      </c>
      <c r="H13" s="11">
        <f>PERCENTILE(B2:B51,0.45)</f>
        <v>6</v>
      </c>
      <c r="J13" s="4" t="s">
        <v>129</v>
      </c>
      <c r="K13" s="11">
        <f>PERCENTILE(B2:B51,0.44)</f>
        <v>5.5599999999999987</v>
      </c>
      <c r="M13" s="4" t="s">
        <v>130</v>
      </c>
      <c r="N13" s="11">
        <f>PERCENTILE(B2:B51,0.43)</f>
        <v>5.07</v>
      </c>
    </row>
    <row r="14" spans="1:14" x14ac:dyDescent="0.25">
      <c r="A14" s="4">
        <v>13</v>
      </c>
      <c r="B14" s="4">
        <v>2</v>
      </c>
    </row>
    <row r="15" spans="1:14" x14ac:dyDescent="0.25">
      <c r="A15" s="4">
        <v>14</v>
      </c>
      <c r="B15" s="4">
        <v>1</v>
      </c>
      <c r="D15" s="4" t="s">
        <v>131</v>
      </c>
      <c r="E15" s="11">
        <f>PERCENTILE(B2:B51,0.42)</f>
        <v>5</v>
      </c>
    </row>
    <row r="16" spans="1:14" x14ac:dyDescent="0.25">
      <c r="A16" s="4">
        <v>15</v>
      </c>
      <c r="B16" s="4">
        <v>4</v>
      </c>
    </row>
    <row r="17" spans="1:2" x14ac:dyDescent="0.25">
      <c r="A17" s="4">
        <v>16</v>
      </c>
      <c r="B17" s="4">
        <v>6</v>
      </c>
    </row>
    <row r="18" spans="1:2" x14ac:dyDescent="0.25">
      <c r="A18" s="4">
        <v>17</v>
      </c>
      <c r="B18" s="4">
        <v>8</v>
      </c>
    </row>
    <row r="19" spans="1:2" x14ac:dyDescent="0.25">
      <c r="A19" s="4">
        <v>18</v>
      </c>
      <c r="B19" s="4">
        <v>4</v>
      </c>
    </row>
    <row r="20" spans="1:2" x14ac:dyDescent="0.25">
      <c r="A20" s="4">
        <v>19</v>
      </c>
      <c r="B20" s="4">
        <v>9</v>
      </c>
    </row>
    <row r="21" spans="1:2" x14ac:dyDescent="0.25">
      <c r="A21" s="4">
        <v>20</v>
      </c>
      <c r="B21" s="4">
        <v>5</v>
      </c>
    </row>
    <row r="22" spans="1:2" x14ac:dyDescent="0.25">
      <c r="A22" s="4">
        <v>21</v>
      </c>
      <c r="B22" s="4">
        <v>10</v>
      </c>
    </row>
    <row r="23" spans="1:2" x14ac:dyDescent="0.25">
      <c r="A23" s="4">
        <v>22</v>
      </c>
      <c r="B23" s="4">
        <v>7</v>
      </c>
    </row>
    <row r="24" spans="1:2" x14ac:dyDescent="0.25">
      <c r="A24" s="4">
        <v>23</v>
      </c>
      <c r="B24" s="4">
        <v>10</v>
      </c>
    </row>
    <row r="25" spans="1:2" x14ac:dyDescent="0.25">
      <c r="A25" s="4">
        <v>24</v>
      </c>
      <c r="B25" s="4">
        <v>2</v>
      </c>
    </row>
    <row r="26" spans="1:2" x14ac:dyDescent="0.25">
      <c r="A26" s="4">
        <v>25</v>
      </c>
      <c r="B26" s="4">
        <v>10</v>
      </c>
    </row>
    <row r="27" spans="1:2" x14ac:dyDescent="0.25">
      <c r="A27" s="4">
        <v>26</v>
      </c>
      <c r="B27" s="4">
        <v>2</v>
      </c>
    </row>
    <row r="28" spans="1:2" x14ac:dyDescent="0.25">
      <c r="A28" s="4">
        <v>27</v>
      </c>
      <c r="B28" s="4">
        <v>7</v>
      </c>
    </row>
    <row r="29" spans="1:2" x14ac:dyDescent="0.25">
      <c r="A29" s="4">
        <v>28</v>
      </c>
      <c r="B29" s="4">
        <v>10</v>
      </c>
    </row>
    <row r="30" spans="1:2" x14ac:dyDescent="0.25">
      <c r="A30" s="4">
        <v>29</v>
      </c>
      <c r="B30" s="4">
        <v>7</v>
      </c>
    </row>
    <row r="31" spans="1:2" x14ac:dyDescent="0.25">
      <c r="A31" s="4">
        <v>30</v>
      </c>
      <c r="B31" s="4">
        <v>4</v>
      </c>
    </row>
    <row r="32" spans="1:2" x14ac:dyDescent="0.25">
      <c r="A32" s="4">
        <v>31</v>
      </c>
      <c r="B32" s="4">
        <v>3</v>
      </c>
    </row>
    <row r="33" spans="1:2" x14ac:dyDescent="0.25">
      <c r="A33" s="4">
        <v>32</v>
      </c>
      <c r="B33" s="4">
        <v>10</v>
      </c>
    </row>
    <row r="34" spans="1:2" x14ac:dyDescent="0.25">
      <c r="A34" s="4">
        <v>33</v>
      </c>
      <c r="B34" s="4">
        <v>8</v>
      </c>
    </row>
    <row r="35" spans="1:2" x14ac:dyDescent="0.25">
      <c r="A35" s="4">
        <v>34</v>
      </c>
      <c r="B35" s="4">
        <v>10</v>
      </c>
    </row>
    <row r="36" spans="1:2" x14ac:dyDescent="0.25">
      <c r="A36" s="4">
        <v>35</v>
      </c>
      <c r="B36" s="4">
        <v>4</v>
      </c>
    </row>
    <row r="37" spans="1:2" x14ac:dyDescent="0.25">
      <c r="A37" s="4">
        <v>36</v>
      </c>
      <c r="B37" s="4">
        <v>10</v>
      </c>
    </row>
    <row r="38" spans="1:2" x14ac:dyDescent="0.25">
      <c r="A38" s="4">
        <v>37</v>
      </c>
      <c r="B38" s="4">
        <v>10</v>
      </c>
    </row>
    <row r="39" spans="1:2" x14ac:dyDescent="0.25">
      <c r="A39" s="4">
        <v>38</v>
      </c>
      <c r="B39" s="4">
        <v>5</v>
      </c>
    </row>
    <row r="40" spans="1:2" x14ac:dyDescent="0.25">
      <c r="A40" s="4">
        <v>39</v>
      </c>
      <c r="B40" s="4">
        <v>10</v>
      </c>
    </row>
    <row r="41" spans="1:2" x14ac:dyDescent="0.25">
      <c r="A41" s="4">
        <v>40</v>
      </c>
      <c r="B41" s="4">
        <v>9</v>
      </c>
    </row>
    <row r="42" spans="1:2" x14ac:dyDescent="0.25">
      <c r="A42" s="4">
        <v>41</v>
      </c>
      <c r="B42" s="4">
        <v>3</v>
      </c>
    </row>
    <row r="43" spans="1:2" x14ac:dyDescent="0.25">
      <c r="A43" s="4">
        <v>42</v>
      </c>
      <c r="B43" s="4">
        <v>7</v>
      </c>
    </row>
    <row r="44" spans="1:2" x14ac:dyDescent="0.25">
      <c r="A44" s="4">
        <v>43</v>
      </c>
      <c r="B44" s="4">
        <v>9</v>
      </c>
    </row>
    <row r="45" spans="1:2" x14ac:dyDescent="0.25">
      <c r="A45" s="4">
        <v>44</v>
      </c>
      <c r="B45" s="4">
        <v>9</v>
      </c>
    </row>
    <row r="46" spans="1:2" x14ac:dyDescent="0.25">
      <c r="A46" s="4">
        <v>45</v>
      </c>
      <c r="B46" s="4">
        <v>6</v>
      </c>
    </row>
    <row r="47" spans="1:2" x14ac:dyDescent="0.25">
      <c r="A47" s="4">
        <v>46</v>
      </c>
      <c r="B47" s="4">
        <v>3</v>
      </c>
    </row>
    <row r="48" spans="1:2" x14ac:dyDescent="0.25">
      <c r="A48" s="4">
        <v>47</v>
      </c>
      <c r="B48" s="4">
        <v>5</v>
      </c>
    </row>
    <row r="49" spans="1:2" x14ac:dyDescent="0.25">
      <c r="A49" s="4">
        <v>48</v>
      </c>
      <c r="B49" s="4">
        <v>7</v>
      </c>
    </row>
    <row r="50" spans="1:2" x14ac:dyDescent="0.25">
      <c r="A50" s="4">
        <v>49</v>
      </c>
      <c r="B50" s="4">
        <v>6</v>
      </c>
    </row>
    <row r="51" spans="1:2" x14ac:dyDescent="0.25">
      <c r="A51" s="4">
        <v>50</v>
      </c>
      <c r="B51" s="4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31"/>
  <sheetViews>
    <sheetView topLeftCell="A10" workbookViewId="0">
      <selection activeCell="D29" sqref="D29"/>
    </sheetView>
  </sheetViews>
  <sheetFormatPr defaultColWidth="12.6640625" defaultRowHeight="15.75" customHeight="1" x14ac:dyDescent="0.25"/>
  <sheetData>
    <row r="1" spans="1:11" x14ac:dyDescent="0.25">
      <c r="A1" s="1" t="s">
        <v>0</v>
      </c>
      <c r="B1" s="1" t="s">
        <v>89</v>
      </c>
    </row>
    <row r="2" spans="1:11" x14ac:dyDescent="0.25">
      <c r="A2" s="3">
        <v>44896</v>
      </c>
      <c r="B2" s="4">
        <v>8</v>
      </c>
    </row>
    <row r="3" spans="1:11" x14ac:dyDescent="0.25">
      <c r="A3" s="3">
        <v>44897</v>
      </c>
      <c r="B3" s="4">
        <v>1</v>
      </c>
    </row>
    <row r="4" spans="1:11" x14ac:dyDescent="0.25">
      <c r="A4" s="3">
        <v>44898</v>
      </c>
      <c r="B4" s="4">
        <v>2</v>
      </c>
      <c r="D4" s="4" t="s">
        <v>18</v>
      </c>
      <c r="E4" s="27">
        <f>AVERAGE($B$2:$B$31)</f>
        <v>6.1</v>
      </c>
    </row>
    <row r="5" spans="1:11" x14ac:dyDescent="0.25">
      <c r="A5" s="3">
        <v>44899</v>
      </c>
      <c r="B5" s="4">
        <v>3</v>
      </c>
      <c r="D5" s="4" t="s">
        <v>90</v>
      </c>
      <c r="E5" s="27">
        <f>_xlfn.STDEV.S($B$2:$B$31)</f>
        <v>4.0882506165165902</v>
      </c>
    </row>
    <row r="6" spans="1:11" x14ac:dyDescent="0.25">
      <c r="A6" s="3">
        <v>44900</v>
      </c>
      <c r="B6" s="4">
        <v>3</v>
      </c>
    </row>
    <row r="7" spans="1:11" x14ac:dyDescent="0.25">
      <c r="A7" s="3">
        <v>44901</v>
      </c>
      <c r="B7" s="4">
        <v>8</v>
      </c>
    </row>
    <row r="8" spans="1:11" x14ac:dyDescent="0.25">
      <c r="A8" s="3">
        <v>44902</v>
      </c>
      <c r="B8" s="4">
        <v>1</v>
      </c>
      <c r="D8" s="13" t="s">
        <v>2</v>
      </c>
    </row>
    <row r="9" spans="1:11" x14ac:dyDescent="0.25">
      <c r="A9" s="3">
        <v>44903</v>
      </c>
      <c r="B9" s="4">
        <v>8</v>
      </c>
      <c r="D9" s="4" t="s">
        <v>91</v>
      </c>
    </row>
    <row r="10" spans="1:11" x14ac:dyDescent="0.25">
      <c r="A10" s="3">
        <v>44904</v>
      </c>
      <c r="B10" s="4">
        <v>10</v>
      </c>
    </row>
    <row r="11" spans="1:11" x14ac:dyDescent="0.25">
      <c r="A11" s="3">
        <v>44905</v>
      </c>
      <c r="B11" s="4">
        <v>5</v>
      </c>
    </row>
    <row r="12" spans="1:11" x14ac:dyDescent="0.25">
      <c r="A12" s="3">
        <v>44906</v>
      </c>
      <c r="B12" s="4">
        <v>9</v>
      </c>
    </row>
    <row r="13" spans="1:11" x14ac:dyDescent="0.25">
      <c r="A13" s="3">
        <v>44907</v>
      </c>
      <c r="B13" s="4">
        <v>6</v>
      </c>
      <c r="J13" s="4" t="s">
        <v>92</v>
      </c>
    </row>
    <row r="14" spans="1:11" x14ac:dyDescent="0.25">
      <c r="A14" s="3">
        <v>44908</v>
      </c>
      <c r="B14" s="4">
        <v>8</v>
      </c>
      <c r="J14" s="28">
        <v>0.47720000000000001</v>
      </c>
    </row>
    <row r="15" spans="1:11" x14ac:dyDescent="0.25">
      <c r="A15" s="3">
        <v>44909</v>
      </c>
      <c r="B15" s="4">
        <v>2</v>
      </c>
    </row>
    <row r="16" spans="1:11" x14ac:dyDescent="0.25">
      <c r="A16" s="3">
        <v>44910</v>
      </c>
      <c r="B16" s="4">
        <v>9</v>
      </c>
      <c r="J16" s="10">
        <f>E4-2*E5</f>
        <v>-2.0765012330331807</v>
      </c>
      <c r="K16" s="10">
        <f>E4+2*E5</f>
        <v>14.27650123303318</v>
      </c>
    </row>
    <row r="17" spans="1:11" x14ac:dyDescent="0.25">
      <c r="A17" s="3">
        <v>44911</v>
      </c>
      <c r="B17" s="4">
        <v>4</v>
      </c>
      <c r="J17" s="4">
        <v>0</v>
      </c>
      <c r="K17" s="4">
        <v>15</v>
      </c>
    </row>
    <row r="18" spans="1:11" x14ac:dyDescent="0.25">
      <c r="A18" s="3">
        <v>44912</v>
      </c>
      <c r="B18" s="4">
        <v>20</v>
      </c>
    </row>
    <row r="19" spans="1:11" x14ac:dyDescent="0.25">
      <c r="A19" s="3">
        <v>44913</v>
      </c>
      <c r="B19" s="4">
        <v>10</v>
      </c>
    </row>
    <row r="20" spans="1:11" x14ac:dyDescent="0.25">
      <c r="A20" s="3">
        <v>44914</v>
      </c>
      <c r="B20" s="4">
        <v>6</v>
      </c>
    </row>
    <row r="21" spans="1:11" x14ac:dyDescent="0.25">
      <c r="A21" s="3">
        <v>44915</v>
      </c>
      <c r="B21" s="4">
        <v>1</v>
      </c>
    </row>
    <row r="22" spans="1:11" x14ac:dyDescent="0.25">
      <c r="A22" s="3">
        <v>44916</v>
      </c>
      <c r="B22" s="4">
        <v>6</v>
      </c>
    </row>
    <row r="23" spans="1:11" x14ac:dyDescent="0.25">
      <c r="A23" s="3">
        <v>44917</v>
      </c>
      <c r="B23" s="4">
        <v>10</v>
      </c>
    </row>
    <row r="24" spans="1:11" x14ac:dyDescent="0.25">
      <c r="A24" s="3">
        <v>44918</v>
      </c>
      <c r="B24" s="4">
        <v>7</v>
      </c>
    </row>
    <row r="25" spans="1:11" x14ac:dyDescent="0.25">
      <c r="A25" s="3">
        <v>44919</v>
      </c>
      <c r="B25" s="4">
        <v>3</v>
      </c>
      <c r="D25" s="18" t="s">
        <v>93</v>
      </c>
    </row>
    <row r="26" spans="1:11" x14ac:dyDescent="0.25">
      <c r="A26" s="3">
        <v>44920</v>
      </c>
      <c r="B26" s="4">
        <v>5</v>
      </c>
      <c r="D26" s="4" t="s">
        <v>94</v>
      </c>
    </row>
    <row r="27" spans="1:11" x14ac:dyDescent="0.25">
      <c r="A27" s="3">
        <v>44921</v>
      </c>
      <c r="B27" s="4">
        <v>9</v>
      </c>
      <c r="D27" s="4" t="s">
        <v>95</v>
      </c>
    </row>
    <row r="28" spans="1:11" x14ac:dyDescent="0.25">
      <c r="A28" s="3">
        <v>44922</v>
      </c>
      <c r="B28" s="4">
        <v>6</v>
      </c>
      <c r="D28" s="4" t="s">
        <v>96</v>
      </c>
    </row>
    <row r="29" spans="1:11" x14ac:dyDescent="0.25">
      <c r="A29" s="3">
        <v>44923</v>
      </c>
      <c r="B29" s="4">
        <v>2</v>
      </c>
      <c r="D29" s="10">
        <f>E4+2*E5</f>
        <v>14.27650123303318</v>
      </c>
    </row>
    <row r="30" spans="1:11" x14ac:dyDescent="0.25">
      <c r="A30" s="3">
        <v>44924</v>
      </c>
      <c r="B30" s="4">
        <v>10</v>
      </c>
    </row>
    <row r="31" spans="1:11" x14ac:dyDescent="0.25">
      <c r="A31" s="3">
        <v>44925</v>
      </c>
      <c r="B31" s="4">
        <v>1</v>
      </c>
      <c r="D31" s="4" t="s">
        <v>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31"/>
  <sheetViews>
    <sheetView workbookViewId="0">
      <selection activeCell="P19" sqref="P19"/>
    </sheetView>
  </sheetViews>
  <sheetFormatPr defaultColWidth="12.6640625" defaultRowHeight="15.75" customHeight="1" x14ac:dyDescent="0.25"/>
  <cols>
    <col min="8" max="8" width="13.21875" bestFit="1" customWidth="1"/>
    <col min="9" max="9" width="13.6640625" bestFit="1" customWidth="1"/>
  </cols>
  <sheetData>
    <row r="1" spans="1:9" x14ac:dyDescent="0.25">
      <c r="A1" s="1" t="s">
        <v>0</v>
      </c>
      <c r="B1" s="1" t="s">
        <v>98</v>
      </c>
    </row>
    <row r="2" spans="1:9" x14ac:dyDescent="0.25">
      <c r="A2" s="3">
        <v>44896</v>
      </c>
      <c r="B2" s="4">
        <v>4</v>
      </c>
      <c r="D2" s="13" t="s">
        <v>2</v>
      </c>
    </row>
    <row r="3" spans="1:9" x14ac:dyDescent="0.25">
      <c r="A3" s="3">
        <v>44897</v>
      </c>
      <c r="B3" s="4">
        <v>2</v>
      </c>
      <c r="D3" s="4" t="s">
        <v>99</v>
      </c>
    </row>
    <row r="4" spans="1:9" x14ac:dyDescent="0.25">
      <c r="A4" s="3">
        <v>44898</v>
      </c>
      <c r="B4" s="4">
        <v>5</v>
      </c>
    </row>
    <row r="5" spans="1:9" x14ac:dyDescent="0.25">
      <c r="A5" s="3">
        <v>44899</v>
      </c>
      <c r="B5" s="15">
        <v>10</v>
      </c>
      <c r="H5" s="4" t="s">
        <v>20</v>
      </c>
      <c r="I5" s="4" t="s">
        <v>100</v>
      </c>
    </row>
    <row r="6" spans="1:9" x14ac:dyDescent="0.25">
      <c r="A6" s="3">
        <v>44900</v>
      </c>
      <c r="B6" s="4">
        <v>7</v>
      </c>
      <c r="D6" s="4" t="s">
        <v>18</v>
      </c>
      <c r="E6" s="29">
        <f>AVERAGE(B2:B31)</f>
        <v>6.4333333333333336</v>
      </c>
      <c r="H6" s="4" t="s">
        <v>101</v>
      </c>
      <c r="I6" s="4" t="s">
        <v>102</v>
      </c>
    </row>
    <row r="7" spans="1:9" x14ac:dyDescent="0.25">
      <c r="A7" s="3">
        <v>44901</v>
      </c>
      <c r="B7" s="4">
        <v>8</v>
      </c>
      <c r="D7" s="4" t="s">
        <v>90</v>
      </c>
      <c r="E7" s="29">
        <f>_xlfn.STDEV.S(B2:B31)</f>
        <v>2.1444930810596334</v>
      </c>
      <c r="H7" s="30">
        <f>E6-E7</f>
        <v>4.2888402522737001</v>
      </c>
      <c r="I7" s="30">
        <f>E6+E7</f>
        <v>8.5778264143929661</v>
      </c>
    </row>
    <row r="8" spans="1:9" x14ac:dyDescent="0.25">
      <c r="A8" s="3">
        <v>44902</v>
      </c>
      <c r="B8" s="15">
        <v>10</v>
      </c>
      <c r="I8" s="4">
        <v>9</v>
      </c>
    </row>
    <row r="9" spans="1:9" x14ac:dyDescent="0.25">
      <c r="A9" s="3">
        <v>44903</v>
      </c>
      <c r="B9" s="4">
        <v>5</v>
      </c>
    </row>
    <row r="10" spans="1:9" x14ac:dyDescent="0.25">
      <c r="A10" s="3">
        <v>44904</v>
      </c>
      <c r="B10" s="4">
        <v>8</v>
      </c>
    </row>
    <row r="11" spans="1:9" x14ac:dyDescent="0.25">
      <c r="A11" s="3">
        <v>44905</v>
      </c>
      <c r="B11" s="4">
        <v>4</v>
      </c>
    </row>
    <row r="12" spans="1:9" x14ac:dyDescent="0.25">
      <c r="A12" s="3">
        <v>44906</v>
      </c>
      <c r="B12" s="4">
        <v>9</v>
      </c>
    </row>
    <row r="13" spans="1:9" x14ac:dyDescent="0.25">
      <c r="A13" s="3">
        <v>44907</v>
      </c>
      <c r="B13" s="4">
        <v>6</v>
      </c>
    </row>
    <row r="14" spans="1:9" x14ac:dyDescent="0.25">
      <c r="A14" s="3">
        <v>44908</v>
      </c>
      <c r="B14" s="15">
        <v>10</v>
      </c>
    </row>
    <row r="15" spans="1:9" x14ac:dyDescent="0.25">
      <c r="A15" s="3">
        <v>44909</v>
      </c>
      <c r="B15" s="4">
        <v>8</v>
      </c>
    </row>
    <row r="16" spans="1:9" x14ac:dyDescent="0.25">
      <c r="A16" s="3">
        <v>44910</v>
      </c>
      <c r="B16" s="4">
        <v>4</v>
      </c>
    </row>
    <row r="17" spans="1:4" x14ac:dyDescent="0.25">
      <c r="A17" s="3">
        <v>44911</v>
      </c>
      <c r="B17" s="4">
        <v>6</v>
      </c>
    </row>
    <row r="18" spans="1:4" x14ac:dyDescent="0.25">
      <c r="A18" s="3">
        <v>44912</v>
      </c>
      <c r="B18" s="4">
        <v>8</v>
      </c>
    </row>
    <row r="19" spans="1:4" x14ac:dyDescent="0.25">
      <c r="A19" s="3">
        <v>44913</v>
      </c>
      <c r="B19" s="4">
        <v>5</v>
      </c>
    </row>
    <row r="20" spans="1:4" x14ac:dyDescent="0.25">
      <c r="A20" s="3">
        <v>44914</v>
      </c>
      <c r="B20" s="4">
        <v>7</v>
      </c>
    </row>
    <row r="21" spans="1:4" x14ac:dyDescent="0.25">
      <c r="A21" s="3">
        <v>44915</v>
      </c>
      <c r="B21" s="4">
        <v>3</v>
      </c>
    </row>
    <row r="22" spans="1:4" x14ac:dyDescent="0.25">
      <c r="A22" s="3">
        <v>44916</v>
      </c>
      <c r="B22" s="4">
        <v>9</v>
      </c>
    </row>
    <row r="23" spans="1:4" x14ac:dyDescent="0.25">
      <c r="A23" s="3">
        <v>44917</v>
      </c>
      <c r="B23" s="4">
        <v>7</v>
      </c>
    </row>
    <row r="24" spans="1:4" x14ac:dyDescent="0.25">
      <c r="A24" s="3">
        <v>44918</v>
      </c>
      <c r="B24" s="4">
        <v>5</v>
      </c>
      <c r="D24" s="4" t="s">
        <v>103</v>
      </c>
    </row>
    <row r="25" spans="1:4" x14ac:dyDescent="0.25">
      <c r="A25" s="3">
        <v>44919</v>
      </c>
      <c r="B25" s="4">
        <v>4</v>
      </c>
    </row>
    <row r="26" spans="1:4" x14ac:dyDescent="0.25">
      <c r="A26" s="3">
        <v>44920</v>
      </c>
      <c r="B26" s="4">
        <v>7</v>
      </c>
    </row>
    <row r="27" spans="1:4" x14ac:dyDescent="0.25">
      <c r="A27" s="3">
        <v>44921</v>
      </c>
      <c r="B27" s="4">
        <v>7</v>
      </c>
    </row>
    <row r="28" spans="1:4" x14ac:dyDescent="0.25">
      <c r="A28" s="3">
        <v>44922</v>
      </c>
      <c r="B28" s="4">
        <v>7</v>
      </c>
    </row>
    <row r="29" spans="1:4" x14ac:dyDescent="0.25">
      <c r="A29" s="3">
        <v>44923</v>
      </c>
      <c r="B29" s="4">
        <v>5</v>
      </c>
    </row>
    <row r="30" spans="1:4" x14ac:dyDescent="0.25">
      <c r="A30" s="3">
        <v>44924</v>
      </c>
      <c r="B30" s="4">
        <v>8</v>
      </c>
    </row>
    <row r="31" spans="1:4" x14ac:dyDescent="0.25">
      <c r="A31" s="3">
        <v>44925</v>
      </c>
      <c r="B31" s="4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8"/>
  <sheetViews>
    <sheetView workbookViewId="0"/>
  </sheetViews>
  <sheetFormatPr defaultColWidth="12.6640625" defaultRowHeight="15.75" customHeight="1" x14ac:dyDescent="0.25"/>
  <sheetData>
    <row r="1" spans="1:3" x14ac:dyDescent="0.25">
      <c r="A1" s="14" t="s">
        <v>104</v>
      </c>
      <c r="B1" s="14" t="s">
        <v>105</v>
      </c>
      <c r="C1" s="4"/>
    </row>
    <row r="2" spans="1:3" x14ac:dyDescent="0.25">
      <c r="A2" s="3">
        <v>44562</v>
      </c>
      <c r="B2" s="4">
        <v>1000</v>
      </c>
      <c r="C2" s="4"/>
    </row>
    <row r="3" spans="1:3" x14ac:dyDescent="0.25">
      <c r="A3" s="3">
        <v>44593</v>
      </c>
      <c r="B3" s="4">
        <v>1200</v>
      </c>
      <c r="C3" s="4"/>
    </row>
    <row r="4" spans="1:3" x14ac:dyDescent="0.25">
      <c r="A4" s="3">
        <v>44621</v>
      </c>
      <c r="B4" s="4">
        <v>1300</v>
      </c>
      <c r="C4" s="4"/>
    </row>
    <row r="5" spans="1:3" x14ac:dyDescent="0.25">
      <c r="A5" s="3">
        <v>44652</v>
      </c>
      <c r="B5" s="4">
        <v>1400</v>
      </c>
      <c r="C5" s="4"/>
    </row>
    <row r="6" spans="1:3" x14ac:dyDescent="0.25">
      <c r="A6" s="3">
        <v>44682</v>
      </c>
      <c r="B6" s="4">
        <v>1600</v>
      </c>
      <c r="C6" s="4"/>
    </row>
    <row r="7" spans="1:3" x14ac:dyDescent="0.25">
      <c r="A7" s="3">
        <v>44713</v>
      </c>
      <c r="B7" s="4">
        <v>1615</v>
      </c>
      <c r="C7" s="4"/>
    </row>
    <row r="8" spans="1:3" x14ac:dyDescent="0.25">
      <c r="A8" s="3">
        <v>44743</v>
      </c>
      <c r="B8" s="4">
        <v>1700</v>
      </c>
      <c r="C8" s="4"/>
    </row>
    <row r="9" spans="1:3" x14ac:dyDescent="0.25">
      <c r="A9" s="3">
        <v>44774</v>
      </c>
      <c r="B9" s="4">
        <v>2010</v>
      </c>
      <c r="C9" s="4"/>
    </row>
    <row r="10" spans="1:3" x14ac:dyDescent="0.25">
      <c r="A10" s="3">
        <v>44805</v>
      </c>
      <c r="B10" s="4">
        <v>1800</v>
      </c>
      <c r="C10" s="4"/>
    </row>
    <row r="11" spans="1:3" x14ac:dyDescent="0.25">
      <c r="A11" s="3">
        <v>44835</v>
      </c>
      <c r="B11" s="4">
        <v>2010</v>
      </c>
      <c r="C11" s="4"/>
    </row>
    <row r="12" spans="1:3" x14ac:dyDescent="0.25">
      <c r="A12" s="3">
        <v>44866</v>
      </c>
      <c r="B12" s="4">
        <v>2150</v>
      </c>
      <c r="C12" s="4"/>
    </row>
    <row r="13" spans="1:3" x14ac:dyDescent="0.25">
      <c r="A13" s="3">
        <v>44896</v>
      </c>
      <c r="B13" s="4">
        <v>2300</v>
      </c>
      <c r="C13" s="4"/>
    </row>
    <row r="14" spans="1:3" x14ac:dyDescent="0.25">
      <c r="A14" s="3">
        <v>44927</v>
      </c>
      <c r="B14" s="31">
        <f t="shared" ref="B14:B16" si="0">_xlfn.FORECAST.LINEAR(A14,$B$2:$B$13,$A$2:$A$13)</f>
        <v>2383.8062698838476</v>
      </c>
    </row>
    <row r="15" spans="1:3" x14ac:dyDescent="0.25">
      <c r="A15" s="3">
        <v>44958</v>
      </c>
      <c r="B15" s="31">
        <f t="shared" si="0"/>
        <v>2494.6966697145835</v>
      </c>
    </row>
    <row r="16" spans="1:3" x14ac:dyDescent="0.25">
      <c r="A16" s="3">
        <v>44986</v>
      </c>
      <c r="B16" s="31">
        <f t="shared" si="0"/>
        <v>2594.8557405294268</v>
      </c>
    </row>
    <row r="17" spans="3:4" x14ac:dyDescent="0.25">
      <c r="D17" s="13"/>
    </row>
    <row r="18" spans="3:4" x14ac:dyDescent="0.25">
      <c r="C18" s="15" t="s">
        <v>106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36"/>
  <sheetViews>
    <sheetView tabSelected="1" topLeftCell="A2" workbookViewId="0">
      <selection activeCell="P13" sqref="P13"/>
    </sheetView>
  </sheetViews>
  <sheetFormatPr defaultColWidth="12.6640625" defaultRowHeight="15.75" customHeight="1" x14ac:dyDescent="0.25"/>
  <sheetData>
    <row r="1" spans="1:13" x14ac:dyDescent="0.25">
      <c r="A1" s="14" t="s">
        <v>104</v>
      </c>
      <c r="B1" s="14" t="s">
        <v>107</v>
      </c>
      <c r="C1" s="4"/>
    </row>
    <row r="2" spans="1:13" x14ac:dyDescent="0.25">
      <c r="A2" s="3">
        <v>44562</v>
      </c>
      <c r="B2" s="4">
        <v>503</v>
      </c>
      <c r="C2" s="33" t="s">
        <v>108</v>
      </c>
    </row>
    <row r="3" spans="1:13" x14ac:dyDescent="0.25">
      <c r="A3" s="3">
        <v>44593</v>
      </c>
      <c r="B3" s="4">
        <v>510</v>
      </c>
      <c r="C3" s="34"/>
      <c r="D3" s="13" t="s">
        <v>109</v>
      </c>
    </row>
    <row r="4" spans="1:13" x14ac:dyDescent="0.25">
      <c r="A4" s="3">
        <v>44621</v>
      </c>
      <c r="B4" s="4">
        <v>600</v>
      </c>
      <c r="C4" s="34"/>
      <c r="D4" s="4" t="s">
        <v>110</v>
      </c>
    </row>
    <row r="5" spans="1:13" x14ac:dyDescent="0.25">
      <c r="A5" s="3">
        <v>44652</v>
      </c>
      <c r="B5" s="4">
        <v>650</v>
      </c>
      <c r="C5" s="34"/>
      <c r="D5" s="4" t="s">
        <v>111</v>
      </c>
    </row>
    <row r="6" spans="1:13" x14ac:dyDescent="0.25">
      <c r="A6" s="3">
        <v>44682</v>
      </c>
      <c r="B6" s="4">
        <v>600</v>
      </c>
      <c r="C6" s="34"/>
    </row>
    <row r="7" spans="1:13" x14ac:dyDescent="0.25">
      <c r="A7" s="3">
        <v>44713</v>
      </c>
      <c r="B7" s="4">
        <v>700</v>
      </c>
      <c r="C7" s="34"/>
    </row>
    <row r="8" spans="1:13" x14ac:dyDescent="0.25">
      <c r="A8" s="3">
        <v>44743</v>
      </c>
      <c r="B8" s="4">
        <v>800</v>
      </c>
      <c r="C8" s="34"/>
      <c r="L8" s="4" t="s">
        <v>118</v>
      </c>
      <c r="M8" s="4" t="s">
        <v>119</v>
      </c>
    </row>
    <row r="9" spans="1:13" x14ac:dyDescent="0.25">
      <c r="A9" s="3">
        <v>44774</v>
      </c>
      <c r="B9" s="4">
        <v>750</v>
      </c>
      <c r="C9" s="34"/>
      <c r="L9" s="4" t="s">
        <v>115</v>
      </c>
      <c r="M9" s="4" t="s">
        <v>120</v>
      </c>
    </row>
    <row r="10" spans="1:13" x14ac:dyDescent="0.25">
      <c r="A10" s="3">
        <v>44805</v>
      </c>
      <c r="B10" s="4">
        <v>680</v>
      </c>
      <c r="C10" s="34"/>
      <c r="L10" s="4" t="s">
        <v>116</v>
      </c>
      <c r="M10" s="4" t="s">
        <v>121</v>
      </c>
    </row>
    <row r="11" spans="1:13" x14ac:dyDescent="0.25">
      <c r="A11" s="3">
        <v>44835</v>
      </c>
      <c r="B11" s="4">
        <v>900</v>
      </c>
      <c r="C11" s="34"/>
      <c r="L11" s="4" t="s">
        <v>117</v>
      </c>
      <c r="M11" s="4" t="s">
        <v>122</v>
      </c>
    </row>
    <row r="12" spans="1:13" x14ac:dyDescent="0.25">
      <c r="A12" s="3">
        <v>44866</v>
      </c>
      <c r="B12" s="4">
        <v>1200</v>
      </c>
      <c r="C12" s="34"/>
    </row>
    <row r="13" spans="1:13" x14ac:dyDescent="0.25">
      <c r="A13" s="3">
        <v>44896</v>
      </c>
      <c r="B13" s="4">
        <v>1000</v>
      </c>
      <c r="C13" s="34"/>
      <c r="L13" s="13" t="s">
        <v>113</v>
      </c>
    </row>
    <row r="14" spans="1:13" x14ac:dyDescent="0.25">
      <c r="A14" s="32">
        <v>44927</v>
      </c>
      <c r="B14" s="31">
        <f t="shared" ref="B14:B16" si="0">_xlfn.FORECAST.LINEAR(A14,B$2:B$13,A$2:A$13)</f>
        <v>1071.4874090978992</v>
      </c>
      <c r="C14" s="4" t="s">
        <v>112</v>
      </c>
      <c r="M14" s="4" t="s">
        <v>114</v>
      </c>
    </row>
    <row r="15" spans="1:13" x14ac:dyDescent="0.25">
      <c r="A15" s="32">
        <v>44958</v>
      </c>
      <c r="B15" s="31">
        <f t="shared" si="0"/>
        <v>1123.0870380585984</v>
      </c>
      <c r="M15" s="15" t="s">
        <v>115</v>
      </c>
    </row>
    <row r="16" spans="1:13" x14ac:dyDescent="0.25">
      <c r="A16" s="32">
        <v>44986</v>
      </c>
      <c r="B16" s="31">
        <f t="shared" si="0"/>
        <v>1169.6931545392436</v>
      </c>
      <c r="M16" s="4" t="s">
        <v>116</v>
      </c>
    </row>
    <row r="17" spans="13:13" ht="15.75" customHeight="1" x14ac:dyDescent="0.25">
      <c r="M17" s="4" t="s">
        <v>117</v>
      </c>
    </row>
    <row r="18" spans="13:13" ht="15.75" customHeight="1" x14ac:dyDescent="0.25">
      <c r="M18" s="15" t="s">
        <v>118</v>
      </c>
    </row>
    <row r="19" spans="13:13" x14ac:dyDescent="0.25"/>
    <row r="20" spans="13:13" x14ac:dyDescent="0.25"/>
    <row r="21" spans="13:13" x14ac:dyDescent="0.25"/>
    <row r="22" spans="13:13" x14ac:dyDescent="0.25"/>
    <row r="23" spans="13:13" x14ac:dyDescent="0.25"/>
    <row r="24" spans="13:13" x14ac:dyDescent="0.25"/>
    <row r="33" x14ac:dyDescent="0.25"/>
    <row r="34" x14ac:dyDescent="0.25"/>
    <row r="35" x14ac:dyDescent="0.25"/>
    <row r="36" x14ac:dyDescent="0.25"/>
  </sheetData>
  <mergeCells count="1">
    <mergeCell ref="C2:C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STATS</vt:lpstr>
      <vt:lpstr>STATS- CASE</vt:lpstr>
      <vt:lpstr>STATS-task</vt:lpstr>
      <vt:lpstr>Percentile</vt:lpstr>
      <vt:lpstr>Percentile - Task</vt:lpstr>
      <vt:lpstr>Standard Dev</vt:lpstr>
      <vt:lpstr>Standard Dev - Task</vt:lpstr>
      <vt:lpstr>Linear Regression</vt:lpstr>
      <vt:lpstr>Linear Regression - Task</vt:lpstr>
      <vt:lpstr>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Rizky Anugrah</cp:lastModifiedBy>
  <dcterms:modified xsi:type="dcterms:W3CDTF">2023-06-12T05:07:07Z</dcterms:modified>
</cp:coreProperties>
</file>