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/Users/davidpaille/OneDrive/David/Boulot/DPLIGHT/003 Upwork/Luc/Minie/"/>
    </mc:Choice>
  </mc:AlternateContent>
  <xr:revisionPtr revIDLastSave="0" documentId="8_{373538F6-733F-417D-8ACA-01BA5CDDD1F3}" xr6:coauthVersionLast="43" xr6:coauthVersionMax="43" xr10:uidLastSave="{00000000-0000-0000-0000-000000000000}"/>
  <bookViews>
    <workbookView xWindow="3020" yWindow="460" windowWidth="45120" windowHeight="31940" tabRatio="500" firstSheet="1" activeTab="1" xr2:uid="{00000000-000D-0000-FFFF-FFFF00000000}"/>
  </bookViews>
  <sheets>
    <sheet name="User guide" sheetId="1" r:id="rId1"/>
    <sheet name="Configuration" sheetId="2" r:id="rId2"/>
  </sheet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2" l="1"/>
  <c r="K14" i="2"/>
  <c r="K12" i="2"/>
  <c r="K10" i="2"/>
  <c r="K8" i="2"/>
  <c r="K7" i="2"/>
  <c r="K6" i="2"/>
  <c r="K5" i="2"/>
  <c r="K4" i="2"/>
  <c r="J4" i="2"/>
  <c r="J5" i="2"/>
  <c r="G4" i="2"/>
  <c r="G5" i="2"/>
  <c r="F26" i="2"/>
  <c r="J26" i="2"/>
  <c r="K26" i="2"/>
  <c r="G26" i="2"/>
  <c r="G2" i="2"/>
  <c r="J2" i="2"/>
  <c r="J7" i="2"/>
  <c r="J8" i="2"/>
  <c r="G7" i="2"/>
  <c r="G8" i="2"/>
  <c r="J34" i="2"/>
  <c r="J35" i="2"/>
  <c r="J33" i="2"/>
  <c r="J22" i="2"/>
  <c r="J21" i="2"/>
  <c r="F20" i="2"/>
  <c r="G20" i="2"/>
  <c r="J19" i="2"/>
  <c r="J18" i="2"/>
  <c r="J17" i="2"/>
  <c r="K17" i="2"/>
  <c r="G17" i="2"/>
  <c r="J14" i="2"/>
  <c r="G14" i="2"/>
  <c r="J12" i="2"/>
  <c r="G12" i="2"/>
  <c r="J10" i="2"/>
  <c r="G10" i="2"/>
  <c r="J6" i="2"/>
  <c r="G6" i="2"/>
  <c r="J3" i="2"/>
  <c r="G3" i="2"/>
  <c r="K2" i="2"/>
  <c r="K3" i="2"/>
  <c r="J20" i="2"/>
  <c r="M3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</calcChain>
</file>

<file path=xl/sharedStrings.xml><?xml version="1.0" encoding="utf-8"?>
<sst xmlns="http://schemas.openxmlformats.org/spreadsheetml/2006/main" count="257" uniqueCount="205">
  <si>
    <t>minie Board</t>
  </si>
  <si>
    <t>Configuration</t>
  </si>
  <si>
    <t>SPI</t>
  </si>
  <si>
    <t>To configure the FPGA use the following addresses and protocol</t>
  </si>
  <si>
    <t>SPI is only 8bits per CS</t>
  </si>
  <si>
    <t>for each address:</t>
  </si>
  <si>
    <t xml:space="preserve">Send </t>
  </si>
  <si>
    <t>0xAA</t>
  </si>
  <si>
    <t>to access parameters</t>
  </si>
  <si>
    <t>Followed by</t>
  </si>
  <si>
    <t>@</t>
  </si>
  <si>
    <t>parameter address 8bits</t>
  </si>
  <si>
    <t>Data</t>
  </si>
  <si>
    <t>Parameter 8bits</t>
  </si>
  <si>
    <t>Read</t>
  </si>
  <si>
    <t>Spi</t>
  </si>
  <si>
    <t>To read the ADC value</t>
  </si>
  <si>
    <t>Master send 0</t>
  </si>
  <si>
    <t>If the FPGA is doing in acquisition the return value is 0xAA</t>
  </si>
  <si>
    <t>Else the value is on 2 times 8bits</t>
  </si>
  <si>
    <t>MSB</t>
  </si>
  <si>
    <t>LSB</t>
  </si>
  <si>
    <t>MSB ID</t>
  </si>
  <si>
    <t>Cycle number</t>
  </si>
  <si>
    <t>TopTurn2</t>
  </si>
  <si>
    <t>TopTurn1</t>
  </si>
  <si>
    <t>ADC9-7</t>
  </si>
  <si>
    <t>LSB ID</t>
  </si>
  <si>
    <t>ADC7-0</t>
  </si>
  <si>
    <t>2 bits</t>
  </si>
  <si>
    <t>1 bit</t>
  </si>
  <si>
    <t>3 bits</t>
  </si>
  <si>
    <t>7 bits</t>
  </si>
  <si>
    <t>In continious mode this represent the 2 lsb of the cycle counter</t>
  </si>
  <si>
    <t>useful to separate the data of each cycle</t>
  </si>
  <si>
    <t>If the master read more data than acquire it will return old values or incorrect value</t>
  </si>
  <si>
    <t>the master has to know how many measures where done</t>
  </si>
  <si>
    <t>Standart sequence</t>
  </si>
  <si>
    <t>Use Rpi or Computer:Connect</t>
  </si>
  <si>
    <t>Configure the jumper according to SPI master choice(USB or Rpi)</t>
  </si>
  <si>
    <t>power up via USB cable</t>
  </si>
  <si>
    <t xml:space="preserve">Send to FPGA the configuration registers via SPI </t>
  </si>
  <si>
    <t>Set the register EF to initiliaze memory(read and write pointers at 0)</t>
  </si>
  <si>
    <t>Trig via software or hardware</t>
  </si>
  <si>
    <t>Do a spi transaction and ignore the data received</t>
  </si>
  <si>
    <t>read the measures via SPI</t>
  </si>
  <si>
    <t>Update FPGA</t>
  </si>
  <si>
    <t>Use a PC with diamond programmer</t>
  </si>
  <si>
    <t>Configure th jumper for FPGA update</t>
  </si>
  <si>
    <t>Connect the USB</t>
  </si>
  <si>
    <t>Program via the diamong programmer application</t>
  </si>
  <si>
    <t>The LED program shall be ON when ok.</t>
  </si>
  <si>
    <t>Solution To use computer to communicate</t>
  </si>
  <si>
    <t>The board has a FTDI ft2232H usb to SPI.</t>
  </si>
  <si>
    <t>you can use a python program with the pyftdi library</t>
  </si>
  <si>
    <t>https://pypi.python.org/pypi/pyftdi</t>
  </si>
  <si>
    <t>and doc:</t>
  </si>
  <si>
    <t>http://eblot.github.io/pyftdi/</t>
  </si>
  <si>
    <t>You should install the depedencies before using this libray; see the doc</t>
  </si>
  <si>
    <t>This diver is for the moment only half duplex- cannot read and write in the same transaction. FPGA don't use this. There is no issue.</t>
  </si>
  <si>
    <t>sample.py</t>
  </si>
  <si>
    <t>from binascii import hexlify</t>
  </si>
  <si>
    <t>from pyftdi.ftdi import Ftdi</t>
  </si>
  <si>
    <t>from pyftdi.spi import SpiController</t>
  </si>
  <si>
    <t>from sys import modules, stderr, stdout</t>
  </si>
  <si>
    <t># Instanciate a SPI controller</t>
  </si>
  <si>
    <t>spi = SpiController()</t>
  </si>
  <si>
    <t># Configure the first interface (IF/1) of the FTDI device as a SPI master</t>
  </si>
  <si>
    <t>spi.configure('ftdi://ftdi:2232h/1')</t>
  </si>
  <si>
    <t># Get a port to a SPI slave w/ /CS on A*BUS3 and SPI mode 0 @ 12MHz</t>
  </si>
  <si>
    <t>slave = spi.get_port(cs=1, freq=10E6, mode=0)</t>
  </si>
  <si>
    <t>#to get the maximun frequency possible on this link</t>
  </si>
  <si>
    <t>print(spi.frequency_max)</t>
  </si>
  <si>
    <t>#to send a data</t>
  </si>
  <si>
    <t>data_out = int(input('To send:'))</t>
  </si>
  <si>
    <t>slave.write([data_out], True, True)</t>
  </si>
  <si>
    <t>print(' sent:',data_out)</t>
  </si>
  <si>
    <t>#to read a data</t>
  </si>
  <si>
    <t>data_in = slave.read(1, True, True).tobytes()</t>
  </si>
  <si>
    <t>data_in_hex = hexlify(data_in).decode()</t>
  </si>
  <si>
    <t>print('\In = ',data_in_hex)</t>
  </si>
  <si>
    <t>#The cs shall be manual - use of I/O4</t>
  </si>
  <si>
    <r>
      <t>gpio</t>
    </r>
    <r>
      <rPr>
        <sz val="12"/>
        <color rgb="FF404040"/>
        <rFont val="Consolas"/>
        <family val="2"/>
      </rPr>
      <t xml:space="preserve"> </t>
    </r>
    <r>
      <rPr>
        <b/>
        <sz val="12"/>
        <color rgb="FF404040"/>
        <rFont val="Consolas"/>
        <family val="2"/>
      </rPr>
      <t>=</t>
    </r>
    <r>
      <rPr>
        <sz val="12"/>
        <color rgb="FF404040"/>
        <rFont val="Consolas"/>
        <family val="2"/>
      </rPr>
      <t xml:space="preserve"> </t>
    </r>
    <r>
      <rPr>
        <sz val="12"/>
        <color rgb="FF333333"/>
        <rFont val="Consolas"/>
        <family val="2"/>
      </rPr>
      <t>spi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get_gpio</t>
    </r>
    <r>
      <rPr>
        <sz val="12"/>
        <color rgb="FF404040"/>
        <rFont val="Consolas"/>
        <family val="2"/>
      </rPr>
      <t>()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</si>
  <si>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set_direction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0x0800</t>
    </r>
    <r>
      <rPr>
        <sz val="12"/>
        <color rgb="FF404040"/>
        <rFont val="Consolas"/>
        <family val="2"/>
      </rPr>
      <t xml:space="preserve">, 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</si>
  <si>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0x0100</t>
    </r>
    <r>
      <rPr>
        <sz val="12"/>
        <color rgb="FF404040"/>
        <rFont val="Consolas"/>
        <family val="2"/>
      </rPr>
      <t>)</t>
    </r>
  </si>
  <si>
    <t>#before exchange</t>
  </si>
  <si>
    <r>
      <t>gpio</t>
    </r>
    <r>
      <rPr>
        <b/>
        <sz val="12"/>
        <color rgb="FF404040"/>
        <rFont val="Consolas"/>
        <family val="2"/>
      </rPr>
      <t>.</t>
    </r>
    <r>
      <rPr>
        <sz val="12"/>
        <color rgb="FF333333"/>
        <rFont val="Consolas"/>
        <family val="2"/>
      </rPr>
      <t>write</t>
    </r>
    <r>
      <rPr>
        <sz val="12"/>
        <color rgb="FF404040"/>
        <rFont val="Consolas"/>
        <family val="2"/>
      </rPr>
      <t>(</t>
    </r>
    <r>
      <rPr>
        <sz val="12"/>
        <color rgb="FF009999"/>
        <rFont val="Consolas"/>
        <family val="2"/>
      </rPr>
      <t>0x0000</t>
    </r>
    <r>
      <rPr>
        <sz val="12"/>
        <color rgb="FF404040"/>
        <rFont val="Consolas"/>
        <family val="2"/>
      </rPr>
      <t>)</t>
    </r>
  </si>
  <si>
    <t>#after exchange</t>
  </si>
  <si>
    <t>Configuration DAC variation</t>
  </si>
  <si>
    <t>To configure the dac values every 5us  use the following addresses and protocol</t>
  </si>
  <si>
    <t>Address in Hex</t>
  </si>
  <si>
    <t>after in us</t>
  </si>
  <si>
    <t>size in bits</t>
  </si>
  <si>
    <t>Name</t>
  </si>
  <si>
    <t>Size in bits</t>
  </si>
  <si>
    <t>Description</t>
  </si>
  <si>
    <t>Default value in hex</t>
  </si>
  <si>
    <t>unit</t>
  </si>
  <si>
    <t>Translation</t>
  </si>
  <si>
    <t>&lt;-Unit-&gt;</t>
  </si>
  <si>
    <t>Wanted</t>
  </si>
  <si>
    <t>in HEX</t>
  </si>
  <si>
    <t>To program</t>
  </si>
  <si>
    <t>sEEDelayAll</t>
  </si>
  <si>
    <t>Lengh before PHV</t>
  </si>
  <si>
    <t>D0</t>
  </si>
  <si>
    <t>7.8125ns</t>
  </si>
  <si>
    <t>ns</t>
  </si>
  <si>
    <t>0 to To</t>
  </si>
  <si>
    <t>sEEPHV</t>
  </si>
  <si>
    <t>Lengh of PHV</t>
  </si>
  <si>
    <t>E0</t>
  </si>
  <si>
    <t>DelayAll + PHV</t>
  </si>
  <si>
    <t>sEEPHVpDamp1</t>
  </si>
  <si>
    <t>Lengh between Pon and Pdamp1</t>
  </si>
  <si>
    <t>D1</t>
  </si>
  <si>
    <t>C</t>
  </si>
  <si>
    <t>DelayAll + PHV + PHVPdamp1</t>
  </si>
  <si>
    <t>sEEpDamp1</t>
  </si>
  <si>
    <t>Lengh of Pdamp1</t>
  </si>
  <si>
    <t>D2</t>
  </si>
  <si>
    <t>F</t>
  </si>
  <si>
    <t>DelayAll + PHV + PHVPdamp1+ Pdamp1</t>
  </si>
  <si>
    <t>sEEPDamp1nHV</t>
  </si>
  <si>
    <t>Lengh between Pdamp1 and PnHV</t>
  </si>
  <si>
    <t>D3</t>
  </si>
  <si>
    <t>DelayAll + PHV + PHVPdamp1+ Pdamp1 + sEEPDamp1nHV</t>
  </si>
  <si>
    <t>sEEPnHV</t>
  </si>
  <si>
    <t>Lengh of PnHV</t>
  </si>
  <si>
    <t>D4</t>
  </si>
  <si>
    <t>DDelayAll + PHV + PHVPdamp1+ Pdamp1 + sEEPDamp1nHV+PnHV</t>
  </si>
  <si>
    <t>sEEPnHVPdamp2</t>
  </si>
  <si>
    <t>Lengh between PnHV and Pdamp2</t>
  </si>
  <si>
    <t>D5</t>
  </si>
  <si>
    <t>DelayAll + PHV + PHVPdamp1+ Pdamp1 + sEEPDamp1nHV+PnHV+PnHVPdamp</t>
  </si>
  <si>
    <t>sEEPdamp2</t>
  </si>
  <si>
    <t>Lengh of Pdamp2 MSB</t>
  </si>
  <si>
    <t>E1</t>
  </si>
  <si>
    <t>Lengh of Pdamp2 LSB</t>
  </si>
  <si>
    <t>E2</t>
  </si>
  <si>
    <t>DelayAll + PHV + PHVPdamp1+ Pdamp1 + sEEPDamp1nHV+PnHV+PnHVPdamp+Pdamp</t>
  </si>
  <si>
    <t>sEEDelayACQ</t>
  </si>
  <si>
    <t>Lengh of Delay between Pdamp and Acq MSB</t>
  </si>
  <si>
    <t>E3</t>
  </si>
  <si>
    <t>Lengh of Delay between Pdamp and Acq LSB</t>
  </si>
  <si>
    <t>E4</t>
  </si>
  <si>
    <t>DelayAll + PHV + PHVPdamp1+ Pdamp1 + sEEPDamp1nHV+PnHV+PnHVPdamp+Pdamp+DelayACQ</t>
  </si>
  <si>
    <t>sEEACQ</t>
  </si>
  <si>
    <t>Lengh of acquisition MSB</t>
  </si>
  <si>
    <t>E5</t>
  </si>
  <si>
    <t>Lengh of acquisition LSB</t>
  </si>
  <si>
    <t>E6</t>
  </si>
  <si>
    <t>45a5</t>
  </si>
  <si>
    <t>us</t>
  </si>
  <si>
    <t>DelayAll + PHV + PHVPdamp1+ Pdamp1 + sEEPDamp1nHV+PnHV+PnHVPdamp+Pdamp+DelayACQ+ACQ</t>
  </si>
  <si>
    <t>sEEPeriod</t>
  </si>
  <si>
    <t>Period of one cycle MSB</t>
  </si>
  <si>
    <t>E7</t>
  </si>
  <si>
    <t>Period of one cycle 15 to 8</t>
  </si>
  <si>
    <t>E8</t>
  </si>
  <si>
    <t>Period of one cycle LSB</t>
  </si>
  <si>
    <t>E9</t>
  </si>
  <si>
    <t>186A0</t>
  </si>
  <si>
    <t>ms</t>
  </si>
  <si>
    <t>Period</t>
  </si>
  <si>
    <t>sEETrigInternal</t>
  </si>
  <si>
    <t xml:space="preserve">Software Trig : Auto clear </t>
  </si>
  <si>
    <t>EA</t>
  </si>
  <si>
    <t>N/A</t>
  </si>
  <si>
    <t>sEESingleCont</t>
  </si>
  <si>
    <t>0: single mode 1 continious mode</t>
  </si>
  <si>
    <t>EB</t>
  </si>
  <si>
    <t>sEEDAC_GAIN</t>
  </si>
  <si>
    <t>Voltage gain control: 0V to 1V</t>
  </si>
  <si>
    <t>EC</t>
  </si>
  <si>
    <t>V</t>
  </si>
  <si>
    <t>sEEADC_freq</t>
  </si>
  <si>
    <t>Frequency of ADC acquisition</t>
  </si>
  <si>
    <t>ED</t>
  </si>
  <si>
    <t>5ns+5ns</t>
  </si>
  <si>
    <t>MHz</t>
  </si>
  <si>
    <t>sEETrigCounter 8LSB</t>
  </si>
  <si>
    <t>How many cycles in countinious mode LSB</t>
  </si>
  <si>
    <t>EE</t>
  </si>
  <si>
    <t>A</t>
  </si>
  <si>
    <t>cycles</t>
  </si>
  <si>
    <t>Cycles</t>
  </si>
  <si>
    <t>sEEpointerReset</t>
  </si>
  <si>
    <t>Sofware memory reset: set to 1; auto clear</t>
  </si>
  <si>
    <t>EF</t>
  </si>
  <si>
    <t>sEETrigCounter 8 MSB</t>
  </si>
  <si>
    <t>How many cycles in countinious mode MSB</t>
  </si>
  <si>
    <t>DE</t>
  </si>
  <si>
    <t>sEEDAC_HV MSB</t>
  </si>
  <si>
    <t>D6</t>
  </si>
  <si>
    <t>sEEDAC_HV LSB</t>
  </si>
  <si>
    <t>Voltage gain control: 0V to 1.22V</t>
  </si>
  <si>
    <t>D7</t>
  </si>
  <si>
    <t>max 39V so 0x264 max</t>
  </si>
  <si>
    <t>sHILO</t>
  </si>
  <si>
    <t>Controle of HILO signal: value =HILO</t>
  </si>
  <si>
    <t>D8</t>
  </si>
  <si>
    <t>Number of measures to read</t>
  </si>
  <si>
    <t>Total time for DAC variation</t>
  </si>
  <si>
    <t xml:space="preserve">number DACupdate DAC frequency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</si>
</sst>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404040"/>
      <name val="Consolas"/>
      <family val="2"/>
    </font>
    <font>
      <sz val="12"/>
      <color rgb="FF333333"/>
      <name val="Consolas"/>
      <family val="2"/>
    </font>
    <font>
      <b/>
      <sz val="12"/>
      <color rgb="FF404040"/>
      <name val="Consolas"/>
      <family val="2"/>
    </font>
    <font>
      <sz val="12"/>
      <color rgb="FF009999"/>
      <name val="Consolas"/>
      <family val="2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8297B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2" borderId="6" xfId="0" applyFill="1" applyBorder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6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1" fillId="0" borderId="0" xfId="0" applyFont="1"/>
    <xf numFmtId="0" fontId="0" fillId="7" borderId="9" xfId="0" applyFill="1" applyBorder="1" applyAlignment="1">
      <alignment horizontal="right"/>
    </xf>
    <xf numFmtId="0" fontId="0" fillId="7" borderId="8" xfId="0" applyFill="1" applyBorder="1" applyAlignment="1">
      <alignment horizontal="right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6" borderId="7" xfId="0" applyFill="1" applyBorder="1" applyAlignment="1">
      <alignment horizontal="left"/>
    </xf>
    <xf numFmtId="0" fontId="0" fillId="0" borderId="21" xfId="0" applyBorder="1"/>
    <xf numFmtId="0" fontId="0" fillId="0" borderId="5" xfId="0" applyBorder="1"/>
    <xf numFmtId="0" fontId="0" fillId="0" borderId="22" xfId="0" applyBorder="1"/>
    <xf numFmtId="0" fontId="0" fillId="0" borderId="18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8" xfId="0" applyBorder="1" applyAlignment="1">
      <alignment horizontal="center"/>
    </xf>
    <xf numFmtId="0" fontId="2" fillId="0" borderId="0" xfId="0" applyFont="1"/>
    <xf numFmtId="0" fontId="0" fillId="3" borderId="14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4" fillId="0" borderId="0" xfId="0" applyFont="1"/>
    <xf numFmtId="0" fontId="1" fillId="8" borderId="2" xfId="0" applyFont="1" applyFill="1" applyBorder="1" applyAlignment="1">
      <alignment horizontal="center"/>
    </xf>
    <xf numFmtId="0" fontId="1" fillId="8" borderId="29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2" borderId="30" xfId="0" applyFill="1" applyBorder="1"/>
    <xf numFmtId="0" fontId="0" fillId="2" borderId="20" xfId="0" applyFill="1" applyBorder="1"/>
    <xf numFmtId="0" fontId="0" fillId="9" borderId="17" xfId="0" applyFill="1" applyBorder="1" applyAlignment="1">
      <alignment horizontal="right"/>
    </xf>
    <xf numFmtId="0" fontId="0" fillId="9" borderId="20" xfId="0" applyFill="1" applyBorder="1"/>
    <xf numFmtId="0" fontId="0" fillId="10" borderId="20" xfId="0" applyFill="1" applyBorder="1"/>
    <xf numFmtId="0" fontId="0" fillId="6" borderId="20" xfId="0" applyFill="1" applyBorder="1"/>
    <xf numFmtId="0" fontId="0" fillId="7" borderId="24" xfId="0" applyFill="1" applyBorder="1" applyAlignment="1">
      <alignment horizontal="right"/>
    </xf>
    <xf numFmtId="0" fontId="0" fillId="0" borderId="31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1" fillId="11" borderId="36" xfId="0" applyFont="1" applyFill="1" applyBorder="1"/>
    <xf numFmtId="0" fontId="1" fillId="11" borderId="30" xfId="0" applyFont="1" applyFill="1" applyBorder="1"/>
    <xf numFmtId="0" fontId="0" fillId="2" borderId="0" xfId="0" applyFill="1"/>
    <xf numFmtId="0" fontId="0" fillId="3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right"/>
    </xf>
    <xf numFmtId="0" fontId="1" fillId="11" borderId="0" xfId="0" applyFont="1" applyFill="1"/>
    <xf numFmtId="0" fontId="0" fillId="2" borderId="37" xfId="0" applyFill="1" applyBorder="1"/>
    <xf numFmtId="0" fontId="0" fillId="2" borderId="5" xfId="0" applyFill="1" applyBorder="1"/>
    <xf numFmtId="0" fontId="0" fillId="3" borderId="38" xfId="0" applyFill="1" applyBorder="1" applyAlignment="1">
      <alignment horizontal="right"/>
    </xf>
    <xf numFmtId="0" fontId="0" fillId="6" borderId="0" xfId="0" applyFill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3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1" fillId="7" borderId="3" xfId="0" applyFont="1" applyFill="1" applyBorder="1" applyAlignment="1">
      <alignment horizontal="right" wrapText="1"/>
    </xf>
    <xf numFmtId="0" fontId="1" fillId="11" borderId="1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0" fillId="0" borderId="0" xfId="0" applyAlignment="1">
      <alignment wrapText="1"/>
    </xf>
    <xf numFmtId="0" fontId="7" fillId="12" borderId="6" xfId="0" applyFont="1" applyFill="1" applyBorder="1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A6A6A6"/>
      <color rgb="FF8297B1"/>
      <color rgb="FFB6C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7"/>
  <sheetViews>
    <sheetView topLeftCell="C1" zoomScale="150" workbookViewId="0" xr3:uid="{AEA406A1-0E4B-5B11-9CD5-51D6E497D94C}">
      <selection activeCell="M3" sqref="M3"/>
    </sheetView>
  </sheetViews>
  <sheetFormatPr defaultColWidth="11" defaultRowHeight="15.95"/>
  <cols>
    <col min="1" max="1" width="13.125" customWidth="1"/>
    <col min="2" max="2" width="12.5" customWidth="1"/>
    <col min="3" max="3" width="9.625" customWidth="1"/>
    <col min="4" max="4" width="12.125" customWidth="1"/>
    <col min="8" max="8" width="13" customWidth="1"/>
    <col min="9" max="9" width="11.875" customWidth="1"/>
    <col min="10" max="10" width="35.875" customWidth="1"/>
    <col min="11" max="11" width="13.625" customWidth="1"/>
    <col min="12" max="12" width="20.375" style="1" customWidth="1"/>
    <col min="14" max="14" width="11" customWidth="1"/>
    <col min="15" max="15" width="8.125" customWidth="1"/>
    <col min="17" max="17" width="10.875" style="1"/>
    <col min="19" max="19" width="32.625" customWidth="1"/>
    <col min="24" max="24" width="13.5" customWidth="1"/>
  </cols>
  <sheetData>
    <row r="1" spans="1:18" ht="24">
      <c r="A1" s="32" t="s">
        <v>0</v>
      </c>
    </row>
    <row r="2" spans="1:18">
      <c r="A2">
        <v>20180222</v>
      </c>
    </row>
    <row r="3" spans="1:18">
      <c r="M3">
        <f>1000/128</f>
        <v>7.8125</v>
      </c>
    </row>
    <row r="4" spans="1:18">
      <c r="H4" s="14"/>
      <c r="I4" s="14"/>
      <c r="J4" s="14"/>
      <c r="K4" s="14"/>
      <c r="L4" s="73"/>
      <c r="M4" s="14"/>
      <c r="N4" s="14"/>
      <c r="O4" s="74"/>
      <c r="P4" s="14"/>
      <c r="Q4" s="73"/>
      <c r="R4" s="14"/>
    </row>
    <row r="5" spans="1:18">
      <c r="O5" s="75"/>
    </row>
    <row r="6" spans="1:18">
      <c r="A6" s="14" t="s">
        <v>1</v>
      </c>
      <c r="O6" s="75"/>
      <c r="P6" s="76"/>
      <c r="R6" s="14"/>
    </row>
    <row r="7" spans="1:18">
      <c r="A7" s="14"/>
      <c r="O7" s="75"/>
      <c r="P7" s="76"/>
      <c r="R7" s="14"/>
    </row>
    <row r="8" spans="1:18">
      <c r="A8" s="14"/>
      <c r="O8" s="75"/>
      <c r="P8" s="76"/>
      <c r="R8" s="14"/>
    </row>
    <row r="9" spans="1:18">
      <c r="A9" t="s">
        <v>2</v>
      </c>
      <c r="B9" t="s">
        <v>3</v>
      </c>
      <c r="O9" s="75"/>
      <c r="P9" s="76"/>
      <c r="R9" s="14"/>
    </row>
    <row r="10" spans="1:18">
      <c r="B10" t="s">
        <v>4</v>
      </c>
      <c r="O10" s="75"/>
      <c r="P10" s="76"/>
      <c r="R10" s="14"/>
    </row>
    <row r="11" spans="1:18" ht="17.100000000000001" thickBot="1">
      <c r="A11" t="s">
        <v>5</v>
      </c>
      <c r="O11" s="75"/>
      <c r="P11" s="76"/>
      <c r="R11" s="14"/>
    </row>
    <row r="12" spans="1:18">
      <c r="A12" s="23"/>
      <c r="B12" s="24" t="s">
        <v>6</v>
      </c>
      <c r="C12" s="24" t="s">
        <v>7</v>
      </c>
      <c r="D12" s="24" t="s">
        <v>8</v>
      </c>
      <c r="E12" s="25"/>
      <c r="O12" s="75"/>
      <c r="P12" s="76"/>
      <c r="R12" s="14"/>
    </row>
    <row r="13" spans="1:18">
      <c r="A13" s="26" t="s">
        <v>9</v>
      </c>
      <c r="B13" t="s">
        <v>6</v>
      </c>
      <c r="C13" t="s">
        <v>10</v>
      </c>
      <c r="D13" t="s">
        <v>11</v>
      </c>
      <c r="E13" s="27"/>
      <c r="O13" s="75"/>
      <c r="P13" s="76"/>
      <c r="R13" s="14"/>
    </row>
    <row r="14" spans="1:18" ht="17.100000000000001" thickBot="1">
      <c r="A14" s="28" t="s">
        <v>9</v>
      </c>
      <c r="B14" s="29" t="s">
        <v>6</v>
      </c>
      <c r="C14" s="29" t="s">
        <v>12</v>
      </c>
      <c r="D14" s="29" t="s">
        <v>13</v>
      </c>
      <c r="E14" s="30"/>
      <c r="O14" s="75"/>
      <c r="P14" s="76"/>
      <c r="R14" s="14"/>
    </row>
    <row r="15" spans="1:18">
      <c r="O15" s="75"/>
      <c r="P15" s="76"/>
      <c r="R15" s="14"/>
    </row>
    <row r="16" spans="1:18">
      <c r="O16" s="75"/>
      <c r="P16" s="76"/>
      <c r="R16" s="14"/>
    </row>
    <row r="17" spans="1:18">
      <c r="O17" s="75"/>
      <c r="P17" s="76"/>
      <c r="R17" s="14"/>
    </row>
    <row r="18" spans="1:18">
      <c r="A18" s="14" t="s">
        <v>14</v>
      </c>
      <c r="O18" s="75"/>
      <c r="P18" s="76"/>
      <c r="R18" s="14"/>
    </row>
    <row r="19" spans="1:18">
      <c r="A19" t="s">
        <v>15</v>
      </c>
      <c r="B19" t="s">
        <v>16</v>
      </c>
      <c r="O19" s="75"/>
      <c r="P19" s="76"/>
      <c r="R19" s="14"/>
    </row>
    <row r="20" spans="1:18">
      <c r="A20" t="s">
        <v>4</v>
      </c>
      <c r="M20" s="76"/>
      <c r="O20" s="75"/>
      <c r="P20" s="76"/>
      <c r="R20" s="14"/>
    </row>
    <row r="21" spans="1:18">
      <c r="A21" t="s">
        <v>17</v>
      </c>
      <c r="O21" s="75"/>
      <c r="P21" s="76"/>
      <c r="R21" s="14"/>
    </row>
    <row r="22" spans="1:18">
      <c r="A22" t="s">
        <v>18</v>
      </c>
      <c r="O22" s="75"/>
      <c r="P22" s="76"/>
      <c r="R22" s="14"/>
    </row>
    <row r="23" spans="1:18">
      <c r="A23" t="s">
        <v>19</v>
      </c>
      <c r="R23" s="14"/>
    </row>
    <row r="24" spans="1:18">
      <c r="O24" s="75"/>
      <c r="P24" s="76"/>
      <c r="R24" s="14"/>
    </row>
    <row r="25" spans="1:18">
      <c r="O25" s="75"/>
      <c r="P25" s="76"/>
      <c r="R25" s="14"/>
    </row>
    <row r="26" spans="1:18">
      <c r="O26" s="75"/>
      <c r="P26" s="76"/>
      <c r="R26" s="14"/>
    </row>
    <row r="27" spans="1:18">
      <c r="O27" s="75"/>
      <c r="P27" s="76"/>
      <c r="R27" s="14"/>
    </row>
    <row r="28" spans="1:18">
      <c r="O28" s="75"/>
      <c r="P28" s="76"/>
      <c r="R28" s="14"/>
    </row>
    <row r="30" spans="1:18" ht="17.100000000000001" thickBot="1"/>
    <row r="31" spans="1:18">
      <c r="A31" s="89" t="s">
        <v>20</v>
      </c>
      <c r="B31" s="90"/>
      <c r="C31" s="90"/>
      <c r="D31" s="90"/>
      <c r="E31" s="91"/>
      <c r="F31" s="92" t="s">
        <v>21</v>
      </c>
      <c r="G31" s="93"/>
    </row>
    <row r="32" spans="1:18">
      <c r="A32" s="50" t="s">
        <v>22</v>
      </c>
      <c r="B32" s="49" t="s">
        <v>23</v>
      </c>
      <c r="C32" s="49" t="s">
        <v>24</v>
      </c>
      <c r="D32" s="49" t="s">
        <v>25</v>
      </c>
      <c r="E32" s="51" t="s">
        <v>26</v>
      </c>
      <c r="F32" s="53" t="s">
        <v>27</v>
      </c>
      <c r="G32" s="71" t="s">
        <v>28</v>
      </c>
    </row>
    <row r="33" spans="1:7" ht="17.100000000000001" thickBot="1">
      <c r="A33" s="55">
        <v>1</v>
      </c>
      <c r="B33" s="31" t="s">
        <v>29</v>
      </c>
      <c r="C33" s="31" t="s">
        <v>30</v>
      </c>
      <c r="D33" s="31" t="s">
        <v>30</v>
      </c>
      <c r="E33" s="52" t="s">
        <v>31</v>
      </c>
      <c r="F33" s="54">
        <v>0</v>
      </c>
      <c r="G33" s="72" t="s">
        <v>32</v>
      </c>
    </row>
    <row r="35" spans="1:7">
      <c r="A35" t="s">
        <v>23</v>
      </c>
      <c r="B35" t="s">
        <v>33</v>
      </c>
    </row>
    <row r="36" spans="1:7">
      <c r="B36" t="s">
        <v>34</v>
      </c>
    </row>
    <row r="38" spans="1:7">
      <c r="A38" s="14" t="s">
        <v>35</v>
      </c>
      <c r="B38" s="14"/>
      <c r="C38" s="14"/>
      <c r="D38" s="14"/>
      <c r="E38" s="14"/>
    </row>
    <row r="39" spans="1:7">
      <c r="A39" s="14" t="s">
        <v>36</v>
      </c>
      <c r="B39" s="14"/>
      <c r="C39" s="14"/>
      <c r="D39" s="14"/>
      <c r="E39" s="14"/>
    </row>
    <row r="43" spans="1:7">
      <c r="A43" s="14" t="s">
        <v>37</v>
      </c>
    </row>
    <row r="44" spans="1:7">
      <c r="A44">
        <v>1</v>
      </c>
      <c r="B44" t="s">
        <v>38</v>
      </c>
    </row>
    <row r="45" spans="1:7">
      <c r="A45">
        <v>2</v>
      </c>
      <c r="B45" t="s">
        <v>39</v>
      </c>
    </row>
    <row r="46" spans="1:7">
      <c r="A46">
        <v>3</v>
      </c>
      <c r="B46" t="s">
        <v>40</v>
      </c>
    </row>
    <row r="47" spans="1:7">
      <c r="A47">
        <v>4</v>
      </c>
      <c r="B47" t="s">
        <v>41</v>
      </c>
    </row>
    <row r="48" spans="1:7">
      <c r="A48">
        <v>4</v>
      </c>
      <c r="B48" t="s">
        <v>42</v>
      </c>
    </row>
    <row r="49" spans="1:2">
      <c r="A49">
        <v>4</v>
      </c>
      <c r="B49" t="s">
        <v>43</v>
      </c>
    </row>
    <row r="50" spans="1:2">
      <c r="A50">
        <v>4</v>
      </c>
      <c r="B50" t="s">
        <v>44</v>
      </c>
    </row>
    <row r="51" spans="1:2">
      <c r="A51">
        <v>4</v>
      </c>
      <c r="B51" t="s">
        <v>45</v>
      </c>
    </row>
    <row r="54" spans="1:2">
      <c r="A54" s="14" t="s">
        <v>46</v>
      </c>
    </row>
    <row r="55" spans="1:2">
      <c r="A55">
        <v>1</v>
      </c>
      <c r="B55" t="s">
        <v>47</v>
      </c>
    </row>
    <row r="56" spans="1:2">
      <c r="A56">
        <v>2</v>
      </c>
      <c r="B56" t="s">
        <v>48</v>
      </c>
    </row>
    <row r="57" spans="1:2">
      <c r="A57">
        <v>3</v>
      </c>
      <c r="B57" t="s">
        <v>49</v>
      </c>
    </row>
    <row r="58" spans="1:2">
      <c r="A58">
        <v>4</v>
      </c>
      <c r="B58" t="s">
        <v>50</v>
      </c>
    </row>
    <row r="59" spans="1:2">
      <c r="A59">
        <v>5</v>
      </c>
      <c r="B59" t="s">
        <v>51</v>
      </c>
    </row>
    <row r="64" spans="1:2">
      <c r="A64" s="14" t="s">
        <v>52</v>
      </c>
    </row>
    <row r="65" spans="1:9">
      <c r="A65" t="s">
        <v>53</v>
      </c>
    </row>
    <row r="66" spans="1:9">
      <c r="A66" t="s">
        <v>54</v>
      </c>
      <c r="E66" t="s">
        <v>55</v>
      </c>
      <c r="H66" t="s">
        <v>56</v>
      </c>
      <c r="I66" t="s">
        <v>57</v>
      </c>
    </row>
    <row r="67" spans="1:9">
      <c r="A67" t="s">
        <v>58</v>
      </c>
    </row>
    <row r="68" spans="1:9">
      <c r="A68" t="s">
        <v>59</v>
      </c>
    </row>
    <row r="70" spans="1:9">
      <c r="A70" t="s">
        <v>60</v>
      </c>
    </row>
    <row r="71" spans="1:9">
      <c r="A71" t="s">
        <v>61</v>
      </c>
    </row>
    <row r="72" spans="1:9">
      <c r="A72" t="s">
        <v>62</v>
      </c>
    </row>
    <row r="73" spans="1:9">
      <c r="A73" t="s">
        <v>63</v>
      </c>
    </row>
    <row r="74" spans="1:9">
      <c r="A74" t="s">
        <v>64</v>
      </c>
    </row>
    <row r="77" spans="1:9">
      <c r="A77" t="s">
        <v>65</v>
      </c>
    </row>
    <row r="78" spans="1:9">
      <c r="A78" t="s">
        <v>66</v>
      </c>
    </row>
    <row r="80" spans="1:9">
      <c r="A80" t="s">
        <v>67</v>
      </c>
    </row>
    <row r="81" spans="1:1">
      <c r="A81" t="s">
        <v>68</v>
      </c>
    </row>
    <row r="83" spans="1:1">
      <c r="A83" t="s">
        <v>69</v>
      </c>
    </row>
    <row r="84" spans="1:1">
      <c r="A84" t="s">
        <v>70</v>
      </c>
    </row>
    <row r="86" spans="1:1">
      <c r="A86" t="s">
        <v>71</v>
      </c>
    </row>
    <row r="87" spans="1:1">
      <c r="A87" t="s">
        <v>72</v>
      </c>
    </row>
    <row r="89" spans="1:1">
      <c r="A89" t="s">
        <v>73</v>
      </c>
    </row>
    <row r="90" spans="1:1">
      <c r="A90" t="s">
        <v>74</v>
      </c>
    </row>
    <row r="91" spans="1:1">
      <c r="A91" t="s">
        <v>75</v>
      </c>
    </row>
    <row r="92" spans="1:1">
      <c r="A92" t="s">
        <v>76</v>
      </c>
    </row>
    <row r="94" spans="1:1">
      <c r="A94" t="s">
        <v>77</v>
      </c>
    </row>
    <row r="95" spans="1:1">
      <c r="A95" t="s">
        <v>78</v>
      </c>
    </row>
    <row r="96" spans="1:1">
      <c r="A96" t="s">
        <v>79</v>
      </c>
    </row>
    <row r="97" spans="1:1">
      <c r="A97" t="s">
        <v>80</v>
      </c>
    </row>
    <row r="101" spans="1:1">
      <c r="A101" t="s">
        <v>81</v>
      </c>
    </row>
    <row r="102" spans="1:1">
      <c r="A102" s="35" t="s">
        <v>82</v>
      </c>
    </row>
    <row r="103" spans="1:1">
      <c r="A103" s="35" t="s">
        <v>83</v>
      </c>
    </row>
    <row r="104" spans="1:1">
      <c r="A104" s="35" t="s">
        <v>84</v>
      </c>
    </row>
    <row r="106" spans="1:1">
      <c r="A106" s="35" t="s">
        <v>85</v>
      </c>
    </row>
    <row r="107" spans="1:1">
      <c r="A107" s="35" t="s">
        <v>86</v>
      </c>
    </row>
    <row r="108" spans="1:1">
      <c r="A108" s="35" t="s">
        <v>87</v>
      </c>
    </row>
    <row r="109" spans="1:1">
      <c r="A109" s="35" t="s">
        <v>84</v>
      </c>
    </row>
    <row r="118" spans="1:5">
      <c r="A118" s="14" t="s">
        <v>88</v>
      </c>
    </row>
    <row r="119" spans="1:5">
      <c r="A119" t="s">
        <v>2</v>
      </c>
      <c r="B119" t="s">
        <v>89</v>
      </c>
    </row>
    <row r="120" spans="1:5">
      <c r="B120" t="s">
        <v>4</v>
      </c>
    </row>
    <row r="121" spans="1:5" ht="17.100000000000001" thickBot="1">
      <c r="A121" t="s">
        <v>5</v>
      </c>
    </row>
    <row r="122" spans="1:5">
      <c r="A122" s="23"/>
      <c r="B122" s="24" t="s">
        <v>6</v>
      </c>
      <c r="C122" s="24" t="s">
        <v>7</v>
      </c>
      <c r="D122" s="24" t="s">
        <v>8</v>
      </c>
      <c r="E122" s="25"/>
    </row>
    <row r="123" spans="1:5">
      <c r="A123" s="26" t="s">
        <v>9</v>
      </c>
      <c r="B123" t="s">
        <v>6</v>
      </c>
      <c r="C123" t="s">
        <v>10</v>
      </c>
      <c r="D123" t="s">
        <v>11</v>
      </c>
      <c r="E123" s="27"/>
    </row>
    <row r="124" spans="1:5" ht="17.100000000000001" thickBot="1">
      <c r="A124" s="28" t="s">
        <v>9</v>
      </c>
      <c r="B124" s="29" t="s">
        <v>6</v>
      </c>
      <c r="C124" s="29" t="s">
        <v>12</v>
      </c>
      <c r="D124" s="29" t="s">
        <v>13</v>
      </c>
      <c r="E124" s="30"/>
    </row>
    <row r="126" spans="1:5" ht="17.100000000000001" thickBot="1"/>
    <row r="127" spans="1:5" ht="17.100000000000001" thickBot="1">
      <c r="A127" s="37" t="s">
        <v>90</v>
      </c>
      <c r="B127" s="36" t="s">
        <v>91</v>
      </c>
      <c r="C127" s="38" t="s">
        <v>92</v>
      </c>
    </row>
    <row r="128" spans="1:5">
      <c r="A128" s="39">
        <v>10</v>
      </c>
      <c r="B128" s="24">
        <v>0</v>
      </c>
      <c r="C128" s="25">
        <v>8</v>
      </c>
    </row>
    <row r="129" spans="1:3">
      <c r="A129" s="40" t="str">
        <f t="shared" ref="A129:A138" si="0">DEC2HEX(HEX2DEC(A128)+1)</f>
        <v>11</v>
      </c>
      <c r="B129">
        <f>B128+5</f>
        <v>5</v>
      </c>
      <c r="C129" s="27">
        <v>8</v>
      </c>
    </row>
    <row r="130" spans="1:3">
      <c r="A130" s="40" t="str">
        <f t="shared" si="0"/>
        <v>12</v>
      </c>
      <c r="B130">
        <f t="shared" ref="B130:B168" si="1">B129+5</f>
        <v>10</v>
      </c>
      <c r="C130" s="27">
        <v>8</v>
      </c>
    </row>
    <row r="131" spans="1:3">
      <c r="A131" s="40" t="str">
        <f t="shared" si="0"/>
        <v>13</v>
      </c>
      <c r="B131">
        <f t="shared" si="1"/>
        <v>15</v>
      </c>
      <c r="C131" s="27">
        <v>8</v>
      </c>
    </row>
    <row r="132" spans="1:3">
      <c r="A132" s="40" t="str">
        <f t="shared" si="0"/>
        <v>14</v>
      </c>
      <c r="B132">
        <f t="shared" si="1"/>
        <v>20</v>
      </c>
      <c r="C132" s="27">
        <v>8</v>
      </c>
    </row>
    <row r="133" spans="1:3">
      <c r="A133" s="40" t="str">
        <f t="shared" si="0"/>
        <v>15</v>
      </c>
      <c r="B133">
        <f t="shared" si="1"/>
        <v>25</v>
      </c>
      <c r="C133" s="27">
        <v>8</v>
      </c>
    </row>
    <row r="134" spans="1:3">
      <c r="A134" s="40" t="str">
        <f t="shared" si="0"/>
        <v>16</v>
      </c>
      <c r="B134">
        <f t="shared" si="1"/>
        <v>30</v>
      </c>
      <c r="C134" s="27">
        <v>8</v>
      </c>
    </row>
    <row r="135" spans="1:3">
      <c r="A135" s="40" t="str">
        <f t="shared" si="0"/>
        <v>17</v>
      </c>
      <c r="B135">
        <f t="shared" si="1"/>
        <v>35</v>
      </c>
      <c r="C135" s="27">
        <v>8</v>
      </c>
    </row>
    <row r="136" spans="1:3">
      <c r="A136" s="40" t="str">
        <f t="shared" si="0"/>
        <v>18</v>
      </c>
      <c r="B136">
        <f t="shared" si="1"/>
        <v>40</v>
      </c>
      <c r="C136" s="27">
        <v>8</v>
      </c>
    </row>
    <row r="137" spans="1:3">
      <c r="A137" s="40" t="str">
        <f t="shared" si="0"/>
        <v>19</v>
      </c>
      <c r="B137">
        <f t="shared" si="1"/>
        <v>45</v>
      </c>
      <c r="C137" s="27">
        <v>8</v>
      </c>
    </row>
    <row r="138" spans="1:3">
      <c r="A138" s="40" t="str">
        <f t="shared" si="0"/>
        <v>1A</v>
      </c>
      <c r="B138">
        <f t="shared" si="1"/>
        <v>50</v>
      </c>
      <c r="C138" s="27">
        <v>8</v>
      </c>
    </row>
    <row r="139" spans="1:3">
      <c r="A139" s="40" t="str">
        <f t="shared" ref="A139:A168" si="2">DEC2HEX(HEX2DEC(A138)+1)</f>
        <v>1B</v>
      </c>
      <c r="B139">
        <f t="shared" si="1"/>
        <v>55</v>
      </c>
      <c r="C139" s="27">
        <v>8</v>
      </c>
    </row>
    <row r="140" spans="1:3">
      <c r="A140" s="40" t="str">
        <f t="shared" si="2"/>
        <v>1C</v>
      </c>
      <c r="B140">
        <f t="shared" si="1"/>
        <v>60</v>
      </c>
      <c r="C140" s="27">
        <v>8</v>
      </c>
    </row>
    <row r="141" spans="1:3">
      <c r="A141" s="40" t="str">
        <f t="shared" si="2"/>
        <v>1D</v>
      </c>
      <c r="B141">
        <f t="shared" si="1"/>
        <v>65</v>
      </c>
      <c r="C141" s="27">
        <v>8</v>
      </c>
    </row>
    <row r="142" spans="1:3">
      <c r="A142" s="40" t="str">
        <f t="shared" si="2"/>
        <v>1E</v>
      </c>
      <c r="B142">
        <f t="shared" si="1"/>
        <v>70</v>
      </c>
      <c r="C142" s="27">
        <v>8</v>
      </c>
    </row>
    <row r="143" spans="1:3">
      <c r="A143" s="40" t="str">
        <f t="shared" si="2"/>
        <v>1F</v>
      </c>
      <c r="B143">
        <f t="shared" si="1"/>
        <v>75</v>
      </c>
      <c r="C143" s="27">
        <v>8</v>
      </c>
    </row>
    <row r="144" spans="1:3">
      <c r="A144" s="40" t="str">
        <f t="shared" si="2"/>
        <v>20</v>
      </c>
      <c r="B144">
        <f t="shared" si="1"/>
        <v>80</v>
      </c>
      <c r="C144" s="27">
        <v>8</v>
      </c>
    </row>
    <row r="145" spans="1:3">
      <c r="A145" s="40" t="str">
        <f t="shared" si="2"/>
        <v>21</v>
      </c>
      <c r="B145">
        <f t="shared" si="1"/>
        <v>85</v>
      </c>
      <c r="C145" s="27">
        <v>8</v>
      </c>
    </row>
    <row r="146" spans="1:3">
      <c r="A146" s="40" t="str">
        <f t="shared" si="2"/>
        <v>22</v>
      </c>
      <c r="B146">
        <f t="shared" si="1"/>
        <v>90</v>
      </c>
      <c r="C146" s="27">
        <v>8</v>
      </c>
    </row>
    <row r="147" spans="1:3">
      <c r="A147" s="40" t="str">
        <f t="shared" si="2"/>
        <v>23</v>
      </c>
      <c r="B147">
        <f t="shared" si="1"/>
        <v>95</v>
      </c>
      <c r="C147" s="27">
        <v>8</v>
      </c>
    </row>
    <row r="148" spans="1:3">
      <c r="A148" s="40" t="str">
        <f t="shared" si="2"/>
        <v>24</v>
      </c>
      <c r="B148">
        <f t="shared" si="1"/>
        <v>100</v>
      </c>
      <c r="C148" s="27">
        <v>8</v>
      </c>
    </row>
    <row r="149" spans="1:3">
      <c r="A149" s="40" t="str">
        <f t="shared" si="2"/>
        <v>25</v>
      </c>
      <c r="B149">
        <f t="shared" si="1"/>
        <v>105</v>
      </c>
      <c r="C149" s="27">
        <v>8</v>
      </c>
    </row>
    <row r="150" spans="1:3">
      <c r="A150" s="40" t="str">
        <f t="shared" si="2"/>
        <v>26</v>
      </c>
      <c r="B150">
        <f t="shared" si="1"/>
        <v>110</v>
      </c>
      <c r="C150" s="27">
        <v>8</v>
      </c>
    </row>
    <row r="151" spans="1:3">
      <c r="A151" s="40" t="str">
        <f t="shared" si="2"/>
        <v>27</v>
      </c>
      <c r="B151">
        <f t="shared" si="1"/>
        <v>115</v>
      </c>
      <c r="C151" s="27">
        <v>8</v>
      </c>
    </row>
    <row r="152" spans="1:3">
      <c r="A152" s="40" t="str">
        <f t="shared" si="2"/>
        <v>28</v>
      </c>
      <c r="B152">
        <f t="shared" si="1"/>
        <v>120</v>
      </c>
      <c r="C152" s="27">
        <v>8</v>
      </c>
    </row>
    <row r="153" spans="1:3">
      <c r="A153" s="40" t="str">
        <f t="shared" si="2"/>
        <v>29</v>
      </c>
      <c r="B153">
        <f t="shared" si="1"/>
        <v>125</v>
      </c>
      <c r="C153" s="27">
        <v>8</v>
      </c>
    </row>
    <row r="154" spans="1:3">
      <c r="A154" s="40" t="str">
        <f t="shared" si="2"/>
        <v>2A</v>
      </c>
      <c r="B154">
        <f t="shared" si="1"/>
        <v>130</v>
      </c>
      <c r="C154" s="27">
        <v>8</v>
      </c>
    </row>
    <row r="155" spans="1:3">
      <c r="A155" s="40" t="str">
        <f t="shared" si="2"/>
        <v>2B</v>
      </c>
      <c r="B155">
        <f t="shared" si="1"/>
        <v>135</v>
      </c>
      <c r="C155" s="27">
        <v>8</v>
      </c>
    </row>
    <row r="156" spans="1:3">
      <c r="A156" s="40" t="str">
        <f t="shared" si="2"/>
        <v>2C</v>
      </c>
      <c r="B156">
        <f t="shared" si="1"/>
        <v>140</v>
      </c>
      <c r="C156" s="27">
        <v>8</v>
      </c>
    </row>
    <row r="157" spans="1:3">
      <c r="A157" s="40" t="str">
        <f t="shared" si="2"/>
        <v>2D</v>
      </c>
      <c r="B157">
        <f t="shared" si="1"/>
        <v>145</v>
      </c>
      <c r="C157" s="27">
        <v>8</v>
      </c>
    </row>
    <row r="158" spans="1:3">
      <c r="A158" s="40" t="str">
        <f t="shared" si="2"/>
        <v>2E</v>
      </c>
      <c r="B158">
        <f t="shared" si="1"/>
        <v>150</v>
      </c>
      <c r="C158" s="27">
        <v>8</v>
      </c>
    </row>
    <row r="159" spans="1:3">
      <c r="A159" s="40" t="str">
        <f t="shared" si="2"/>
        <v>2F</v>
      </c>
      <c r="B159">
        <f t="shared" si="1"/>
        <v>155</v>
      </c>
      <c r="C159" s="27">
        <v>8</v>
      </c>
    </row>
    <row r="160" spans="1:3">
      <c r="A160" s="40" t="str">
        <f t="shared" si="2"/>
        <v>30</v>
      </c>
      <c r="B160">
        <f t="shared" si="1"/>
        <v>160</v>
      </c>
      <c r="C160" s="27">
        <v>8</v>
      </c>
    </row>
    <row r="161" spans="1:3">
      <c r="A161" s="40" t="str">
        <f t="shared" si="2"/>
        <v>31</v>
      </c>
      <c r="B161">
        <f t="shared" si="1"/>
        <v>165</v>
      </c>
      <c r="C161" s="27">
        <v>8</v>
      </c>
    </row>
    <row r="162" spans="1:3">
      <c r="A162" s="40" t="str">
        <f t="shared" si="2"/>
        <v>32</v>
      </c>
      <c r="B162">
        <f t="shared" si="1"/>
        <v>170</v>
      </c>
      <c r="C162" s="27">
        <v>8</v>
      </c>
    </row>
    <row r="163" spans="1:3">
      <c r="A163" s="40" t="str">
        <f t="shared" si="2"/>
        <v>33</v>
      </c>
      <c r="B163">
        <f t="shared" si="1"/>
        <v>175</v>
      </c>
      <c r="C163" s="27">
        <v>8</v>
      </c>
    </row>
    <row r="164" spans="1:3">
      <c r="A164" s="40" t="str">
        <f t="shared" si="2"/>
        <v>34</v>
      </c>
      <c r="B164">
        <f t="shared" si="1"/>
        <v>180</v>
      </c>
      <c r="C164" s="27">
        <v>8</v>
      </c>
    </row>
    <row r="165" spans="1:3">
      <c r="A165" s="40" t="str">
        <f t="shared" si="2"/>
        <v>35</v>
      </c>
      <c r="B165">
        <f t="shared" si="1"/>
        <v>185</v>
      </c>
      <c r="C165" s="27">
        <v>8</v>
      </c>
    </row>
    <row r="166" spans="1:3">
      <c r="A166" s="40" t="str">
        <f t="shared" si="2"/>
        <v>36</v>
      </c>
      <c r="B166">
        <f t="shared" si="1"/>
        <v>190</v>
      </c>
      <c r="C166" s="27">
        <v>8</v>
      </c>
    </row>
    <row r="167" spans="1:3">
      <c r="A167" s="40" t="str">
        <f t="shared" si="2"/>
        <v>37</v>
      </c>
      <c r="B167">
        <f t="shared" si="1"/>
        <v>195</v>
      </c>
      <c r="C167" s="27">
        <v>8</v>
      </c>
    </row>
    <row r="168" spans="1:3" ht="17.100000000000001" thickBot="1">
      <c r="A168" s="41" t="str">
        <f t="shared" si="2"/>
        <v>38</v>
      </c>
      <c r="B168" s="29">
        <f t="shared" si="1"/>
        <v>200</v>
      </c>
      <c r="C168" s="30">
        <v>8</v>
      </c>
    </row>
    <row r="169" spans="1:3">
      <c r="A169" s="1"/>
    </row>
    <row r="170" spans="1:3">
      <c r="A170" s="1"/>
    </row>
    <row r="171" spans="1:3">
      <c r="A171" s="1"/>
    </row>
    <row r="172" spans="1:3">
      <c r="A172" s="1"/>
    </row>
    <row r="173" spans="1:3">
      <c r="A173" s="1"/>
    </row>
    <row r="174" spans="1:3">
      <c r="A174" s="1"/>
    </row>
    <row r="175" spans="1:3">
      <c r="A175" s="1"/>
    </row>
    <row r="176" spans="1:3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</sheetData>
  <mergeCells count="2">
    <mergeCell ref="A31:E31"/>
    <mergeCell ref="F31:G3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8912-8294-C140-AF66-985221E9F56B}">
  <dimension ref="A1:L37"/>
  <sheetViews>
    <sheetView tabSelected="1" zoomScale="230" zoomScaleNormal="230" workbookViewId="0" xr3:uid="{163F3F31-BB5A-5395-B0C9-AEB258D96FE4}">
      <selection activeCell="H21" sqref="H21"/>
    </sheetView>
  </sheetViews>
  <sheetFormatPr defaultColWidth="11" defaultRowHeight="15.95"/>
  <cols>
    <col min="1" max="1" width="21.5" customWidth="1"/>
    <col min="2" max="2" width="15.125" customWidth="1"/>
    <col min="3" max="3" width="35.5" customWidth="1"/>
    <col min="4" max="4" width="11.375" customWidth="1"/>
    <col min="11" max="11" width="23" customWidth="1"/>
  </cols>
  <sheetData>
    <row r="1" spans="1:12" s="87" customFormat="1" ht="69" thickBot="1">
      <c r="A1" s="77" t="s">
        <v>93</v>
      </c>
      <c r="B1" s="78" t="s">
        <v>94</v>
      </c>
      <c r="C1" s="78" t="s">
        <v>95</v>
      </c>
      <c r="D1" s="78" t="s">
        <v>90</v>
      </c>
      <c r="E1" s="79" t="s">
        <v>96</v>
      </c>
      <c r="F1" s="80" t="s">
        <v>97</v>
      </c>
      <c r="G1" s="81" t="s">
        <v>98</v>
      </c>
      <c r="H1" s="82" t="s">
        <v>99</v>
      </c>
      <c r="I1" s="83" t="s">
        <v>100</v>
      </c>
      <c r="J1" s="84" t="s">
        <v>101</v>
      </c>
      <c r="K1" s="85" t="s">
        <v>102</v>
      </c>
      <c r="L1" s="86"/>
    </row>
    <row r="2" spans="1:12" ht="17.100000000000001" thickBot="1">
      <c r="A2" s="67" t="s">
        <v>103</v>
      </c>
      <c r="B2" s="68">
        <v>8</v>
      </c>
      <c r="C2" s="68" t="s">
        <v>104</v>
      </c>
      <c r="D2" s="68" t="s">
        <v>105</v>
      </c>
      <c r="E2" s="69">
        <v>2</v>
      </c>
      <c r="F2" s="4" t="s">
        <v>106</v>
      </c>
      <c r="G2" s="5">
        <f>HEX2DEC(E2)*1000/128</f>
        <v>15.625</v>
      </c>
      <c r="H2" s="17" t="s">
        <v>107</v>
      </c>
      <c r="I2" s="70">
        <v>20</v>
      </c>
      <c r="J2" s="16" t="str">
        <f>DEC2HEX(I2/1000*128)</f>
        <v>2</v>
      </c>
      <c r="K2" s="57" t="str">
        <f>DEC2HEX(HEX2DEC(J2))</f>
        <v>2</v>
      </c>
      <c r="L2" s="56" t="s">
        <v>108</v>
      </c>
    </row>
    <row r="3" spans="1:12" ht="17.100000000000001" thickBot="1">
      <c r="A3" s="9" t="s">
        <v>109</v>
      </c>
      <c r="B3" s="3">
        <v>8</v>
      </c>
      <c r="C3" s="3" t="s">
        <v>110</v>
      </c>
      <c r="D3" s="3" t="s">
        <v>111</v>
      </c>
      <c r="E3" s="33">
        <v>19</v>
      </c>
      <c r="F3" s="4" t="s">
        <v>106</v>
      </c>
      <c r="G3" s="5">
        <f>HEX2DEC(E3)*1000/128</f>
        <v>195.3125</v>
      </c>
      <c r="H3" s="17" t="s">
        <v>107</v>
      </c>
      <c r="I3" s="20">
        <v>200</v>
      </c>
      <c r="J3" s="16" t="str">
        <f>DEC2HEX(I3/1000*128)</f>
        <v>19</v>
      </c>
      <c r="K3" s="57" t="str">
        <f t="shared" ref="K3" si="0">DEC2HEX(HEX2DEC(J2)+HEX2DEC(J3))</f>
        <v>1B</v>
      </c>
      <c r="L3" s="56" t="s">
        <v>112</v>
      </c>
    </row>
    <row r="4" spans="1:12" ht="17.100000000000001" thickBot="1">
      <c r="A4" s="9" t="s">
        <v>113</v>
      </c>
      <c r="B4" s="2">
        <v>8</v>
      </c>
      <c r="C4" s="2" t="s">
        <v>114</v>
      </c>
      <c r="D4" s="2" t="s">
        <v>115</v>
      </c>
      <c r="E4" s="34" t="s">
        <v>116</v>
      </c>
      <c r="F4" s="4" t="s">
        <v>106</v>
      </c>
      <c r="G4" s="5">
        <f t="shared" ref="G4:G5" si="1">HEX2DEC(E4)*1000/128</f>
        <v>93.75</v>
      </c>
      <c r="H4" s="17" t="s">
        <v>107</v>
      </c>
      <c r="I4" s="20">
        <v>100</v>
      </c>
      <c r="J4" s="16" t="str">
        <f t="shared" ref="J4:J5" si="2">DEC2HEX(I4/1000*128)</f>
        <v>C</v>
      </c>
      <c r="K4" s="57" t="str">
        <f>DEC2HEX(HEX2DEC(J2)+HEX2DEC(J3)+HEX2DEC(J4))</f>
        <v>27</v>
      </c>
      <c r="L4" s="56" t="s">
        <v>117</v>
      </c>
    </row>
    <row r="5" spans="1:12" ht="17.100000000000001" thickBot="1">
      <c r="A5" s="9" t="s">
        <v>118</v>
      </c>
      <c r="B5" s="2">
        <v>8</v>
      </c>
      <c r="C5" s="88" t="s">
        <v>119</v>
      </c>
      <c r="D5" s="2" t="s">
        <v>120</v>
      </c>
      <c r="E5" s="34" t="s">
        <v>121</v>
      </c>
      <c r="F5" s="4" t="s">
        <v>106</v>
      </c>
      <c r="G5" s="5">
        <f t="shared" si="1"/>
        <v>117.1875</v>
      </c>
      <c r="H5" s="17" t="s">
        <v>107</v>
      </c>
      <c r="I5" s="20">
        <v>120</v>
      </c>
      <c r="J5" s="16" t="str">
        <f t="shared" si="2"/>
        <v>F</v>
      </c>
      <c r="K5" s="57" t="str">
        <f>DEC2HEX(HEX2DEC(J2)+HEX2DEC(J3)+HEX2DEC(J4)+HEX2DEC(J5))</f>
        <v>36</v>
      </c>
      <c r="L5" s="56" t="s">
        <v>122</v>
      </c>
    </row>
    <row r="6" spans="1:12" ht="17.100000000000001" thickBot="1">
      <c r="A6" s="10" t="s">
        <v>123</v>
      </c>
      <c r="B6" s="2">
        <v>8</v>
      </c>
      <c r="C6" s="2" t="s">
        <v>124</v>
      </c>
      <c r="D6" s="2" t="s">
        <v>125</v>
      </c>
      <c r="E6" s="34" t="s">
        <v>116</v>
      </c>
      <c r="F6" s="4" t="s">
        <v>106</v>
      </c>
      <c r="G6" s="5">
        <f>HEX2DEC(E6)*1000/128</f>
        <v>93.75</v>
      </c>
      <c r="H6" s="18" t="s">
        <v>107</v>
      </c>
      <c r="I6" s="20">
        <v>100</v>
      </c>
      <c r="J6" s="16" t="str">
        <f>DEC2HEX(I6/1000*128)</f>
        <v>C</v>
      </c>
      <c r="K6" s="57" t="str">
        <f>DEC2HEX(HEX2DEC(J2)+HEX2DEC(J3)+HEX2DEC(J4)+HEX2DEC(J5)+HEX2DEC(J6))</f>
        <v>42</v>
      </c>
      <c r="L6" s="56" t="s">
        <v>126</v>
      </c>
    </row>
    <row r="7" spans="1:12" ht="17.100000000000001" thickBot="1">
      <c r="A7" s="10" t="s">
        <v>127</v>
      </c>
      <c r="B7" s="2">
        <v>8</v>
      </c>
      <c r="C7" s="3" t="s">
        <v>128</v>
      </c>
      <c r="D7" s="2" t="s">
        <v>129</v>
      </c>
      <c r="E7" s="34">
        <v>19</v>
      </c>
      <c r="F7" s="4" t="s">
        <v>106</v>
      </c>
      <c r="G7" s="5">
        <f t="shared" ref="G7:G8" si="3">HEX2DEC(E7)*1000/128</f>
        <v>195.3125</v>
      </c>
      <c r="H7" s="18" t="s">
        <v>107</v>
      </c>
      <c r="I7" s="20">
        <v>200</v>
      </c>
      <c r="J7" s="16" t="str">
        <f t="shared" ref="J7:J8" si="4">DEC2HEX(I7/1000*128)</f>
        <v>19</v>
      </c>
      <c r="K7" s="57" t="str">
        <f>DEC2HEX(HEX2DEC(J2)+HEX2DEC(J3)+HEX2DEC(J4)+HEX2DEC(J5)+HEX2DEC(J6)+HEX2DEC(J7))</f>
        <v>5B</v>
      </c>
      <c r="L7" s="56" t="s">
        <v>130</v>
      </c>
    </row>
    <row r="8" spans="1:12" ht="17.100000000000001" thickBot="1">
      <c r="A8" s="10" t="s">
        <v>131</v>
      </c>
      <c r="B8" s="2">
        <v>8</v>
      </c>
      <c r="C8" s="2" t="s">
        <v>132</v>
      </c>
      <c r="D8" s="2" t="s">
        <v>133</v>
      </c>
      <c r="E8" s="34" t="s">
        <v>116</v>
      </c>
      <c r="F8" s="4" t="s">
        <v>106</v>
      </c>
      <c r="G8" s="5">
        <f t="shared" si="3"/>
        <v>93.75</v>
      </c>
      <c r="H8" s="18" t="s">
        <v>107</v>
      </c>
      <c r="I8" s="20">
        <v>100</v>
      </c>
      <c r="J8" s="16" t="str">
        <f t="shared" si="4"/>
        <v>C</v>
      </c>
      <c r="K8" s="57" t="str">
        <f>DEC2HEX(HEX2DEC(J2)+HEX2DEC(J3)+HEX2DEC(J4)+HEX2DEC(J5)+HEX2DEC(J6)+HEX2DEC(J7)+HEX2DEC(J8))</f>
        <v>67</v>
      </c>
      <c r="L8" s="56" t="s">
        <v>134</v>
      </c>
    </row>
    <row r="9" spans="1:12" ht="17.100000000000001" thickBot="1">
      <c r="A9" s="10" t="s">
        <v>135</v>
      </c>
      <c r="B9" s="2">
        <v>8</v>
      </c>
      <c r="C9" s="2" t="s">
        <v>136</v>
      </c>
      <c r="D9" s="2" t="s">
        <v>137</v>
      </c>
      <c r="E9" s="34"/>
      <c r="F9" s="4" t="s">
        <v>106</v>
      </c>
      <c r="G9" s="5"/>
      <c r="H9" s="18" t="s">
        <v>107</v>
      </c>
      <c r="I9" s="21"/>
      <c r="J9" s="15"/>
      <c r="K9" s="57"/>
      <c r="L9" s="56"/>
    </row>
    <row r="10" spans="1:12">
      <c r="A10" s="11" t="s">
        <v>135</v>
      </c>
      <c r="B10" s="6">
        <v>8</v>
      </c>
      <c r="C10" s="6" t="s">
        <v>138</v>
      </c>
      <c r="D10" s="6" t="s">
        <v>139</v>
      </c>
      <c r="E10" s="12">
        <v>100</v>
      </c>
      <c r="F10" s="4" t="s">
        <v>106</v>
      </c>
      <c r="G10" s="8">
        <f>HEX2DEC(E10)*1000/128</f>
        <v>2000</v>
      </c>
      <c r="H10" s="19" t="s">
        <v>107</v>
      </c>
      <c r="I10" s="22">
        <v>2000</v>
      </c>
      <c r="J10" s="15" t="str">
        <f>DEC2HEX(I10/1000*128)</f>
        <v>100</v>
      </c>
      <c r="K10" s="57" t="str">
        <f>DEC2HEX(HEX2DEC(J2)+HEX2DEC(J3)+HEX2DEC(J4)+HEX2DEC(J5)+HEX2DEC(J6)+HEX2DEC(J7)+HEX2DEC(J8)+HEX2DEC(J10))</f>
        <v>167</v>
      </c>
      <c r="L10" s="56" t="s">
        <v>140</v>
      </c>
    </row>
    <row r="11" spans="1:12" ht="17.100000000000001" thickBot="1">
      <c r="A11" s="11" t="s">
        <v>141</v>
      </c>
      <c r="B11" s="6">
        <v>8</v>
      </c>
      <c r="C11" s="6" t="s">
        <v>142</v>
      </c>
      <c r="D11" s="6" t="s">
        <v>143</v>
      </c>
      <c r="E11" s="12"/>
      <c r="F11" s="7"/>
      <c r="G11" s="8"/>
      <c r="H11" s="19"/>
      <c r="I11" s="21"/>
      <c r="J11" s="15"/>
      <c r="K11" s="57"/>
      <c r="L11" s="56"/>
    </row>
    <row r="12" spans="1:12">
      <c r="A12" s="11" t="s">
        <v>141</v>
      </c>
      <c r="B12" s="6">
        <v>8</v>
      </c>
      <c r="C12" s="6" t="s">
        <v>144</v>
      </c>
      <c r="D12" s="6" t="s">
        <v>145</v>
      </c>
      <c r="E12" s="12">
        <v>380</v>
      </c>
      <c r="F12" s="4" t="s">
        <v>106</v>
      </c>
      <c r="G12" s="8">
        <f>HEX2DEC(E12)*1000/128</f>
        <v>7000</v>
      </c>
      <c r="H12" s="19" t="s">
        <v>107</v>
      </c>
      <c r="I12" s="22">
        <v>7000</v>
      </c>
      <c r="J12" s="15" t="str">
        <f>DEC2HEX(I12/1000*128)</f>
        <v>380</v>
      </c>
      <c r="K12" s="57" t="str">
        <f>DEC2HEX(HEX2DEC(J2)+HEX2DEC(J3)+HEX2DEC(J4)+HEX2DEC(J5)+HEX2DEC(J6)+HEX2DEC(J7)+HEX2DEC(J8)+HEX2DEC(J10)+HEX2DEC(J12))</f>
        <v>4E7</v>
      </c>
      <c r="L12" s="56" t="s">
        <v>146</v>
      </c>
    </row>
    <row r="13" spans="1:12" ht="17.100000000000001" thickBot="1">
      <c r="A13" s="11" t="s">
        <v>147</v>
      </c>
      <c r="B13" s="6">
        <v>8</v>
      </c>
      <c r="C13" s="6" t="s">
        <v>148</v>
      </c>
      <c r="D13" s="6" t="s">
        <v>149</v>
      </c>
      <c r="E13" s="12"/>
      <c r="F13" s="7"/>
      <c r="G13" s="8"/>
      <c r="H13" s="19"/>
      <c r="I13" s="21"/>
      <c r="J13" s="15"/>
      <c r="K13" s="57"/>
      <c r="L13" s="56"/>
    </row>
    <row r="14" spans="1:12">
      <c r="A14" s="11" t="s">
        <v>147</v>
      </c>
      <c r="B14" s="6">
        <v>8</v>
      </c>
      <c r="C14" s="6" t="s">
        <v>150</v>
      </c>
      <c r="D14" s="6" t="s">
        <v>151</v>
      </c>
      <c r="E14" s="12" t="s">
        <v>152</v>
      </c>
      <c r="F14" s="4" t="s">
        <v>106</v>
      </c>
      <c r="G14" s="8">
        <f>HEX2DEC(E14)*1000/128/1000</f>
        <v>139.2890625</v>
      </c>
      <c r="H14" s="19" t="s">
        <v>153</v>
      </c>
      <c r="I14" s="22">
        <v>130</v>
      </c>
      <c r="J14" s="15" t="str">
        <f>DEC2HEX(I14/1000*128*1000)</f>
        <v>4100</v>
      </c>
      <c r="K14" s="57" t="str">
        <f>DEC2HEX(HEX2DEC(J2)+HEX2DEC(J3)+HEX2DEC(J4)+HEX2DEC(J5)+HEX2DEC(J6)+HEX2DEC(J7)+HEX2DEC(J8)+HEX2DEC(J10)+HEX2DEC(J12)+HEX2DEC(J14))</f>
        <v>45E7</v>
      </c>
      <c r="L14" s="56" t="s">
        <v>154</v>
      </c>
    </row>
    <row r="15" spans="1:12">
      <c r="A15" s="11" t="s">
        <v>155</v>
      </c>
      <c r="B15" s="6">
        <v>8</v>
      </c>
      <c r="C15" s="6" t="s">
        <v>156</v>
      </c>
      <c r="D15" s="6" t="s">
        <v>157</v>
      </c>
      <c r="E15" s="12"/>
      <c r="F15" s="7"/>
      <c r="G15" s="8"/>
      <c r="H15" s="19"/>
      <c r="I15" s="21"/>
      <c r="J15" s="15"/>
      <c r="K15" s="57"/>
      <c r="L15" s="56"/>
    </row>
    <row r="16" spans="1:12" ht="17.100000000000001" thickBot="1">
      <c r="A16" s="11" t="s">
        <v>155</v>
      </c>
      <c r="B16" s="6">
        <v>8</v>
      </c>
      <c r="C16" s="6" t="s">
        <v>158</v>
      </c>
      <c r="D16" s="6" t="s">
        <v>159</v>
      </c>
      <c r="E16" s="12"/>
      <c r="F16" s="7"/>
      <c r="G16" s="8"/>
      <c r="H16" s="19"/>
      <c r="I16" s="21"/>
      <c r="J16" s="15"/>
      <c r="K16" s="57"/>
      <c r="L16" s="56"/>
    </row>
    <row r="17" spans="1:12">
      <c r="A17" s="11" t="s">
        <v>155</v>
      </c>
      <c r="B17" s="6">
        <v>8</v>
      </c>
      <c r="C17" s="6" t="s">
        <v>160</v>
      </c>
      <c r="D17" s="6" t="s">
        <v>161</v>
      </c>
      <c r="E17" s="12" t="s">
        <v>162</v>
      </c>
      <c r="F17" s="4" t="s">
        <v>106</v>
      </c>
      <c r="G17" s="8">
        <f>HEX2DEC(E17)*1000/128/1000000</f>
        <v>0.78125</v>
      </c>
      <c r="H17" s="19" t="s">
        <v>163</v>
      </c>
      <c r="I17" s="22">
        <v>1</v>
      </c>
      <c r="J17" s="15" t="str">
        <f>DEC2HEX(I17/1000*128*1000000)</f>
        <v>1F400</v>
      </c>
      <c r="K17" s="57" t="str">
        <f>J17</f>
        <v>1F400</v>
      </c>
      <c r="L17" s="56" t="s">
        <v>164</v>
      </c>
    </row>
    <row r="18" spans="1:12">
      <c r="A18" s="11" t="s">
        <v>165</v>
      </c>
      <c r="B18" s="6">
        <v>1</v>
      </c>
      <c r="C18" s="6" t="s">
        <v>166</v>
      </c>
      <c r="D18" s="6" t="s">
        <v>167</v>
      </c>
      <c r="E18" s="12">
        <v>0</v>
      </c>
      <c r="F18" s="7" t="s">
        <v>168</v>
      </c>
      <c r="G18" s="8"/>
      <c r="H18" s="19"/>
      <c r="I18" s="22">
        <v>0</v>
      </c>
      <c r="J18" s="15">
        <f>I18</f>
        <v>0</v>
      </c>
      <c r="K18" s="57">
        <v>0</v>
      </c>
      <c r="L18" s="56"/>
    </row>
    <row r="19" spans="1:12">
      <c r="A19" s="11" t="s">
        <v>169</v>
      </c>
      <c r="B19" s="6">
        <v>1</v>
      </c>
      <c r="C19" s="6" t="s">
        <v>170</v>
      </c>
      <c r="D19" s="6" t="s">
        <v>171</v>
      </c>
      <c r="E19" s="12">
        <v>0</v>
      </c>
      <c r="F19" s="7" t="s">
        <v>168</v>
      </c>
      <c r="G19" s="8"/>
      <c r="H19" s="19"/>
      <c r="I19" s="22">
        <v>0</v>
      </c>
      <c r="J19" s="15">
        <f>I19</f>
        <v>0</v>
      </c>
      <c r="K19" s="57"/>
      <c r="L19" s="56"/>
    </row>
    <row r="20" spans="1:12">
      <c r="A20" s="11" t="s">
        <v>172</v>
      </c>
      <c r="B20" s="6">
        <v>8</v>
      </c>
      <c r="C20" s="6" t="s">
        <v>173</v>
      </c>
      <c r="D20" s="6" t="s">
        <v>174</v>
      </c>
      <c r="E20" s="12">
        <v>11</v>
      </c>
      <c r="F20" s="13">
        <f>1.024/256</f>
        <v>4.0000000000000001E-3</v>
      </c>
      <c r="G20" s="8">
        <f>HEX2DEC(E20)*F20</f>
        <v>6.8000000000000005E-2</v>
      </c>
      <c r="H20" s="19" t="s">
        <v>175</v>
      </c>
      <c r="I20" s="22">
        <v>0.5</v>
      </c>
      <c r="J20" s="15" t="str">
        <f>DEC2HEX(I20/F20)</f>
        <v>7D</v>
      </c>
      <c r="K20" s="57"/>
      <c r="L20" s="56"/>
    </row>
    <row r="21" spans="1:12">
      <c r="A21" s="11" t="s">
        <v>176</v>
      </c>
      <c r="B21" s="6">
        <v>8</v>
      </c>
      <c r="C21" s="6" t="s">
        <v>177</v>
      </c>
      <c r="D21" s="6" t="s">
        <v>178</v>
      </c>
      <c r="E21" s="12">
        <v>0</v>
      </c>
      <c r="F21" s="7" t="s">
        <v>179</v>
      </c>
      <c r="G21" s="8">
        <f>1/((E21+1)*(1/64))</f>
        <v>64</v>
      </c>
      <c r="H21" s="19" t="s">
        <v>180</v>
      </c>
      <c r="I21" s="22">
        <v>64</v>
      </c>
      <c r="J21" s="15">
        <f>1000/((1000/64)*I21)-1</f>
        <v>0</v>
      </c>
      <c r="K21" s="57">
        <v>0</v>
      </c>
      <c r="L21" s="56"/>
    </row>
    <row r="22" spans="1:12">
      <c r="A22" s="11" t="s">
        <v>181</v>
      </c>
      <c r="B22" s="6">
        <v>8</v>
      </c>
      <c r="C22" s="6" t="s">
        <v>182</v>
      </c>
      <c r="D22" s="6" t="s">
        <v>183</v>
      </c>
      <c r="E22" s="12" t="s">
        <v>184</v>
      </c>
      <c r="F22" s="7" t="s">
        <v>185</v>
      </c>
      <c r="G22" s="8">
        <v>10</v>
      </c>
      <c r="H22" s="19" t="s">
        <v>186</v>
      </c>
      <c r="I22" s="22">
        <v>10</v>
      </c>
      <c r="J22" s="15" t="str">
        <f>DEC2HEX(I22)</f>
        <v>A</v>
      </c>
      <c r="K22" s="57"/>
      <c r="L22" s="56"/>
    </row>
    <row r="23" spans="1:12" ht="17.100000000000001" thickBot="1">
      <c r="A23" s="42" t="s">
        <v>187</v>
      </c>
      <c r="B23" s="43">
        <v>1</v>
      </c>
      <c r="C23" s="43" t="s">
        <v>188</v>
      </c>
      <c r="D23" s="43" t="s">
        <v>189</v>
      </c>
      <c r="E23" s="44">
        <v>0</v>
      </c>
      <c r="F23" s="45"/>
      <c r="G23" s="46"/>
      <c r="H23" s="46"/>
      <c r="I23" s="47"/>
      <c r="J23" s="48"/>
      <c r="K23" s="58"/>
      <c r="L23" s="56"/>
    </row>
    <row r="24" spans="1:12">
      <c r="A24" s="11" t="s">
        <v>190</v>
      </c>
      <c r="B24" s="6">
        <v>8</v>
      </c>
      <c r="C24" s="6" t="s">
        <v>191</v>
      </c>
      <c r="D24" s="6" t="s">
        <v>192</v>
      </c>
      <c r="E24" s="12"/>
      <c r="F24" s="7"/>
      <c r="G24" s="8"/>
      <c r="H24" s="19"/>
      <c r="I24" s="22"/>
      <c r="J24" s="15"/>
      <c r="K24" s="57"/>
      <c r="L24" s="56"/>
    </row>
    <row r="25" spans="1:12">
      <c r="A25" s="11" t="s">
        <v>193</v>
      </c>
      <c r="B25" s="59">
        <v>2</v>
      </c>
      <c r="C25" s="6"/>
      <c r="D25" s="59" t="s">
        <v>194</v>
      </c>
      <c r="E25" s="60"/>
      <c r="F25" s="61"/>
      <c r="G25" s="8"/>
      <c r="H25" s="63"/>
      <c r="I25" s="64"/>
      <c r="J25" s="65"/>
      <c r="K25" s="66"/>
      <c r="L25" s="56"/>
    </row>
    <row r="26" spans="1:12">
      <c r="A26" s="11" t="s">
        <v>195</v>
      </c>
      <c r="B26" s="59">
        <v>8</v>
      </c>
      <c r="C26" s="6" t="s">
        <v>196</v>
      </c>
      <c r="D26" s="59" t="s">
        <v>197</v>
      </c>
      <c r="E26" s="60">
        <v>0</v>
      </c>
      <c r="F26" s="61">
        <f>2.048/1024</f>
        <v>2E-3</v>
      </c>
      <c r="G26" s="8">
        <f>HEX2DEC(E26)*F26</f>
        <v>0</v>
      </c>
      <c r="H26" s="63" t="s">
        <v>175</v>
      </c>
      <c r="I26" s="64">
        <v>20</v>
      </c>
      <c r="J26" s="65" t="str">
        <f>DEC2HEX(I26*1.225/39/F26)</f>
        <v>13A</v>
      </c>
      <c r="K26" s="66" t="str">
        <f>J26</f>
        <v>13A</v>
      </c>
      <c r="L26" s="56" t="s">
        <v>198</v>
      </c>
    </row>
    <row r="27" spans="1:12">
      <c r="A27" s="59" t="s">
        <v>199</v>
      </c>
      <c r="B27" s="59">
        <v>1</v>
      </c>
      <c r="C27" s="59" t="s">
        <v>200</v>
      </c>
      <c r="D27" s="59" t="s">
        <v>201</v>
      </c>
      <c r="E27" s="60"/>
      <c r="F27" s="61"/>
      <c r="G27" s="62"/>
      <c r="H27" s="63"/>
      <c r="I27" s="64"/>
      <c r="J27" s="65"/>
      <c r="K27" s="66"/>
      <c r="L27" s="56"/>
    </row>
    <row r="28" spans="1:12">
      <c r="A28" s="59"/>
      <c r="B28" s="59"/>
      <c r="C28" s="59"/>
      <c r="D28" s="59"/>
      <c r="E28" s="60"/>
      <c r="F28" s="61"/>
      <c r="G28" s="62"/>
      <c r="H28" s="63"/>
      <c r="I28" s="64"/>
      <c r="J28" s="65"/>
      <c r="K28" s="66"/>
      <c r="L28" s="56"/>
    </row>
    <row r="29" spans="1:12">
      <c r="A29" s="59"/>
      <c r="B29" s="59"/>
      <c r="C29" s="59"/>
      <c r="D29" s="59"/>
      <c r="E29" s="60"/>
      <c r="F29" s="61"/>
      <c r="G29" s="62"/>
      <c r="H29" s="63"/>
      <c r="I29" s="64"/>
      <c r="J29" s="65"/>
      <c r="K29" s="66"/>
      <c r="L29" s="56"/>
    </row>
    <row r="30" spans="1:12">
      <c r="E30" s="1"/>
      <c r="J30" s="1"/>
    </row>
    <row r="31" spans="1:12">
      <c r="E31" s="1"/>
      <c r="J31" s="1"/>
    </row>
    <row r="32" spans="1:12">
      <c r="E32" s="1"/>
      <c r="J32" s="1"/>
    </row>
    <row r="33" spans="5:10">
      <c r="E33" s="1"/>
      <c r="F33" t="s">
        <v>202</v>
      </c>
      <c r="J33" s="1">
        <f>(I14*I21-1)+(I14*I21)*I19*(I22-1)</f>
        <v>8319</v>
      </c>
    </row>
    <row r="34" spans="5:10">
      <c r="E34" s="1"/>
      <c r="F34" t="s">
        <v>203</v>
      </c>
      <c r="J34" s="1">
        <f>I14+I12/1000+I10/1000+I3/1000</f>
        <v>139.19999999999999</v>
      </c>
    </row>
    <row r="35" spans="5:10">
      <c r="E35" s="1"/>
      <c r="F35" t="s">
        <v>204</v>
      </c>
      <c r="H35">
        <v>5</v>
      </c>
      <c r="I35" t="s">
        <v>153</v>
      </c>
      <c r="J35" s="1">
        <f>J34/H35</f>
        <v>27.839999999999996</v>
      </c>
    </row>
    <row r="36" spans="5:10">
      <c r="E36" s="1"/>
      <c r="J36" s="1"/>
    </row>
    <row r="37" spans="5:10">
      <c r="E37" s="1"/>
      <c r="J3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de Microsoft Office</dc:creator>
  <cp:keywords/>
  <dc:description/>
  <cp:lastModifiedBy>David PAILLE</cp:lastModifiedBy>
  <cp:revision/>
  <dcterms:created xsi:type="dcterms:W3CDTF">2018-01-08T20:15:16Z</dcterms:created>
  <dcterms:modified xsi:type="dcterms:W3CDTF">2019-04-04T19:31:52Z</dcterms:modified>
  <cp:category/>
  <cp:contentStatus/>
</cp:coreProperties>
</file>