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620" yWindow="0" windowWidth="33040" windowHeight="25720"/>
  </bookViews>
  <sheets>
    <sheet name="Budget" sheetId="1" r:id="rId1"/>
  </sheets>
  <definedNames>
    <definedName name="_xlnm.Print_Area" localSheetId="0">Budget!$A$1:$J$40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4" i="1" l="1"/>
  <c r="H34" i="1"/>
  <c r="D34" i="1"/>
  <c r="D32" i="1"/>
  <c r="D33" i="1"/>
  <c r="I32" i="1"/>
  <c r="I33" i="1"/>
  <c r="B35" i="1"/>
  <c r="I30" i="1"/>
  <c r="I31" i="1"/>
  <c r="D12" i="1"/>
  <c r="D26" i="1"/>
  <c r="D13" i="1"/>
  <c r="D15" i="1"/>
  <c r="D16" i="1"/>
  <c r="F12" i="1"/>
  <c r="F26" i="1"/>
  <c r="F13" i="1"/>
  <c r="F15" i="1"/>
  <c r="F16" i="1"/>
  <c r="F18" i="1"/>
  <c r="F19" i="1"/>
  <c r="F21" i="1"/>
  <c r="F32" i="1"/>
  <c r="F33" i="1"/>
  <c r="H12" i="1"/>
  <c r="H26" i="1"/>
  <c r="H13" i="1"/>
  <c r="H15" i="1"/>
  <c r="H16" i="1"/>
  <c r="H18" i="1"/>
  <c r="H19" i="1"/>
  <c r="H21" i="1"/>
  <c r="H32" i="1"/>
  <c r="H33" i="1"/>
  <c r="D18" i="1"/>
  <c r="D19" i="1"/>
  <c r="D21" i="1"/>
  <c r="C13" i="1"/>
  <c r="I28" i="1"/>
  <c r="I25" i="1"/>
  <c r="I27" i="1"/>
  <c r="I29" i="1"/>
  <c r="I24" i="1"/>
  <c r="I15" i="1"/>
  <c r="I26" i="1"/>
  <c r="I13" i="1"/>
  <c r="I19" i="1"/>
  <c r="I12" i="1"/>
  <c r="H36" i="1"/>
  <c r="F22" i="1"/>
  <c r="H22" i="1"/>
  <c r="I16" i="1"/>
  <c r="I18" i="1"/>
  <c r="D36" i="1"/>
  <c r="H37" i="1"/>
  <c r="H38" i="1"/>
  <c r="F36" i="1"/>
  <c r="I34" i="1"/>
  <c r="I21" i="1"/>
  <c r="D22" i="1"/>
  <c r="I22" i="1"/>
  <c r="I36" i="1"/>
  <c r="F37" i="1"/>
  <c r="F38" i="1"/>
  <c r="D37" i="1"/>
  <c r="D38" i="1"/>
  <c r="I37" i="1"/>
  <c r="I38" i="1"/>
</calcChain>
</file>

<file path=xl/sharedStrings.xml><?xml version="1.0" encoding="utf-8"?>
<sst xmlns="http://schemas.openxmlformats.org/spreadsheetml/2006/main" count="41" uniqueCount="38">
  <si>
    <t>Year 1</t>
    <phoneticPr fontId="3" type="noConversion"/>
  </si>
  <si>
    <t xml:space="preserve">  FTE</t>
    <phoneticPr fontId="3" type="noConversion"/>
  </si>
  <si>
    <t xml:space="preserve">  FTE</t>
    <phoneticPr fontId="3" type="noConversion"/>
  </si>
  <si>
    <t>Year 2</t>
    <phoneticPr fontId="3" type="noConversion"/>
  </si>
  <si>
    <t>Year 3</t>
    <phoneticPr fontId="3" type="noConversion"/>
  </si>
  <si>
    <t>TOTAL COST</t>
  </si>
  <si>
    <t xml:space="preserve"> </t>
  </si>
  <si>
    <t xml:space="preserve">     Group B (@ 7.65%)</t>
    <phoneticPr fontId="3" type="noConversion"/>
  </si>
  <si>
    <t xml:space="preserve">                                      </t>
    <phoneticPr fontId="3" type="noConversion"/>
  </si>
  <si>
    <t xml:space="preserve">Group B:                                                   </t>
    <phoneticPr fontId="3" type="noConversion"/>
  </si>
  <si>
    <t xml:space="preserve">Group A:                                                                                                  </t>
    <phoneticPr fontId="3" type="noConversion"/>
  </si>
  <si>
    <t>TOTAL BUDGET</t>
  </si>
  <si>
    <t>BENEFITS (Description by labor category)</t>
  </si>
  <si>
    <t>Cost</t>
  </si>
  <si>
    <t xml:space="preserve">SALARIES      </t>
  </si>
  <si>
    <t xml:space="preserve">   SUBTOTAL: TOTAL BENEFITS</t>
  </si>
  <si>
    <t>Rate</t>
  </si>
  <si>
    <t>TOTAL EMPLOYEE COMPENSATION (Salaries+ Benefits)</t>
  </si>
  <si>
    <t xml:space="preserve">  SUBTOTAL: TOTAL  SALARIES</t>
  </si>
  <si>
    <t xml:space="preserve">       Domestic Travel</t>
  </si>
  <si>
    <t xml:space="preserve">       Foreign Travel</t>
  </si>
  <si>
    <t xml:space="preserve">    SUPPLIES/COMM/REPRO</t>
  </si>
  <si>
    <t xml:space="preserve">    PUBLICATIONS</t>
  </si>
  <si>
    <r>
      <t xml:space="preserve">    SUB-CONTRACTS</t>
    </r>
    <r>
      <rPr>
        <sz val="11"/>
        <color indexed="8"/>
        <rFont val="Times New Roman"/>
        <family val="1"/>
      </rPr>
      <t xml:space="preserve"> </t>
    </r>
  </si>
  <si>
    <t>SUBTOTAL:  TOTAL DIRECT COSTS</t>
  </si>
  <si>
    <t>NET INDIRECT</t>
  </si>
  <si>
    <t xml:space="preserve">       TOTAL COSTS</t>
  </si>
  <si>
    <t xml:space="preserve">    TOTAL TRAVEL </t>
  </si>
  <si>
    <t>TRAVEL (details on travel sheet)</t>
  </si>
  <si>
    <r>
      <t xml:space="preserve">    </t>
    </r>
    <r>
      <rPr>
        <sz val="11"/>
        <rFont val="Times New Roman"/>
        <family val="1"/>
      </rPr>
      <t xml:space="preserve"> Group A (@ 23.75%)</t>
    </r>
  </si>
  <si>
    <t xml:space="preserve">   Technical Assistance  (Hourly @ $38.19/hr))</t>
    <phoneticPr fontId="3" type="noConversion"/>
  </si>
  <si>
    <t xml:space="preserve">   Prinicpal Investigator: Dr. John Doe</t>
  </si>
  <si>
    <t>Grad Students Go Here</t>
  </si>
  <si>
    <t>Sub Contractor Inc Total Budget Line</t>
  </si>
  <si>
    <t>Do not include NASA collaborators</t>
  </si>
  <si>
    <t>Total Indirect Cost Basis:</t>
  </si>
  <si>
    <r>
      <t xml:space="preserve">INDIRECT COSTS </t>
    </r>
    <r>
      <rPr>
        <sz val="10"/>
        <rFont val="Times New Roman"/>
        <family val="1"/>
      </rPr>
      <t>(26% of direct costs, including the first $25,000 of the sub-contract)</t>
    </r>
  </si>
  <si>
    <t>Project Title Goes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</si>
</sst>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164" formatCode="&quot;$&quot;#,##0.00"/>
    <numFmt numFmtId="165" formatCode="&quot;$&quot;#,##0"/>
    <numFmt numFmtId="166" formatCode="0.0"/>
    <numFmt numFmtId="167" formatCode="&quot;$&quot;#,##0;[Red]&quot;$&quot;#,##0"/>
  </numFmts>
  <fonts count="2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sz val="8"/>
      <name val="Verdana"/>
    </font>
    <font>
      <b/>
      <sz val="10"/>
      <name val="Times New Roman"/>
      <family val="1"/>
    </font>
    <font>
      <sz val="11"/>
      <color indexed="8"/>
      <name val="Times New Roman"/>
      <family val="1"/>
    </font>
    <font>
      <b/>
      <u/>
      <sz val="10"/>
      <name val="Times New Roman"/>
      <family val="1"/>
    </font>
    <font>
      <b/>
      <sz val="8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u/>
      <sz val="10"/>
      <name val="Times New Roman"/>
      <family val="1"/>
    </font>
    <font>
      <i/>
      <u/>
      <sz val="10"/>
      <name val="Times New Roman"/>
    </font>
    <font>
      <b/>
      <sz val="12"/>
      <name val="Times New Roman"/>
      <family val="1"/>
    </font>
    <font>
      <b/>
      <i/>
      <sz val="14"/>
      <name val="Times New Roman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indexed="8"/>
      <name val="Times New Roman"/>
      <family val="1"/>
    </font>
    <font>
      <b/>
      <i/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i/>
      <sz val="10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Border="1"/>
    <xf numFmtId="0" fontId="2" fillId="0" borderId="0" xfId="0" applyFont="1"/>
    <xf numFmtId="0" fontId="4" fillId="0" borderId="1" xfId="0" quotePrefix="1" applyFont="1" applyBorder="1" applyAlignment="1">
      <alignment horizontal="center" wrapText="1"/>
    </xf>
    <xf numFmtId="0" fontId="5" fillId="0" borderId="2" xfId="0" applyFont="1" applyBorder="1" applyAlignment="1">
      <alignment horizontal="fill" wrapText="1"/>
    </xf>
    <xf numFmtId="165" fontId="5" fillId="0" borderId="2" xfId="0" applyNumberFormat="1" applyFont="1" applyBorder="1" applyAlignment="1">
      <alignment horizontal="fill" wrapText="1"/>
    </xf>
    <xf numFmtId="49" fontId="5" fillId="0" borderId="3" xfId="0" applyNumberFormat="1" applyFont="1" applyBorder="1" applyAlignment="1">
      <alignment horizontal="fill"/>
    </xf>
    <xf numFmtId="165" fontId="5" fillId="0" borderId="2" xfId="0" applyNumberFormat="1" applyFont="1" applyBorder="1" applyAlignment="1">
      <alignment horizontal="right" wrapText="1"/>
    </xf>
    <xf numFmtId="49" fontId="5" fillId="0" borderId="4" xfId="0" applyNumberFormat="1" applyFont="1" applyBorder="1" applyAlignment="1">
      <alignment horizontal="fill"/>
    </xf>
    <xf numFmtId="0" fontId="5" fillId="0" borderId="2" xfId="0" applyFont="1" applyBorder="1" applyAlignment="1">
      <alignment horizontal="left" wrapText="1"/>
    </xf>
    <xf numFmtId="2" fontId="5" fillId="0" borderId="4" xfId="0" applyNumberFormat="1" applyFont="1" applyBorder="1" applyAlignment="1">
      <alignment horizontal="right"/>
    </xf>
    <xf numFmtId="165" fontId="5" fillId="0" borderId="4" xfId="0" applyNumberFormat="1" applyFont="1" applyBorder="1"/>
    <xf numFmtId="2" fontId="5" fillId="0" borderId="5" xfId="0" applyNumberFormat="1" applyFont="1" applyBorder="1" applyAlignment="1">
      <alignment horizontal="right"/>
    </xf>
    <xf numFmtId="165" fontId="8" fillId="0" borderId="5" xfId="0" applyNumberFormat="1" applyFont="1" applyFill="1" applyBorder="1"/>
    <xf numFmtId="5" fontId="8" fillId="0" borderId="5" xfId="0" applyNumberFormat="1" applyFont="1" applyFill="1" applyBorder="1"/>
    <xf numFmtId="3" fontId="8" fillId="0" borderId="5" xfId="0" applyNumberFormat="1" applyFont="1" applyFill="1" applyBorder="1"/>
    <xf numFmtId="2" fontId="8" fillId="0" borderId="5" xfId="0" applyNumberFormat="1" applyFont="1" applyFill="1" applyBorder="1"/>
    <xf numFmtId="0" fontId="5" fillId="0" borderId="5" xfId="0" applyFont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10" fillId="0" borderId="5" xfId="0" applyFont="1" applyBorder="1" applyAlignment="1">
      <alignment horizontal="left"/>
    </xf>
    <xf numFmtId="165" fontId="5" fillId="0" borderId="5" xfId="0" applyNumberFormat="1" applyFont="1" applyBorder="1"/>
    <xf numFmtId="5" fontId="5" fillId="0" borderId="5" xfId="0" applyNumberFormat="1" applyFont="1" applyBorder="1"/>
    <xf numFmtId="2" fontId="5" fillId="0" borderId="5" xfId="0" applyNumberFormat="1" applyFont="1" applyBorder="1"/>
    <xf numFmtId="165" fontId="5" fillId="0" borderId="5" xfId="0" applyNumberFormat="1" applyFont="1" applyFill="1" applyBorder="1"/>
    <xf numFmtId="0" fontId="5" fillId="0" borderId="5" xfId="0" applyFont="1" applyFill="1" applyBorder="1"/>
    <xf numFmtId="3" fontId="5" fillId="0" borderId="5" xfId="0" applyNumberFormat="1" applyFont="1" applyFill="1" applyBorder="1"/>
    <xf numFmtId="2" fontId="5" fillId="0" borderId="5" xfId="0" applyNumberFormat="1" applyFont="1" applyFill="1" applyBorder="1"/>
    <xf numFmtId="0" fontId="11" fillId="0" borderId="5" xfId="0" applyFont="1" applyBorder="1" applyAlignment="1">
      <alignment horizontal="left"/>
    </xf>
    <xf numFmtId="0" fontId="5" fillId="0" borderId="0" xfId="0" quotePrefix="1" applyFont="1" applyBorder="1" applyAlignment="1">
      <alignment horizontal="left" wrapText="1"/>
    </xf>
    <xf numFmtId="0" fontId="5" fillId="0" borderId="0" xfId="0" applyFont="1" applyBorder="1" applyAlignment="1">
      <alignment horizontal="left"/>
    </xf>
    <xf numFmtId="5" fontId="5" fillId="0" borderId="5" xfId="0" applyNumberFormat="1" applyFont="1" applyFill="1" applyBorder="1"/>
    <xf numFmtId="0" fontId="5" fillId="0" borderId="0" xfId="0" applyFont="1"/>
    <xf numFmtId="0" fontId="8" fillId="0" borderId="0" xfId="0" quotePrefix="1" applyFont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5" fontId="5" fillId="0" borderId="5" xfId="0" quotePrefix="1" applyNumberFormat="1" applyFont="1" applyFill="1" applyBorder="1" applyAlignment="1">
      <alignment horizontal="center"/>
    </xf>
    <xf numFmtId="165" fontId="5" fillId="0" borderId="5" xfId="0" applyNumberFormat="1" applyFont="1" applyBorder="1" applyAlignment="1">
      <alignment horizontal="right" wrapText="1"/>
    </xf>
    <xf numFmtId="0" fontId="9" fillId="0" borderId="6" xfId="0" applyFont="1" applyBorder="1" applyAlignment="1">
      <alignment horizontal="centerContinuous" wrapText="1"/>
    </xf>
    <xf numFmtId="0" fontId="9" fillId="0" borderId="7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 wrapText="1"/>
    </xf>
    <xf numFmtId="0" fontId="16" fillId="0" borderId="2" xfId="0" applyFont="1" applyBorder="1" applyAlignment="1">
      <alignment horizontal="fill" wrapText="1"/>
    </xf>
    <xf numFmtId="0" fontId="5" fillId="0" borderId="8" xfId="0" applyFont="1" applyBorder="1"/>
    <xf numFmtId="0" fontId="5" fillId="0" borderId="8" xfId="0" quotePrefix="1" applyFont="1" applyBorder="1" applyAlignment="1">
      <alignment horizontal="left"/>
    </xf>
    <xf numFmtId="165" fontId="5" fillId="0" borderId="9" xfId="0" applyNumberFormat="1" applyFont="1" applyFill="1" applyBorder="1"/>
    <xf numFmtId="5" fontId="5" fillId="0" borderId="9" xfId="0" applyNumberFormat="1" applyFont="1" applyFill="1" applyBorder="1"/>
    <xf numFmtId="3" fontId="5" fillId="0" borderId="9" xfId="0" applyNumberFormat="1" applyFont="1" applyFill="1" applyBorder="1"/>
    <xf numFmtId="2" fontId="5" fillId="0" borderId="9" xfId="0" applyNumberFormat="1" applyFont="1" applyFill="1" applyBorder="1"/>
    <xf numFmtId="165" fontId="5" fillId="0" borderId="5" xfId="0" quotePrefix="1" applyNumberFormat="1" applyFont="1" applyFill="1" applyBorder="1" applyAlignment="1">
      <alignment horizontal="right"/>
    </xf>
    <xf numFmtId="0" fontId="15" fillId="0" borderId="0" xfId="0" applyFont="1"/>
    <xf numFmtId="164" fontId="5" fillId="0" borderId="2" xfId="0" applyNumberFormat="1" applyFont="1" applyBorder="1" applyAlignment="1">
      <alignment horizontal="right" wrapText="1"/>
    </xf>
    <xf numFmtId="166" fontId="5" fillId="0" borderId="5" xfId="0" applyNumberFormat="1" applyFont="1" applyBorder="1" applyAlignment="1">
      <alignment horizontal="right"/>
    </xf>
    <xf numFmtId="0" fontId="4" fillId="2" borderId="1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left" wrapText="1"/>
    </xf>
    <xf numFmtId="0" fontId="6" fillId="3" borderId="13" xfId="0" applyFont="1" applyFill="1" applyBorder="1" applyAlignment="1">
      <alignment horizontal="center" wrapText="1"/>
    </xf>
    <xf numFmtId="0" fontId="9" fillId="3" borderId="13" xfId="0" quotePrefix="1" applyFont="1" applyFill="1" applyBorder="1" applyAlignment="1">
      <alignment horizontal="left" wrapText="1"/>
    </xf>
    <xf numFmtId="0" fontId="9" fillId="3" borderId="6" xfId="0" quotePrefix="1" applyFont="1" applyFill="1" applyBorder="1" applyAlignment="1">
      <alignment horizontal="left" wrapText="1"/>
    </xf>
    <xf numFmtId="2" fontId="5" fillId="3" borderId="3" xfId="0" quotePrefix="1" applyNumberFormat="1" applyFont="1" applyFill="1" applyBorder="1" applyAlignment="1">
      <alignment horizontal="right"/>
    </xf>
    <xf numFmtId="165" fontId="5" fillId="3" borderId="3" xfId="0" applyNumberFormat="1" applyFont="1" applyFill="1" applyBorder="1"/>
    <xf numFmtId="3" fontId="5" fillId="3" borderId="3" xfId="0" applyNumberFormat="1" applyFont="1" applyFill="1" applyBorder="1"/>
    <xf numFmtId="10" fontId="8" fillId="3" borderId="6" xfId="2" applyNumberFormat="1" applyFont="1" applyFill="1" applyBorder="1" applyAlignment="1">
      <alignment horizontal="right"/>
    </xf>
    <xf numFmtId="5" fontId="5" fillId="3" borderId="3" xfId="0" applyNumberFormat="1" applyFont="1" applyFill="1" applyBorder="1"/>
    <xf numFmtId="2" fontId="5" fillId="3" borderId="3" xfId="0" applyNumberFormat="1" applyFont="1" applyFill="1" applyBorder="1"/>
    <xf numFmtId="0" fontId="17" fillId="3" borderId="13" xfId="0" applyFont="1" applyFill="1" applyBorder="1" applyAlignment="1">
      <alignment horizontal="left" wrapText="1"/>
    </xf>
    <xf numFmtId="0" fontId="5" fillId="3" borderId="6" xfId="0" applyFont="1" applyFill="1" applyBorder="1" applyAlignment="1">
      <alignment horizontal="left" wrapText="1"/>
    </xf>
    <xf numFmtId="0" fontId="5" fillId="3" borderId="6" xfId="0" applyFont="1" applyFill="1" applyBorder="1" applyAlignment="1">
      <alignment horizontal="left"/>
    </xf>
    <xf numFmtId="0" fontId="12" fillId="3" borderId="13" xfId="0" applyFont="1" applyFill="1" applyBorder="1" applyAlignment="1">
      <alignment horizontal="center" wrapText="1"/>
    </xf>
    <xf numFmtId="0" fontId="12" fillId="3" borderId="6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left"/>
    </xf>
    <xf numFmtId="165" fontId="4" fillId="3" borderId="3" xfId="0" applyNumberFormat="1" applyFont="1" applyFill="1" applyBorder="1"/>
    <xf numFmtId="5" fontId="4" fillId="3" borderId="3" xfId="0" applyNumberFormat="1" applyFont="1" applyFill="1" applyBorder="1"/>
    <xf numFmtId="3" fontId="4" fillId="3" borderId="3" xfId="0" applyNumberFormat="1" applyFont="1" applyFill="1" applyBorder="1"/>
    <xf numFmtId="2" fontId="4" fillId="3" borderId="3" xfId="0" applyNumberFormat="1" applyFont="1" applyFill="1" applyBorder="1"/>
    <xf numFmtId="3" fontId="6" fillId="4" borderId="5" xfId="0" applyNumberFormat="1" applyFont="1" applyFill="1" applyBorder="1" applyAlignment="1">
      <alignment horizontal="center" vertical="center"/>
    </xf>
    <xf numFmtId="3" fontId="5" fillId="4" borderId="5" xfId="0" applyNumberFormat="1" applyFont="1" applyFill="1" applyBorder="1"/>
    <xf numFmtId="3" fontId="8" fillId="4" borderId="5" xfId="0" applyNumberFormat="1" applyFont="1" applyFill="1" applyBorder="1"/>
    <xf numFmtId="3" fontId="5" fillId="4" borderId="4" xfId="0" applyNumberFormat="1" applyFont="1" applyFill="1" applyBorder="1"/>
    <xf numFmtId="0" fontId="9" fillId="4" borderId="13" xfId="0" applyFont="1" applyFill="1" applyBorder="1" applyAlignment="1">
      <alignment horizontal="left" wrapText="1"/>
    </xf>
    <xf numFmtId="0" fontId="9" fillId="4" borderId="6" xfId="0" quotePrefix="1" applyFont="1" applyFill="1" applyBorder="1" applyAlignment="1">
      <alignment horizontal="left" wrapText="1"/>
    </xf>
    <xf numFmtId="10" fontId="8" fillId="4" borderId="6" xfId="2" applyNumberFormat="1" applyFont="1" applyFill="1" applyBorder="1" applyAlignment="1">
      <alignment horizontal="right"/>
    </xf>
    <xf numFmtId="165" fontId="5" fillId="4" borderId="3" xfId="0" applyNumberFormat="1" applyFont="1" applyFill="1" applyBorder="1"/>
    <xf numFmtId="5" fontId="5" fillId="4" borderId="3" xfId="0" applyNumberFormat="1" applyFont="1" applyFill="1" applyBorder="1"/>
    <xf numFmtId="2" fontId="5" fillId="4" borderId="3" xfId="0" applyNumberFormat="1" applyFont="1" applyFill="1" applyBorder="1"/>
    <xf numFmtId="0" fontId="9" fillId="4" borderId="13" xfId="0" quotePrefix="1" applyFont="1" applyFill="1" applyBorder="1" applyAlignment="1">
      <alignment wrapText="1"/>
    </xf>
    <xf numFmtId="0" fontId="9" fillId="4" borderId="6" xfId="0" quotePrefix="1" applyFont="1" applyFill="1" applyBorder="1" applyAlignment="1">
      <alignment wrapText="1"/>
    </xf>
    <xf numFmtId="0" fontId="5" fillId="4" borderId="6" xfId="0" quotePrefix="1" applyFont="1" applyFill="1" applyBorder="1" applyAlignment="1">
      <alignment horizontal="left"/>
    </xf>
    <xf numFmtId="0" fontId="4" fillId="4" borderId="6" xfId="0" applyFont="1" applyFill="1" applyBorder="1" applyAlignment="1">
      <alignment horizontal="left" wrapText="1"/>
    </xf>
    <xf numFmtId="3" fontId="5" fillId="4" borderId="3" xfId="0" applyNumberFormat="1" applyFont="1" applyFill="1" applyBorder="1"/>
    <xf numFmtId="3" fontId="18" fillId="4" borderId="3" xfId="0" applyNumberFormat="1" applyFont="1" applyFill="1" applyBorder="1"/>
    <xf numFmtId="0" fontId="4" fillId="0" borderId="2" xfId="0" quotePrefix="1" applyFont="1" applyBorder="1" applyAlignment="1">
      <alignment horizontal="left" wrapText="1"/>
    </xf>
    <xf numFmtId="0" fontId="19" fillId="0" borderId="10" xfId="0" applyFont="1" applyBorder="1"/>
    <xf numFmtId="0" fontId="9" fillId="0" borderId="0" xfId="0" quotePrefix="1" applyFont="1" applyFill="1" applyBorder="1" applyAlignment="1">
      <alignment horizontal="left" wrapText="1"/>
    </xf>
    <xf numFmtId="10" fontId="8" fillId="0" borderId="0" xfId="2" applyNumberFormat="1" applyFont="1" applyFill="1" applyBorder="1" applyAlignment="1">
      <alignment horizontal="right"/>
    </xf>
    <xf numFmtId="165" fontId="5" fillId="4" borderId="5" xfId="0" applyNumberFormat="1" applyFont="1" applyFill="1" applyBorder="1"/>
    <xf numFmtId="0" fontId="20" fillId="3" borderId="13" xfId="0" applyFont="1" applyFill="1" applyBorder="1" applyAlignment="1">
      <alignment horizontal="left" wrapText="1"/>
    </xf>
    <xf numFmtId="0" fontId="15" fillId="0" borderId="2" xfId="0" applyFont="1" applyFill="1" applyBorder="1" applyAlignment="1">
      <alignment horizontal="left" wrapText="1"/>
    </xf>
    <xf numFmtId="3" fontId="5" fillId="0" borderId="5" xfId="0" quotePrefix="1" applyNumberFormat="1" applyFont="1" applyFill="1" applyBorder="1" applyAlignment="1">
      <alignment horizontal="right"/>
    </xf>
    <xf numFmtId="2" fontId="5" fillId="0" borderId="5" xfId="0" quotePrefix="1" applyNumberFormat="1" applyFont="1" applyFill="1" applyBorder="1" applyAlignment="1">
      <alignment horizontal="right"/>
    </xf>
    <xf numFmtId="3" fontId="5" fillId="4" borderId="5" xfId="0" applyNumberFormat="1" applyFont="1" applyFill="1" applyBorder="1" applyAlignment="1">
      <alignment horizontal="right"/>
    </xf>
    <xf numFmtId="0" fontId="13" fillId="0" borderId="13" xfId="0" applyFont="1" applyBorder="1" applyAlignment="1">
      <alignment horizontal="center" wrapText="1"/>
    </xf>
    <xf numFmtId="167" fontId="5" fillId="3" borderId="3" xfId="0" applyNumberFormat="1" applyFont="1" applyFill="1" applyBorder="1"/>
    <xf numFmtId="0" fontId="7" fillId="0" borderId="1" xfId="0" applyFont="1" applyBorder="1" applyAlignment="1">
      <alignment horizontal="center" wrapText="1"/>
    </xf>
    <xf numFmtId="165" fontId="22" fillId="0" borderId="2" xfId="0" applyNumberFormat="1" applyFont="1" applyFill="1" applyBorder="1"/>
    <xf numFmtId="0" fontId="21" fillId="0" borderId="10" xfId="0" applyFont="1" applyBorder="1" applyAlignment="1">
      <alignment horizontal="left" wrapText="1"/>
    </xf>
    <xf numFmtId="0" fontId="21" fillId="0" borderId="11" xfId="0" applyFont="1" applyBorder="1" applyAlignment="1">
      <alignment horizontal="left" wrapText="1"/>
    </xf>
    <xf numFmtId="165" fontId="21" fillId="0" borderId="8" xfId="0" applyNumberFormat="1" applyFont="1" applyBorder="1" applyAlignment="1">
      <alignment horizontal="left" wrapText="1"/>
    </xf>
    <xf numFmtId="164" fontId="0" fillId="0" borderId="0" xfId="0" applyNumberFormat="1"/>
    <xf numFmtId="165" fontId="0" fillId="0" borderId="0" xfId="0" applyNumberFormat="1"/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14" fontId="7" fillId="3" borderId="13" xfId="0" applyNumberFormat="1" applyFont="1" applyFill="1" applyBorder="1" applyAlignment="1">
      <alignment horizontal="center" vertical="center" wrapText="1"/>
    </xf>
    <xf numFmtId="14" fontId="7" fillId="3" borderId="7" xfId="0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21" fillId="0" borderId="1" xfId="0" applyFont="1" applyBorder="1" applyAlignment="1">
      <alignment horizontal="left" wrapText="1"/>
    </xf>
    <xf numFmtId="0" fontId="21" fillId="0" borderId="14" xfId="0" applyFont="1" applyBorder="1" applyAlignment="1">
      <alignment horizontal="left" wrapText="1"/>
    </xf>
    <xf numFmtId="0" fontId="21" fillId="0" borderId="15" xfId="0" applyFont="1" applyBorder="1" applyAlignment="1">
      <alignment horizontal="left" wrapText="1"/>
    </xf>
    <xf numFmtId="0" fontId="16" fillId="0" borderId="2" xfId="0" applyFont="1" applyBorder="1" applyAlignment="1">
      <alignment horizontal="fill" wrapText="1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12700</xdr:rowOff>
    </xdr:from>
    <xdr:to>
      <xdr:col>0</xdr:col>
      <xdr:colOff>812800</xdr:colOff>
      <xdr:row>5</xdr:row>
      <xdr:rowOff>76200</xdr:rowOff>
    </xdr:to>
    <xdr:pic>
      <xdr:nvPicPr>
        <xdr:cNvPr id="1315" name="Picture 3" descr="CUA_LOGO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00"/>
          <a:ext cx="8128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882650</xdr:colOff>
      <xdr:row>0</xdr:row>
      <xdr:rowOff>63500</xdr:rowOff>
    </xdr:from>
    <xdr:ext cx="3805883" cy="342786"/>
    <xdr:sp macro="" textlink="">
      <xdr:nvSpPr>
        <xdr:cNvPr id="5" name="TextBox 4"/>
        <xdr:cNvSpPr txBox="1"/>
      </xdr:nvSpPr>
      <xdr:spPr>
        <a:xfrm>
          <a:off x="781050" y="63500"/>
          <a:ext cx="386072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 rtl="0">
            <a:defRPr sz="1000"/>
          </a:pPr>
          <a:r>
            <a:rPr lang="en-US" sz="1600" b="1" i="1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The Catholic University of America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5:M104"/>
  <sheetViews>
    <sheetView tabSelected="1" showRuler="0" zoomScale="200" zoomScaleNormal="200" zoomScalePageLayoutView="200" workbookViewId="0">
      <selection activeCell="A4" sqref="A4"/>
    </sheetView>
  </sheetViews>
  <sheetFormatPr baseColWidth="10" defaultColWidth="8.83203125" defaultRowHeight="14" x14ac:dyDescent="0"/>
  <cols>
    <col min="1" max="1" width="53.83203125" bestFit="1" customWidth="1"/>
    <col min="2" max="2" width="9.83203125" bestFit="1" customWidth="1"/>
    <col min="3" max="3" width="5.83203125" bestFit="1" customWidth="1"/>
    <col min="4" max="4" width="9.83203125" bestFit="1" customWidth="1"/>
    <col min="5" max="5" width="5.83203125" bestFit="1" customWidth="1"/>
    <col min="6" max="6" width="9.83203125" bestFit="1" customWidth="1"/>
    <col min="7" max="7" width="5.83203125" bestFit="1" customWidth="1"/>
    <col min="8" max="8" width="9.83203125" customWidth="1"/>
    <col min="9" max="9" width="11.83203125" bestFit="1" customWidth="1"/>
    <col min="10" max="10" width="11.33203125" customWidth="1"/>
    <col min="11" max="11" width="5.83203125" customWidth="1"/>
    <col min="12" max="12" width="11.33203125" customWidth="1"/>
    <col min="13" max="13" width="11.83203125" customWidth="1"/>
  </cols>
  <sheetData>
    <row r="5" spans="1:9" ht="18" thickBot="1">
      <c r="A5" t="s">
        <v>8</v>
      </c>
      <c r="C5" s="2"/>
    </row>
    <row r="6" spans="1:9" ht="15" thickBot="1"/>
    <row r="7" spans="1:9" ht="19" thickBot="1">
      <c r="A7" s="2" t="s">
        <v>37</v>
      </c>
      <c r="B7" s="100"/>
      <c r="C7" s="36"/>
      <c r="D7" s="36"/>
      <c r="E7" s="36"/>
      <c r="F7" s="36"/>
      <c r="G7" s="36"/>
      <c r="H7" s="36"/>
      <c r="I7" s="37"/>
    </row>
    <row r="8" spans="1:9" ht="15" thickBot="1">
      <c r="A8" s="102"/>
      <c r="B8" s="3"/>
      <c r="C8" s="114" t="s">
        <v>0</v>
      </c>
      <c r="D8" s="115"/>
      <c r="E8" s="114" t="s">
        <v>3</v>
      </c>
      <c r="F8" s="115"/>
      <c r="G8" s="114" t="s">
        <v>4</v>
      </c>
      <c r="H8" s="115"/>
      <c r="I8" s="109" t="s">
        <v>5</v>
      </c>
    </row>
    <row r="9" spans="1:9" ht="15" thickBot="1">
      <c r="A9" s="54" t="s">
        <v>14</v>
      </c>
      <c r="B9" s="55" t="s">
        <v>16</v>
      </c>
      <c r="C9" s="112"/>
      <c r="D9" s="113"/>
      <c r="E9" s="112"/>
      <c r="F9" s="113"/>
      <c r="G9" s="112"/>
      <c r="H9" s="113"/>
      <c r="I9" s="110"/>
    </row>
    <row r="10" spans="1:9" ht="15" thickBot="1">
      <c r="A10" s="4"/>
      <c r="B10" s="5"/>
      <c r="C10" s="6" t="s">
        <v>1</v>
      </c>
      <c r="D10" s="50" t="s">
        <v>13</v>
      </c>
      <c r="E10" s="6" t="s">
        <v>2</v>
      </c>
      <c r="F10" s="52" t="s">
        <v>13</v>
      </c>
      <c r="G10" s="6" t="s">
        <v>2</v>
      </c>
      <c r="H10" s="52" t="s">
        <v>13</v>
      </c>
      <c r="I10" s="111"/>
    </row>
    <row r="11" spans="1:9" ht="15" thickBot="1">
      <c r="A11" s="119" t="s">
        <v>10</v>
      </c>
      <c r="B11" s="35"/>
      <c r="C11" s="8"/>
      <c r="D11" s="51"/>
      <c r="E11" s="8"/>
      <c r="F11" s="53"/>
      <c r="G11" s="8"/>
      <c r="H11" s="53"/>
      <c r="I11" s="74"/>
    </row>
    <row r="12" spans="1:9">
      <c r="A12" s="9" t="s">
        <v>31</v>
      </c>
      <c r="B12" s="20">
        <v>10000</v>
      </c>
      <c r="C12" s="10">
        <v>0.1</v>
      </c>
      <c r="D12" s="11">
        <f>B12*C12</f>
        <v>1000</v>
      </c>
      <c r="E12" s="10">
        <v>0.1</v>
      </c>
      <c r="F12" s="11">
        <f>B12*E12*1.03</f>
        <v>1030</v>
      </c>
      <c r="G12" s="10">
        <v>0.1</v>
      </c>
      <c r="H12" s="11">
        <f>B12*G12*1.03*1.03</f>
        <v>1060.9000000000001</v>
      </c>
      <c r="I12" s="75">
        <f>D12+F12+H12</f>
        <v>3090.9</v>
      </c>
    </row>
    <row r="13" spans="1:9">
      <c r="A13" s="9" t="s">
        <v>30</v>
      </c>
      <c r="B13" s="48">
        <v>38.19</v>
      </c>
      <c r="C13" s="49">
        <f>D13/B13</f>
        <v>3.9277297721916735</v>
      </c>
      <c r="D13" s="48">
        <f>3%*SUM(D12+D26)</f>
        <v>150</v>
      </c>
      <c r="E13" s="49"/>
      <c r="F13" s="48">
        <f>3%*SUM(F12+F26)</f>
        <v>150.9</v>
      </c>
      <c r="G13" s="49"/>
      <c r="H13" s="48">
        <f>3%*SUM(H12+H26)</f>
        <v>151.82699999999997</v>
      </c>
      <c r="I13" s="75">
        <f>D13+F13+H13</f>
        <v>452.72699999999998</v>
      </c>
    </row>
    <row r="14" spans="1:9">
      <c r="A14" s="39" t="s">
        <v>9</v>
      </c>
      <c r="B14" s="7"/>
      <c r="C14" s="12"/>
      <c r="D14" s="7"/>
      <c r="E14" s="14"/>
      <c r="F14" s="7"/>
      <c r="G14" s="16"/>
      <c r="H14" s="7"/>
      <c r="I14" s="76"/>
    </row>
    <row r="15" spans="1:9" ht="15" thickBot="1">
      <c r="A15" s="9" t="s">
        <v>32</v>
      </c>
      <c r="B15" s="7">
        <v>0</v>
      </c>
      <c r="C15" s="12">
        <v>0</v>
      </c>
      <c r="D15" s="7">
        <f>B15*C15</f>
        <v>0</v>
      </c>
      <c r="E15" s="12">
        <v>0</v>
      </c>
      <c r="F15" s="7">
        <f>B15*E15*1.03*1.03*1.03</f>
        <v>0</v>
      </c>
      <c r="G15" s="12">
        <v>0</v>
      </c>
      <c r="H15" s="7">
        <f>B15*G15*1.03*1.03*1.03*1.03</f>
        <v>0</v>
      </c>
      <c r="I15" s="75">
        <f>D15+F15+H15</f>
        <v>0</v>
      </c>
    </row>
    <row r="16" spans="1:9" ht="15" thickBot="1">
      <c r="A16" s="56" t="s">
        <v>18</v>
      </c>
      <c r="B16" s="57"/>
      <c r="C16" s="58"/>
      <c r="D16" s="59">
        <f>SUM(D12:D15)</f>
        <v>1150</v>
      </c>
      <c r="E16" s="58"/>
      <c r="F16" s="59">
        <f>SUM(F12:F15)</f>
        <v>1180.9000000000001</v>
      </c>
      <c r="G16" s="58"/>
      <c r="H16" s="59">
        <f>SUM(H12:H15)</f>
        <v>1212.7270000000001</v>
      </c>
      <c r="I16" s="60">
        <f>SUM(I12:I15)</f>
        <v>3543.627</v>
      </c>
    </row>
    <row r="17" spans="1:11">
      <c r="A17" s="9" t="s">
        <v>12</v>
      </c>
      <c r="B17" s="9"/>
      <c r="C17" s="17"/>
      <c r="D17" s="13"/>
      <c r="E17" s="14"/>
      <c r="F17" s="15"/>
      <c r="G17" s="16"/>
      <c r="H17" s="15"/>
      <c r="I17" s="75"/>
      <c r="K17" s="1"/>
    </row>
    <row r="18" spans="1:11">
      <c r="A18" s="38" t="s">
        <v>29</v>
      </c>
      <c r="B18" s="18"/>
      <c r="C18" s="19"/>
      <c r="D18" s="20">
        <f>0.2375*SUM(D12:D13)</f>
        <v>273.125</v>
      </c>
      <c r="E18" s="21"/>
      <c r="F18" s="20">
        <f>SUM(F12:F13)*0.2375</f>
        <v>280.46375</v>
      </c>
      <c r="G18" s="22"/>
      <c r="H18" s="20">
        <f>SUM(H12:H13)*0.2375</f>
        <v>288.02266250000002</v>
      </c>
      <c r="I18" s="75">
        <f>D18+F18+H18</f>
        <v>841.61141250000003</v>
      </c>
    </row>
    <row r="19" spans="1:11">
      <c r="A19" s="9" t="s">
        <v>7</v>
      </c>
      <c r="B19" s="9"/>
      <c r="C19" s="17"/>
      <c r="D19" s="20">
        <f>SUM(D15:D15)*0.0765</f>
        <v>0</v>
      </c>
      <c r="E19" s="24"/>
      <c r="F19" s="20">
        <f>SUM(F15:F15)*0.0765</f>
        <v>0</v>
      </c>
      <c r="G19" s="26"/>
      <c r="H19" s="20">
        <f>SUM(H15:H15)*0.0765</f>
        <v>0</v>
      </c>
      <c r="I19" s="75">
        <f>D19+F19+H19</f>
        <v>0</v>
      </c>
    </row>
    <row r="20" spans="1:11" ht="15" thickBot="1">
      <c r="A20" s="9" t="s">
        <v>6</v>
      </c>
      <c r="B20" s="9"/>
      <c r="C20" s="27"/>
      <c r="D20" s="20"/>
      <c r="E20" s="24"/>
      <c r="F20" s="25"/>
      <c r="G20" s="26"/>
      <c r="H20" s="25"/>
      <c r="I20" s="75"/>
    </row>
    <row r="21" spans="1:11" ht="15" thickBot="1">
      <c r="A21" s="56" t="s">
        <v>15</v>
      </c>
      <c r="B21" s="57"/>
      <c r="C21" s="61"/>
      <c r="D21" s="59">
        <f>D18+D19</f>
        <v>273.125</v>
      </c>
      <c r="E21" s="62"/>
      <c r="F21" s="59">
        <f>F18+F19</f>
        <v>280.46375</v>
      </c>
      <c r="G21" s="63"/>
      <c r="H21" s="59">
        <f>H18+H19</f>
        <v>288.02266250000002</v>
      </c>
      <c r="I21" s="59">
        <f>D21+F21+H21</f>
        <v>841.61141250000003</v>
      </c>
    </row>
    <row r="22" spans="1:11" ht="15" thickBot="1">
      <c r="A22" s="78" t="s">
        <v>17</v>
      </c>
      <c r="B22" s="79"/>
      <c r="C22" s="80"/>
      <c r="D22" s="81">
        <f>D16+D21</f>
        <v>1423.125</v>
      </c>
      <c r="E22" s="82"/>
      <c r="F22" s="81">
        <f>F16+F21</f>
        <v>1461.36375</v>
      </c>
      <c r="G22" s="83"/>
      <c r="H22" s="81">
        <f>H16+H21</f>
        <v>1500.7496625000001</v>
      </c>
      <c r="I22" s="81">
        <f>D22+F22+H22</f>
        <v>4385.2384124999999</v>
      </c>
    </row>
    <row r="23" spans="1:11">
      <c r="A23" s="96" t="s">
        <v>28</v>
      </c>
      <c r="B23" s="92"/>
      <c r="C23" s="93"/>
      <c r="D23" s="23"/>
      <c r="E23" s="30"/>
      <c r="F23" s="23"/>
      <c r="G23" s="26"/>
      <c r="H23" s="23"/>
      <c r="I23" s="94"/>
    </row>
    <row r="24" spans="1:11">
      <c r="A24" s="9" t="s">
        <v>19</v>
      </c>
      <c r="B24" s="28"/>
      <c r="C24" s="29"/>
      <c r="D24" s="23">
        <v>1000</v>
      </c>
      <c r="E24" s="30"/>
      <c r="F24" s="23">
        <v>1000</v>
      </c>
      <c r="G24" s="26"/>
      <c r="H24" s="23">
        <v>1000</v>
      </c>
      <c r="I24" s="75">
        <f>D24+F24+H24</f>
        <v>3000</v>
      </c>
    </row>
    <row r="25" spans="1:11" ht="15" thickBot="1">
      <c r="A25" s="9" t="s">
        <v>20</v>
      </c>
      <c r="B25" s="28"/>
      <c r="C25" s="29"/>
      <c r="D25" s="23">
        <v>3000</v>
      </c>
      <c r="E25" s="30"/>
      <c r="F25" s="23">
        <v>3000</v>
      </c>
      <c r="G25" s="26"/>
      <c r="H25" s="23">
        <v>3000</v>
      </c>
      <c r="I25" s="75">
        <f>D25+F25+H25</f>
        <v>9000</v>
      </c>
    </row>
    <row r="26" spans="1:11" ht="15" thickBot="1">
      <c r="A26" s="95" t="s">
        <v>27</v>
      </c>
      <c r="B26" s="57"/>
      <c r="C26" s="61"/>
      <c r="D26" s="59">
        <f>D24+D25</f>
        <v>4000</v>
      </c>
      <c r="E26" s="62"/>
      <c r="F26" s="59">
        <f>F24+F25</f>
        <v>4000</v>
      </c>
      <c r="G26" s="63"/>
      <c r="H26" s="59">
        <f>H24+H25</f>
        <v>4000</v>
      </c>
      <c r="I26" s="59">
        <f>D26+F26+H26</f>
        <v>12000</v>
      </c>
    </row>
    <row r="27" spans="1:11" ht="15" thickBot="1">
      <c r="A27" s="64" t="s">
        <v>21</v>
      </c>
      <c r="B27" s="65"/>
      <c r="C27" s="66"/>
      <c r="D27" s="59">
        <v>500</v>
      </c>
      <c r="E27" s="62"/>
      <c r="F27" s="59">
        <v>500</v>
      </c>
      <c r="G27" s="63"/>
      <c r="H27" s="59">
        <v>500</v>
      </c>
      <c r="I27" s="60">
        <f t="shared" ref="I27:I34" si="0">SUM(D27:H27)</f>
        <v>1500</v>
      </c>
    </row>
    <row r="28" spans="1:11" ht="15" thickBot="1">
      <c r="A28" s="64" t="s">
        <v>22</v>
      </c>
      <c r="B28" s="65"/>
      <c r="C28" s="66"/>
      <c r="D28" s="59">
        <v>1500</v>
      </c>
      <c r="E28" s="62"/>
      <c r="F28" s="101"/>
      <c r="G28" s="63"/>
      <c r="H28" s="59">
        <v>1500</v>
      </c>
      <c r="I28" s="60">
        <f t="shared" si="0"/>
        <v>3000</v>
      </c>
    </row>
    <row r="29" spans="1:11" ht="15" thickBot="1">
      <c r="A29" s="9" t="s">
        <v>33</v>
      </c>
      <c r="B29" s="28"/>
      <c r="C29" s="29"/>
      <c r="D29" s="23">
        <v>50031</v>
      </c>
      <c r="E29" s="30"/>
      <c r="F29" s="25">
        <v>50000</v>
      </c>
      <c r="G29" s="26"/>
      <c r="H29" s="25">
        <v>55000</v>
      </c>
      <c r="I29" s="77">
        <f t="shared" si="0"/>
        <v>155031</v>
      </c>
    </row>
    <row r="30" spans="1:11" ht="15" thickBot="1">
      <c r="A30" s="9" t="s">
        <v>34</v>
      </c>
      <c r="B30" s="28"/>
      <c r="C30" s="29"/>
      <c r="D30" s="23">
        <v>0</v>
      </c>
      <c r="E30" s="30"/>
      <c r="F30" s="25"/>
      <c r="G30" s="26"/>
      <c r="H30" s="25"/>
      <c r="I30" s="77">
        <f t="shared" si="0"/>
        <v>0</v>
      </c>
    </row>
    <row r="31" spans="1:11" ht="15" thickBot="1">
      <c r="A31" s="91"/>
      <c r="B31" s="40"/>
      <c r="C31" s="41"/>
      <c r="D31" s="42"/>
      <c r="E31" s="43"/>
      <c r="F31" s="44"/>
      <c r="G31" s="45"/>
      <c r="H31" s="44"/>
      <c r="I31" s="77">
        <f t="shared" si="0"/>
        <v>0</v>
      </c>
    </row>
    <row r="32" spans="1:11" ht="15" thickBot="1">
      <c r="A32" s="64" t="s">
        <v>23</v>
      </c>
      <c r="B32" s="65"/>
      <c r="C32" s="66"/>
      <c r="D32" s="59">
        <f>SUM(D29:D31)</f>
        <v>50031</v>
      </c>
      <c r="E32" s="62"/>
      <c r="F32" s="59">
        <f>F29</f>
        <v>50000</v>
      </c>
      <c r="G32" s="63"/>
      <c r="H32" s="59">
        <f>H29</f>
        <v>55000</v>
      </c>
      <c r="I32" s="60">
        <f t="shared" si="0"/>
        <v>155031</v>
      </c>
    </row>
    <row r="33" spans="1:13" ht="15" thickBot="1">
      <c r="A33" s="84" t="s">
        <v>24</v>
      </c>
      <c r="B33" s="85"/>
      <c r="C33" s="86"/>
      <c r="D33" s="81">
        <f>D16+D21+D26+D27+D28+D32</f>
        <v>57454.125</v>
      </c>
      <c r="E33" s="82"/>
      <c r="F33" s="81">
        <f>F16+F21+F26+F27+F28+F32</f>
        <v>55961.363750000004</v>
      </c>
      <c r="G33" s="83"/>
      <c r="H33" s="81">
        <f>H16+H21+H26+H27+H28+H32</f>
        <v>62500.749662499999</v>
      </c>
      <c r="I33" s="81">
        <f t="shared" si="0"/>
        <v>175916.23841250001</v>
      </c>
    </row>
    <row r="34" spans="1:13" ht="15">
      <c r="A34" s="116" t="s">
        <v>36</v>
      </c>
      <c r="B34" s="117"/>
      <c r="C34" s="118"/>
      <c r="D34" s="103">
        <f>(D33-(D32-(25000/3)))*0.26</f>
        <v>4096.6791666666677</v>
      </c>
      <c r="E34" s="103"/>
      <c r="F34" s="103">
        <f t="shared" ref="F34:H34" si="1">(F33-(F32-(25000/3)))*0.26</f>
        <v>3716.6212416666685</v>
      </c>
      <c r="G34" s="103"/>
      <c r="H34" s="103">
        <f t="shared" si="1"/>
        <v>4116.861578916667</v>
      </c>
      <c r="I34" s="76">
        <f t="shared" si="0"/>
        <v>11930.161987250003</v>
      </c>
    </row>
    <row r="35" spans="1:13" ht="16" thickBot="1">
      <c r="A35" s="104" t="s">
        <v>35</v>
      </c>
      <c r="B35" s="106">
        <f>I33-(I32-25000)</f>
        <v>45885.23841250001</v>
      </c>
      <c r="C35" s="105"/>
      <c r="D35" s="103"/>
      <c r="E35" s="30"/>
      <c r="F35" s="23"/>
      <c r="G35" s="26"/>
      <c r="H35" s="23"/>
      <c r="I35" s="76"/>
    </row>
    <row r="36" spans="1:13" ht="15" thickBot="1">
      <c r="A36" s="78" t="s">
        <v>25</v>
      </c>
      <c r="B36" s="87"/>
      <c r="C36" s="86"/>
      <c r="D36" s="81">
        <f>SUM(D34:D35)</f>
        <v>4096.6791666666677</v>
      </c>
      <c r="E36" s="82"/>
      <c r="F36" s="88">
        <f>SUM(F34:F35)</f>
        <v>3716.6212416666685</v>
      </c>
      <c r="G36" s="83"/>
      <c r="H36" s="88">
        <f>SUM(H34:H35)</f>
        <v>4116.861578916667</v>
      </c>
      <c r="I36" s="88">
        <f>D36+F36+H36</f>
        <v>11930.161987250003</v>
      </c>
    </row>
    <row r="37" spans="1:13" ht="15" thickBot="1">
      <c r="A37" s="90" t="s">
        <v>26</v>
      </c>
      <c r="B37" s="32"/>
      <c r="C37" s="33"/>
      <c r="D37" s="46">
        <f>D33+D36</f>
        <v>61550.804166666669</v>
      </c>
      <c r="E37" s="34"/>
      <c r="F37" s="97">
        <f>F33+F36</f>
        <v>59677.984991666672</v>
      </c>
      <c r="G37" s="98"/>
      <c r="H37" s="97">
        <f>H33+H36</f>
        <v>66617.611241416671</v>
      </c>
      <c r="I37" s="99">
        <f>I33+I36</f>
        <v>187846.40039975001</v>
      </c>
    </row>
    <row r="38" spans="1:13" ht="16" thickBot="1">
      <c r="A38" s="67" t="s">
        <v>11</v>
      </c>
      <c r="B38" s="68"/>
      <c r="C38" s="69"/>
      <c r="D38" s="70">
        <f>D37</f>
        <v>61550.804166666669</v>
      </c>
      <c r="E38" s="71"/>
      <c r="F38" s="72">
        <f>F37</f>
        <v>59677.984991666672</v>
      </c>
      <c r="G38" s="73"/>
      <c r="H38" s="72">
        <f>H37</f>
        <v>66617.611241416671</v>
      </c>
      <c r="I38" s="89">
        <f>SUM(D38:H38)</f>
        <v>187846.40039975001</v>
      </c>
      <c r="J38" s="108"/>
    </row>
    <row r="39" spans="1:1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</row>
    <row r="42" spans="1:13">
      <c r="B42" s="107"/>
    </row>
    <row r="103" spans="1:7">
      <c r="A103" s="47"/>
      <c r="B103" s="47"/>
      <c r="C103" s="47"/>
      <c r="D103" s="47"/>
      <c r="E103" s="47"/>
      <c r="F103" s="47"/>
      <c r="G103" s="47"/>
    </row>
    <row r="104" spans="1:7">
      <c r="A104" s="47"/>
      <c r="B104" s="47"/>
      <c r="C104" s="47"/>
      <c r="D104" s="47"/>
      <c r="E104" s="47"/>
      <c r="F104" s="47"/>
      <c r="G104" s="47"/>
    </row>
  </sheetData>
  <mergeCells count="9">
    <mergeCell ref="I8:I10"/>
    <mergeCell ref="C9:D9"/>
    <mergeCell ref="C8:D8"/>
    <mergeCell ref="A34:C34"/>
    <mergeCell ref="E9:F9"/>
    <mergeCell ref="G9:H9"/>
    <mergeCell ref="A11"/>
    <mergeCell ref="E8:F8"/>
    <mergeCell ref="G8:H8"/>
  </mergeCells>
  <phoneticPr fontId="3" type="noConversion"/>
  <printOptions gridLines="1"/>
  <pageMargins left="0.7" right="0.7" top="0.75" bottom="0.75" header="0.3" footer="0.3"/>
  <pageSetup scale="84" orientation="landscape" horizontalDpi="4294967292" verticalDpi="4294967292"/>
  <ignoredErrors>
    <ignoredError sqref="H16:I16 F16" emptyCellReference="1"/>
  </ignoredErrors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>LASP, University of Colorado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DiPasquale</dc:creator>
  <cp:lastModifiedBy>Michael Kirk</cp:lastModifiedBy>
  <cp:lastPrinted>2016-09-09T17:14:15Z</cp:lastPrinted>
  <dcterms:created xsi:type="dcterms:W3CDTF">2010-02-01T23:20:43Z</dcterms:created>
  <dcterms:modified xsi:type="dcterms:W3CDTF">2018-03-28T16:38:24Z</dcterms:modified>
</cp:coreProperties>
</file>