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05" windowWidth="14805" windowHeight="8010" activeTab="2"/>
  </bookViews>
  <sheets>
    <sheet name="Overview" sheetId="1" r:id="rId1"/>
    <sheet name="GUM H1" sheetId="2" r:id="rId2"/>
    <sheet name="HUM H2" sheetId="3" r:id="rId3"/>
  </sheets>
  <externalReferences>
    <externalReference r:id="rId4"/>
  </externalReferences>
  <definedNames>
    <definedName name="GTXL_scripts">Overview!$A$98</definedName>
  </definedNames>
  <calcPr calcId="145621"/>
</workbook>
</file>

<file path=xl/calcChain.xml><?xml version="1.0" encoding="utf-8"?>
<calcChain xmlns="http://schemas.openxmlformats.org/spreadsheetml/2006/main">
  <c r="D45" i="3" l="1"/>
  <c r="C45" i="3"/>
  <c r="B45" i="3"/>
  <c r="D44" i="3"/>
  <c r="C44" i="3"/>
  <c r="B44" i="3"/>
  <c r="D43" i="3"/>
  <c r="C43" i="3"/>
  <c r="B43" i="3"/>
  <c r="G40" i="3"/>
  <c r="G39" i="3"/>
  <c r="G38" i="3"/>
  <c r="G36" i="3"/>
  <c r="G35" i="3"/>
  <c r="G34" i="3"/>
  <c r="I32" i="3"/>
  <c r="I31" i="3"/>
  <c r="I30" i="3"/>
  <c r="G30" i="3" a="1"/>
  <c r="B21" i="3"/>
  <c r="B20" i="3"/>
  <c r="B19" i="3"/>
  <c r="C17" i="3"/>
  <c r="B17" i="3"/>
  <c r="C16" i="3"/>
  <c r="B16" i="3"/>
  <c r="C15" i="3"/>
  <c r="B15" i="3"/>
  <c r="G12" i="3"/>
  <c r="G11" i="3"/>
  <c r="G10" i="3"/>
  <c r="G8" i="3"/>
  <c r="G7" i="3"/>
  <c r="G6" i="3"/>
  <c r="G4" i="3"/>
  <c r="G3" i="3"/>
  <c r="G2" i="3"/>
  <c r="B41" i="2"/>
  <c r="B40" i="2"/>
  <c r="B38" i="2"/>
  <c r="B36" i="2"/>
  <c r="B35" i="2"/>
  <c r="B33" i="2"/>
  <c r="B32" i="2"/>
  <c r="B31" i="2"/>
  <c r="B29" i="2"/>
  <c r="B27" i="2"/>
  <c r="G26" i="2" a="1"/>
  <c r="B26" i="2"/>
  <c r="B25" i="2"/>
  <c r="J22" i="2"/>
  <c r="I22" i="2"/>
  <c r="H22" i="2"/>
  <c r="G22" i="2"/>
  <c r="G20" i="2"/>
  <c r="G19" i="2"/>
  <c r="G17" i="2"/>
  <c r="G15" i="2"/>
  <c r="G13" i="2"/>
  <c r="G12" i="2"/>
  <c r="G10" i="2"/>
  <c r="G9" i="2"/>
  <c r="G8" i="2"/>
  <c r="G6" i="2"/>
  <c r="G4" i="2"/>
  <c r="G3" i="2"/>
  <c r="G2" i="2"/>
  <c r="P42" i="1"/>
  <c r="O42" i="1"/>
  <c r="O41" i="1"/>
  <c r="O40" i="1"/>
  <c r="O37" i="1"/>
  <c r="O36" i="1"/>
  <c r="O34" i="1"/>
  <c r="O33" i="1"/>
  <c r="O32" i="1"/>
  <c r="O31" i="1"/>
  <c r="O29" i="1" a="1"/>
  <c r="O28" i="1"/>
  <c r="O27" i="1"/>
  <c r="O25" i="1" a="1"/>
  <c r="O24" i="1"/>
  <c r="O23" i="1"/>
  <c r="O21" i="1" a="1"/>
  <c r="O20" i="1"/>
  <c r="O19" i="1"/>
  <c r="O17" i="1" a="1"/>
  <c r="O16" i="1"/>
  <c r="O15" i="1"/>
  <c r="Q13" i="1"/>
  <c r="P13" i="1"/>
  <c r="O13" i="1"/>
  <c r="O12" i="1" a="1"/>
  <c r="O10" i="1"/>
  <c r="O9" i="1"/>
  <c r="O7" i="1"/>
  <c r="O6" i="1"/>
  <c r="O4" i="1" a="1"/>
  <c r="O3" i="1"/>
  <c r="O2" i="1"/>
  <c r="G31" i="3" l="1"/>
  <c r="G30" i="3"/>
  <c r="G32" i="3"/>
  <c r="H31" i="2"/>
  <c r="H29" i="2"/>
  <c r="H27" i="2"/>
  <c r="G31" i="2"/>
  <c r="G29" i="2"/>
  <c r="G27" i="2"/>
  <c r="H30" i="2"/>
  <c r="H28" i="2"/>
  <c r="H26" i="2"/>
  <c r="G30" i="2"/>
  <c r="G28" i="2"/>
  <c r="G26" i="2"/>
  <c r="R29" i="1"/>
  <c r="Q29" i="1"/>
  <c r="P29" i="1"/>
  <c r="O29" i="1"/>
  <c r="R25" i="1"/>
  <c r="Q25" i="1"/>
  <c r="P25" i="1"/>
  <c r="O25" i="1"/>
  <c r="R21" i="1"/>
  <c r="Q21" i="1"/>
  <c r="P21" i="1"/>
  <c r="O21" i="1"/>
  <c r="R17" i="1"/>
  <c r="Q17" i="1"/>
  <c r="P17" i="1"/>
  <c r="O17" i="1"/>
  <c r="Q12" i="1"/>
  <c r="P12" i="1"/>
  <c r="O12" i="1"/>
  <c r="P4" i="1"/>
  <c r="O4" i="1"/>
  <c r="N25" i="1"/>
  <c r="N24" i="1"/>
  <c r="A40" i="3"/>
  <c r="A39" i="3"/>
  <c r="A38" i="3"/>
  <c r="J26" i="2"/>
  <c r="A26" i="2" l="1"/>
  <c r="A36" i="2"/>
  <c r="A27" i="2"/>
  <c r="A31" i="2"/>
  <c r="A33" i="2"/>
  <c r="A25" i="2"/>
  <c r="A32" i="2"/>
  <c r="A35" i="2"/>
  <c r="A12" i="3"/>
  <c r="A11" i="3"/>
  <c r="A10" i="3"/>
  <c r="A22" i="2"/>
  <c r="A20" i="2"/>
  <c r="A19" i="2"/>
  <c r="A15" i="2"/>
  <c r="A38" i="2" l="1"/>
  <c r="A41" i="2"/>
  <c r="A6" i="2"/>
  <c r="A29" i="2" l="1"/>
  <c r="A40" i="2"/>
  <c r="N10" i="1"/>
  <c r="N17" i="1"/>
  <c r="N4" i="1"/>
  <c r="N3" i="1" l="1"/>
  <c r="Q36" i="1" l="1"/>
  <c r="N37" i="1" l="1"/>
  <c r="N36" i="1" l="1"/>
  <c r="N29" i="1"/>
  <c r="N28" i="1"/>
  <c r="N27" i="1"/>
  <c r="N21" i="1"/>
  <c r="N20" i="1"/>
  <c r="N19" i="1"/>
  <c r="N34" i="1" l="1"/>
  <c r="N33" i="1"/>
  <c r="N32" i="1"/>
  <c r="N31" i="1"/>
  <c r="N15" i="1"/>
  <c r="N16" i="1"/>
  <c r="N9" i="1"/>
  <c r="N7" i="1"/>
  <c r="N6" i="1" l="1"/>
  <c r="N2" i="1"/>
</calcChain>
</file>

<file path=xl/sharedStrings.xml><?xml version="1.0" encoding="utf-8"?>
<sst xmlns="http://schemas.openxmlformats.org/spreadsheetml/2006/main" count="73" uniqueCount="57">
  <si>
    <t>Comment</t>
  </si>
  <si>
    <t>Simple arithmetic</t>
  </si>
  <si>
    <t>Expression</t>
  </si>
  <si>
    <t>GTX()</t>
  </si>
  <si>
    <t>Complex arithmetic too</t>
  </si>
  <si>
    <t>Complex output can be to a pair of cells</t>
  </si>
  <si>
    <t>Direct substitution of arguments</t>
  </si>
  <si>
    <t>Substitution of arguments from a cell</t>
  </si>
  <si>
    <t>Definition of variables</t>
  </si>
  <si>
    <t>Access variable</t>
  </si>
  <si>
    <t>Variables may be anything that Python understands</t>
  </si>
  <si>
    <t>etc</t>
  </si>
  <si>
    <t>A range may also be directly entered</t>
  </si>
  <si>
    <t>A range may be entered by cell references</t>
  </si>
  <si>
    <t>You now need to know that it is a sequence!</t>
  </si>
  <si>
    <t>Ouput each element of the sequence to a cell range</t>
  </si>
  <si>
    <t>Define uncertain numbers, as in GTC</t>
  </si>
  <si>
    <t>and access their attributes, as in GTC</t>
  </si>
  <si>
    <t>Description</t>
  </si>
  <si>
    <t>x</t>
  </si>
  <si>
    <t>u</t>
  </si>
  <si>
    <t>df</t>
  </si>
  <si>
    <t>symbol</t>
  </si>
  <si>
    <t>d0</t>
  </si>
  <si>
    <t>d1</t>
  </si>
  <si>
    <t>d2</t>
  </si>
  <si>
    <t>alpha_s</t>
  </si>
  <si>
    <t>d_theta</t>
  </si>
  <si>
    <t>d_alpha</t>
  </si>
  <si>
    <t>theta_bar</t>
  </si>
  <si>
    <t>delta</t>
  </si>
  <si>
    <t>l_s</t>
  </si>
  <si>
    <t>V</t>
  </si>
  <si>
    <t>I</t>
  </si>
  <si>
    <t>Phi</t>
  </si>
  <si>
    <t>correlation V-I</t>
  </si>
  <si>
    <t>correlation V-Phi</t>
  </si>
  <si>
    <t>correlation I-Phi</t>
  </si>
  <si>
    <t>Results</t>
  </si>
  <si>
    <t>R</t>
  </si>
  <si>
    <t>X</t>
  </si>
  <si>
    <t>Z</t>
  </si>
  <si>
    <t>correlation R-X</t>
  </si>
  <si>
    <t>correlation R-Z</t>
  </si>
  <si>
    <t>correlation X-Z</t>
  </si>
  <si>
    <t>Inputs</t>
  </si>
  <si>
    <t>Multiple assignments</t>
  </si>
  <si>
    <t>x,y,z = range(3)</t>
  </si>
  <si>
    <t>Uncertainty components of 'l'</t>
  </si>
  <si>
    <t>Concise form</t>
  </si>
  <si>
    <t>x=[1,2,3,4]</t>
  </si>
  <si>
    <t>A list may be defined as Python would</t>
  </si>
  <si>
    <t>near_unity = ureal(1.0,0.05)</t>
  </si>
  <si>
    <t>Implicit calculations (see GTC manual)</t>
  </si>
  <si>
    <t>Process raw data into uncertain numbers (see GTC manual)</t>
  </si>
  <si>
    <t>f = lambda x: x**2 - near_unity</t>
  </si>
  <si>
    <t>y = fn.implicit(f,0,2)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</si>
</sst>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0000"/>
    <numFmt numFmtId="165" formatCode="0.0"/>
  </numFmts>
  <fonts count="3" x14ac:knownFonts="1">
    <font>
      <sz val="11"/>
      <color theme="1"/>
      <name val="Calibri"/>
      <family val="2"/>
      <scheme val="minor"/>
    </font>
    <font>
      <b/>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164" fontId="0" fillId="0" borderId="0" xfId="0" applyNumberFormat="1"/>
    <xf numFmtId="11" fontId="0" fillId="0" borderId="0" xfId="0" applyNumberFormat="1"/>
    <xf numFmtId="165" fontId="0" fillId="0" borderId="0" xfId="0" applyNumberFormat="1"/>
    <xf numFmtId="0" fontId="0" fillId="0" borderId="0" xfId="0" applyAlignment="1">
      <alignment horizontal="center"/>
    </xf>
    <xf numFmtId="0" fontId="2" fillId="0" borderId="0" xfId="0" applyFont="1"/>
    <xf numFmtId="11" fontId="2" fillId="0" borderId="0" xfId="0" applyNumberFormat="1" applyFont="1"/>
    <xf numFmtId="0" fontId="0" fillId="0" borderId="0" xfId="0" applyNumberFormat="1"/>
    <xf numFmtId="0" fontId="0" fillId="0" borderId="0" xfId="0" applyAlignment="1">
      <alignment horizontal="right"/>
    </xf>
    <xf numFmtId="2" fontId="0" fillId="0" borderId="0" xfId="0" applyNumberFormat="1"/>
    <xf numFmtId="0" fontId="1"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0</xdr:col>
      <xdr:colOff>66675</xdr:colOff>
      <xdr:row>0</xdr:row>
      <xdr:rowOff>142873</xdr:rowOff>
    </xdr:from>
    <xdr:to>
      <xdr:col>11</xdr:col>
      <xdr:colOff>57150</xdr:colOff>
      <xdr:row>38</xdr:row>
      <xdr:rowOff>9524</xdr:rowOff>
    </xdr:to>
    <xdr:sp macro="" textlink="">
      <xdr:nvSpPr>
        <xdr:cNvPr id="2" name="TextBox 1"/>
        <xdr:cNvSpPr txBox="1"/>
      </xdr:nvSpPr>
      <xdr:spPr>
        <a:xfrm>
          <a:off x="66675" y="142873"/>
          <a:ext cx="6696075" cy="7105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t>Demo / introduction to the GTXL addin for uncertainty calculation</a:t>
          </a:r>
        </a:p>
        <a:p>
          <a:r>
            <a:rPr lang="en-NZ" sz="1100"/>
            <a:t>=======================================================</a:t>
          </a:r>
        </a:p>
        <a:p>
          <a:endParaRPr lang="en-NZ" sz="1100"/>
        </a:p>
        <a:p>
          <a:r>
            <a:rPr lang="en-NZ" sz="1100"/>
            <a:t>There are two Excel User Defined Functions: 'gtx()' and 'gtx_err()'. </a:t>
          </a:r>
        </a:p>
        <a:p>
          <a:endParaRPr lang="en-NZ" sz="1100"/>
        </a:p>
        <a:p>
          <a:r>
            <a:rPr lang="en-NZ" sz="1100"/>
            <a:t>The gtx() function does all the  calculations.</a:t>
          </a:r>
        </a:p>
        <a:p>
          <a:endParaRPr lang="en-NZ" sz="1100"/>
        </a:p>
        <a:p>
          <a:r>
            <a:rPr lang="en-NZ" sz="1100" baseline="0"/>
            <a:t>The gtx_err() function displays an error message when a #VALUE  error  has been reported by 'gtc()'. </a:t>
          </a:r>
        </a:p>
        <a:p>
          <a:endParaRPr lang="en-NZ" sz="1100" baseline="0"/>
        </a:p>
        <a:p>
          <a:r>
            <a:rPr lang="en-NZ" sz="1100" baseline="0"/>
            <a:t>gtx syntax</a:t>
          </a:r>
        </a:p>
        <a:p>
          <a:r>
            <a:rPr lang="en-NZ" sz="1100" baseline="0"/>
            <a:t>-------------</a:t>
          </a: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first argument to gtx() is a string expression, which can be followed by an arbitrary number of cell references,</a:t>
          </a:r>
          <a:r>
            <a:rPr lang="en-NZ" sz="1100" baseline="0">
              <a:solidFill>
                <a:schemeClr val="dk1"/>
              </a:solidFill>
              <a:effectLst/>
              <a:latin typeface="+mn-lt"/>
              <a:ea typeface="+mn-ea"/>
              <a:cs typeface="+mn-cs"/>
            </a:rPr>
            <a:t> numbers or strings.  </a:t>
          </a:r>
        </a:p>
        <a:p>
          <a:pPr marL="0" marR="0" indent="0" defTabSz="914400" eaLnBrk="1" fontAlgn="auto" latinLnBrk="0" hangingPunct="1">
            <a:lnSpc>
              <a:spcPct val="100000"/>
            </a:lnSpc>
            <a:spcBef>
              <a:spcPts val="0"/>
            </a:spcBef>
            <a:spcAft>
              <a:spcPts val="0"/>
            </a:spcAft>
            <a:buClrTx/>
            <a:buSzTx/>
            <a:buFontTx/>
            <a:buNone/>
            <a:tabLst/>
            <a:defRPr/>
          </a:pPr>
          <a:endParaRPr lang="en-NZ"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n-lt"/>
              <a:ea typeface="+mn-ea"/>
              <a:cs typeface="+mn-cs"/>
            </a:rPr>
            <a:t>The string must be a valid Python expression, or command (but cannot be a Python statement, like 'print 3' or 'import math').  </a:t>
          </a:r>
        </a:p>
        <a:p>
          <a:pPr marL="0" marR="0" indent="0" defTabSz="914400" eaLnBrk="1" fontAlgn="auto" latinLnBrk="0" hangingPunct="1">
            <a:lnSpc>
              <a:spcPct val="100000"/>
            </a:lnSpc>
            <a:spcBef>
              <a:spcPts val="0"/>
            </a:spcBef>
            <a:spcAft>
              <a:spcPts val="0"/>
            </a:spcAft>
            <a:buClrTx/>
            <a:buSzTx/>
            <a:buFontTx/>
            <a:buNone/>
            <a:tabLst/>
            <a:defRPr/>
          </a:pPr>
          <a:endParaRPr lang="en-NZ"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gtx() function can return a value to the cell . When the string</a:t>
          </a:r>
          <a:r>
            <a:rPr lang="en-NZ" sz="1100" baseline="0">
              <a:solidFill>
                <a:schemeClr val="dk1"/>
              </a:solidFill>
              <a:effectLst/>
              <a:latin typeface="+mn-lt"/>
              <a:ea typeface="+mn-ea"/>
              <a:cs typeface="+mn-cs"/>
            </a:rPr>
            <a:t> is of the form "x= something"</a:t>
          </a:r>
          <a:r>
            <a:rPr lang="en-NZ" sz="1100">
              <a:solidFill>
                <a:schemeClr val="dk1"/>
              </a:solidFill>
              <a:effectLst/>
              <a:latin typeface="+mn-lt"/>
              <a:ea typeface="+mn-ea"/>
              <a:cs typeface="+mn-cs"/>
            </a:rPr>
            <a:t> the name 'x' becomes</a:t>
          </a:r>
          <a:r>
            <a:rPr lang="en-NZ" sz="1100" baseline="0">
              <a:solidFill>
                <a:schemeClr val="dk1"/>
              </a:solidFill>
              <a:effectLst/>
              <a:latin typeface="+mn-lt"/>
              <a:ea typeface="+mn-ea"/>
              <a:cs typeface="+mn-cs"/>
            </a:rPr>
            <a:t> associated with </a:t>
          </a:r>
          <a:r>
            <a:rPr lang="en-NZ" sz="1100">
              <a:solidFill>
                <a:schemeClr val="dk1"/>
              </a:solidFill>
              <a:effectLst/>
              <a:latin typeface="+mn-lt"/>
              <a:ea typeface="+mn-ea"/>
              <a:cs typeface="+mn-cs"/>
            </a:rPr>
            <a:t>the object defined by</a:t>
          </a:r>
          <a:r>
            <a:rPr lang="en-NZ" sz="1100" baseline="0">
              <a:solidFill>
                <a:schemeClr val="dk1"/>
              </a:solidFill>
              <a:effectLst/>
              <a:latin typeface="+mn-lt"/>
              <a:ea typeface="+mn-ea"/>
              <a:cs typeface="+mn-cs"/>
            </a:rPr>
            <a:t> the calculation. This name will be used in future references  to that result. </a:t>
          </a:r>
        </a:p>
        <a:p>
          <a:pPr marL="0" marR="0" indent="0" defTabSz="914400" eaLnBrk="1" fontAlgn="auto" latinLnBrk="0" hangingPunct="1">
            <a:lnSpc>
              <a:spcPct val="100000"/>
            </a:lnSpc>
            <a:spcBef>
              <a:spcPts val="0"/>
            </a:spcBef>
            <a:spcAft>
              <a:spcPts val="0"/>
            </a:spcAft>
            <a:buClrTx/>
            <a:buSzTx/>
            <a:buFontTx/>
            <a:buNone/>
            <a:tabLst/>
            <a:defRPr/>
          </a:pPr>
          <a:endParaRPr lang="en-NZ"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n-lt"/>
              <a:ea typeface="+mn-ea"/>
              <a:cs typeface="+mn-cs"/>
            </a:rPr>
            <a:t>Alternatively, gtx() may simply return a number or string to a cell. In that case the string will not be in the form of an equation. Note that gtx() is able to return many types of object that Excel cannot display. If that happens the #VALUE symbol will appear.</a:t>
          </a:r>
        </a:p>
        <a:p>
          <a:pPr marL="0" marR="0" indent="0" defTabSz="914400" eaLnBrk="1" fontAlgn="auto" latinLnBrk="0" hangingPunct="1">
            <a:lnSpc>
              <a:spcPct val="100000"/>
            </a:lnSpc>
            <a:spcBef>
              <a:spcPts val="0"/>
            </a:spcBef>
            <a:spcAft>
              <a:spcPts val="0"/>
            </a:spcAft>
            <a:buClrTx/>
            <a:buSzTx/>
            <a:buFontTx/>
            <a:buNone/>
            <a:tabLst/>
            <a:defRPr/>
          </a:pPr>
          <a:endParaRPr lang="en-NZ"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n-lt"/>
              <a:ea typeface="+mn-ea"/>
              <a:cs typeface="+mn-cs"/>
            </a:rPr>
            <a:t>The arguments following the expression  may be references to other cells, or they may be numbers or strings .</a:t>
          </a:r>
        </a:p>
        <a:p>
          <a:pPr marL="0" marR="0" indent="0" defTabSz="914400" eaLnBrk="1" fontAlgn="auto" latinLnBrk="0" hangingPunct="1">
            <a:lnSpc>
              <a:spcPct val="100000"/>
            </a:lnSpc>
            <a:spcBef>
              <a:spcPts val="0"/>
            </a:spcBef>
            <a:spcAft>
              <a:spcPts val="0"/>
            </a:spcAft>
            <a:buClrTx/>
            <a:buSzTx/>
            <a:buFontTx/>
            <a:buNone/>
            <a:tabLst/>
            <a:defRPr/>
          </a:pPr>
          <a:endParaRPr lang="en-NZ"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n-lt"/>
              <a:ea typeface="+mn-ea"/>
              <a:cs typeface="+mn-cs"/>
            </a:rPr>
            <a:t>There is a special syntax to indicate that a vaue (from the argument list, or from a cell refered to by references in the argument list)  should be directly entered in the expression. The '@' character is used  as a placeholder in the expression and the first arguments after the expression are matched, one by one, to occurences of '@'. Once  these substitutions have been  satisfied, the remaining cell references will be used to look up named variables. </a:t>
          </a:r>
        </a:p>
        <a:p>
          <a:pPr marL="0" marR="0" indent="0" defTabSz="914400" eaLnBrk="1" fontAlgn="auto" latinLnBrk="0" hangingPunct="1">
            <a:lnSpc>
              <a:spcPct val="100000"/>
            </a:lnSpc>
            <a:spcBef>
              <a:spcPts val="0"/>
            </a:spcBef>
            <a:spcAft>
              <a:spcPts val="0"/>
            </a:spcAft>
            <a:buClrTx/>
            <a:buSzTx/>
            <a:buFontTx/>
            <a:buNone/>
            <a:tabLst/>
            <a:defRPr/>
          </a:pPr>
          <a:endParaRPr lang="en-NZ"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n-lt"/>
              <a:ea typeface="+mn-ea"/>
              <a:cs typeface="+mn-cs"/>
            </a:rPr>
            <a:t>When '@' corresponds to a range of cells in the argument list then a Python sequence containing the cells' contents will be substituted.</a:t>
          </a:r>
        </a:p>
        <a:p>
          <a:pPr marL="0" marR="0" indent="0" defTabSz="914400" eaLnBrk="1" fontAlgn="auto" latinLnBrk="0" hangingPunct="1">
            <a:lnSpc>
              <a:spcPct val="100000"/>
            </a:lnSpc>
            <a:spcBef>
              <a:spcPts val="0"/>
            </a:spcBef>
            <a:spcAft>
              <a:spcPts val="0"/>
            </a:spcAft>
            <a:buClrTx/>
            <a:buSzTx/>
            <a:buFontTx/>
            <a:buNone/>
            <a:tabLst/>
            <a:defRPr/>
          </a:pPr>
          <a:endParaRPr lang="en-NZ"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n-lt"/>
              <a:ea typeface="+mn-ea"/>
              <a:cs typeface="+mn-cs"/>
            </a:rPr>
            <a:t>When all '@' substitutions have been satisfied, the remaining cell references, or ranges of cell references, must correspond to objects already defined by gtx() results. In this case, cell ranges will simply be interpretted as if the individual cells had been referenced. </a:t>
          </a:r>
          <a:endParaRPr lang="en-NZ">
            <a:effectLst/>
          </a:endParaRPr>
        </a:p>
        <a:p>
          <a:endParaRPr lang="en-NZ" sz="1100" baseline="0"/>
        </a:p>
        <a:p>
          <a:r>
            <a:rPr lang="en-NZ" sz="1100" baseline="0"/>
            <a:t>If gtx() </a:t>
          </a:r>
          <a:r>
            <a:rPr lang="en-NZ" sz="1100" baseline="0">
              <a:solidFill>
                <a:schemeClr val="dk1"/>
              </a:solidFill>
              <a:effectLst/>
              <a:latin typeface="+mn-lt"/>
              <a:ea typeface="+mn-ea"/>
              <a:cs typeface="+mn-cs"/>
            </a:rPr>
            <a:t>it is used as an Excel array function </a:t>
          </a:r>
          <a:r>
            <a:rPr lang="en-NZ" sz="1100" baseline="0"/>
            <a:t>it can return an array of results.</a:t>
          </a:r>
          <a:endParaRPr lang="en-NZ"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ogram%20Files%20(x86)/GTXL/addin/gtx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gtx"/>
      <definedName name="gtx_err"/>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M1:S42"/>
  <sheetViews>
    <sheetView topLeftCell="C1" zoomScale="85" zoomScaleNormal="85" workbookViewId="0">
      <selection activeCell="O2" sqref="O2"/>
    </sheetView>
  </sheetViews>
  <sheetFormatPr defaultRowHeight="15" x14ac:dyDescent="0.25"/>
  <cols>
    <col min="13" max="13" width="68.42578125" customWidth="1"/>
    <col min="14" max="14" width="23.7109375" customWidth="1"/>
    <col min="15" max="15" width="13" customWidth="1"/>
  </cols>
  <sheetData>
    <row r="1" spans="13:17" x14ac:dyDescent="0.25">
      <c r="M1" s="1" t="s">
        <v>0</v>
      </c>
      <c r="N1" s="1" t="s">
        <v>2</v>
      </c>
      <c r="O1" s="1" t="s">
        <v>3</v>
      </c>
    </row>
    <row r="2" spans="13:17" x14ac:dyDescent="0.25">
      <c r="M2" t="s">
        <v>1</v>
      </c>
      <c r="N2" t="str">
        <f>"12+15"</f>
        <v>12+15</v>
      </c>
      <c r="O2">
        <f>[1]!gtx(N2)</f>
        <v>27</v>
      </c>
    </row>
    <row r="3" spans="13:17" x14ac:dyDescent="0.25">
      <c r="M3" t="s">
        <v>4</v>
      </c>
      <c r="N3" t="str">
        <f>"(0.5-4j) * 2.5"</f>
        <v>(0.5-4j) * 2.5</v>
      </c>
      <c r="O3" t="str">
        <f>[1]!gtx(N3)</f>
        <v>1.25-10j</v>
      </c>
    </row>
    <row r="4" spans="13:17" x14ac:dyDescent="0.25">
      <c r="M4" t="s">
        <v>5</v>
      </c>
      <c r="N4" t="str">
        <f>"-(0.5-4j) * 2.5"</f>
        <v>-(0.5-4j) * 2.5</v>
      </c>
      <c r="O4">
        <f t="array" ref="O4:P4">[1]!gtx(N4)</f>
        <v>-1.25</v>
      </c>
      <c r="P4">
        <v>10</v>
      </c>
    </row>
    <row r="6" spans="13:17" x14ac:dyDescent="0.25">
      <c r="M6" t="s">
        <v>6</v>
      </c>
      <c r="N6" t="str">
        <f>"@ / 15"</f>
        <v>@ / 15</v>
      </c>
      <c r="O6" s="2">
        <f>[1]!gtx(N6,5)</f>
        <v>0.33333333333333331</v>
      </c>
    </row>
    <row r="7" spans="13:17" x14ac:dyDescent="0.25">
      <c r="M7" t="s">
        <v>7</v>
      </c>
      <c r="N7" t="str">
        <f>"@ / 15"</f>
        <v>@ / 15</v>
      </c>
      <c r="O7">
        <f>[1]!gtx(N7,P7)</f>
        <v>0.66666666666666663</v>
      </c>
      <c r="P7">
        <v>10</v>
      </c>
    </row>
    <row r="9" spans="13:17" x14ac:dyDescent="0.25">
      <c r="M9" t="s">
        <v>8</v>
      </c>
      <c r="N9" t="str">
        <f>"x = 3.414"</f>
        <v>x = 3.414</v>
      </c>
      <c r="O9" t="str">
        <f>[1]!gtx(N9)</f>
        <v>x</v>
      </c>
    </row>
    <row r="10" spans="13:17" x14ac:dyDescent="0.25">
      <c r="M10" t="s">
        <v>9</v>
      </c>
      <c r="N10" t="str">
        <f>"-x"</f>
        <v>-x</v>
      </c>
      <c r="O10">
        <f>[1]!gtx(N10,O9)</f>
        <v>-3.4140000000000001</v>
      </c>
    </row>
    <row r="12" spans="13:17" x14ac:dyDescent="0.25">
      <c r="M12" t="s">
        <v>46</v>
      </c>
      <c r="N12" t="s">
        <v>47</v>
      </c>
      <c r="O12" t="str">
        <f t="array" ref="O12:Q12">[1]!gtx(N12)</f>
        <v>x</v>
      </c>
      <c r="P12" t="str">
        <v>y</v>
      </c>
      <c r="Q12" t="str">
        <v>z</v>
      </c>
    </row>
    <row r="13" spans="13:17" x14ac:dyDescent="0.25">
      <c r="O13">
        <f>[1]!gtx("value(@)",O12,O12)</f>
        <v>0</v>
      </c>
      <c r="P13">
        <f>[1]!gtx("value(@)",P12,P12)</f>
        <v>1</v>
      </c>
      <c r="Q13">
        <f>[1]!gtx("value(@)",Q12,Q12)</f>
        <v>2</v>
      </c>
    </row>
    <row r="15" spans="13:17" x14ac:dyDescent="0.25">
      <c r="M15" t="s">
        <v>10</v>
      </c>
      <c r="N15" t="str">
        <f>"x=range(4)"</f>
        <v>x=range(4)</v>
      </c>
      <c r="O15" t="str">
        <f>[1]!gtx(N15)</f>
        <v>x</v>
      </c>
    </row>
    <row r="16" spans="13:17" x14ac:dyDescent="0.25">
      <c r="M16" t="s">
        <v>14</v>
      </c>
      <c r="N16" t="str">
        <f>"x[3]"</f>
        <v>x[3]</v>
      </c>
      <c r="O16">
        <f>[1]!gtx(N16,O15)</f>
        <v>3</v>
      </c>
    </row>
    <row r="17" spans="13:18" x14ac:dyDescent="0.25">
      <c r="M17" t="s">
        <v>15</v>
      </c>
      <c r="N17" t="str">
        <f>"x"</f>
        <v>x</v>
      </c>
      <c r="O17">
        <f t="array" ref="O17:R17">[1]!gtx(N17,O15)</f>
        <v>0</v>
      </c>
      <c r="P17">
        <v>1</v>
      </c>
      <c r="Q17">
        <v>2</v>
      </c>
      <c r="R17">
        <v>3</v>
      </c>
    </row>
    <row r="19" spans="13:18" x14ac:dyDescent="0.25">
      <c r="M19" t="s">
        <v>12</v>
      </c>
      <c r="N19" t="str">
        <f>"x=@"</f>
        <v>x=@</v>
      </c>
      <c r="O19" t="str">
        <f>[1]!gtx(N19,{1,2,3,4})</f>
        <v>x</v>
      </c>
    </row>
    <row r="20" spans="13:18" x14ac:dyDescent="0.25">
      <c r="N20" t="str">
        <f>"x[3]"</f>
        <v>x[3]</v>
      </c>
      <c r="O20">
        <f>[1]!gtx(N20,O19)</f>
        <v>4</v>
      </c>
    </row>
    <row r="21" spans="13:18" x14ac:dyDescent="0.25">
      <c r="N21" t="str">
        <f>"x"</f>
        <v>x</v>
      </c>
      <c r="O21">
        <f t="array" ref="O21:R21">[1]!gtx(N21,O19)</f>
        <v>1</v>
      </c>
      <c r="P21">
        <v>2</v>
      </c>
      <c r="Q21">
        <v>3</v>
      </c>
      <c r="R21">
        <v>4</v>
      </c>
    </row>
    <row r="23" spans="13:18" x14ac:dyDescent="0.25">
      <c r="M23" t="s">
        <v>51</v>
      </c>
      <c r="N23" t="s">
        <v>50</v>
      </c>
      <c r="O23" t="str">
        <f>[1]!gtx(N23)</f>
        <v>x</v>
      </c>
    </row>
    <row r="24" spans="13:18" x14ac:dyDescent="0.25">
      <c r="N24" t="str">
        <f>"x[3]"</f>
        <v>x[3]</v>
      </c>
      <c r="O24">
        <f>[1]!gtx(N24,O23)</f>
        <v>4</v>
      </c>
    </row>
    <row r="25" spans="13:18" x14ac:dyDescent="0.25">
      <c r="N25" t="str">
        <f>"x"</f>
        <v>x</v>
      </c>
      <c r="O25">
        <f t="array" ref="O25:R25">[1]!gtx(N25,O23)</f>
        <v>1</v>
      </c>
      <c r="P25">
        <v>2</v>
      </c>
      <c r="Q25">
        <v>3</v>
      </c>
      <c r="R25">
        <v>4</v>
      </c>
    </row>
    <row r="27" spans="13:18" x14ac:dyDescent="0.25">
      <c r="M27" t="s">
        <v>13</v>
      </c>
      <c r="N27" t="str">
        <f>"x=@"</f>
        <v>x=@</v>
      </c>
      <c r="O27" t="str">
        <f>[1]!gtx(N27,O21:R21)</f>
        <v>x</v>
      </c>
    </row>
    <row r="28" spans="13:18" x14ac:dyDescent="0.25">
      <c r="N28" t="str">
        <f>"x[3]"</f>
        <v>x[3]</v>
      </c>
      <c r="O28">
        <f>[1]!gtx(N28,O27)</f>
        <v>4</v>
      </c>
    </row>
    <row r="29" spans="13:18" x14ac:dyDescent="0.25">
      <c r="N29" t="str">
        <f>"x"</f>
        <v>x</v>
      </c>
      <c r="O29">
        <f t="array" ref="O29:R29">[1]!gtx(N29,O27)</f>
        <v>1</v>
      </c>
      <c r="P29">
        <v>2</v>
      </c>
      <c r="Q29">
        <v>3</v>
      </c>
      <c r="R29">
        <v>4</v>
      </c>
    </row>
    <row r="31" spans="13:18" x14ac:dyDescent="0.25">
      <c r="M31" t="s">
        <v>16</v>
      </c>
      <c r="N31" t="str">
        <f>"ux = ureal(1,.5,label='@')"</f>
        <v>ux = ureal(1,.5,label='@')</v>
      </c>
      <c r="O31" t="str">
        <f>[1]!gtx(N31,"ux")</f>
        <v>ux</v>
      </c>
    </row>
    <row r="32" spans="13:18" x14ac:dyDescent="0.25">
      <c r="M32" t="s">
        <v>17</v>
      </c>
      <c r="N32" t="str">
        <f>"summary(ux)"</f>
        <v>summary(ux)</v>
      </c>
      <c r="O32" t="str">
        <f>[1]!gtx(N32,O31)</f>
        <v>ux: 1.0, u=0.50, df=inf</v>
      </c>
    </row>
    <row r="33" spans="13:19" x14ac:dyDescent="0.25">
      <c r="M33" t="s">
        <v>11</v>
      </c>
      <c r="N33" t="str">
        <f>"uncertainty(ux)"</f>
        <v>uncertainty(ux)</v>
      </c>
      <c r="O33">
        <f>[1]!gtx(N33,O31)</f>
        <v>0.5</v>
      </c>
    </row>
    <row r="34" spans="13:19" x14ac:dyDescent="0.25">
      <c r="M34" t="s">
        <v>11</v>
      </c>
      <c r="N34" t="str">
        <f>"ux.x"</f>
        <v>ux.x</v>
      </c>
      <c r="O34">
        <f>[1]!gtx(N34,O31)</f>
        <v>1</v>
      </c>
    </row>
    <row r="36" spans="13:19" x14ac:dyDescent="0.25">
      <c r="M36" t="s">
        <v>54</v>
      </c>
      <c r="N36" t="str">
        <f>"ux = ta.estimate(@)"</f>
        <v>ux = ta.estimate(@)</v>
      </c>
      <c r="O36" t="str">
        <f>[1]!gtx(N36,P36:S36)</f>
        <v>ux</v>
      </c>
      <c r="P36">
        <v>1</v>
      </c>
      <c r="Q36" t="str">
        <f>COMPLEX(2,2,"j")</f>
        <v>2+2j</v>
      </c>
      <c r="R36">
        <v>3</v>
      </c>
      <c r="S36">
        <v>4</v>
      </c>
    </row>
    <row r="37" spans="13:19" x14ac:dyDescent="0.25">
      <c r="N37" t="str">
        <f>"summary(ux)"</f>
        <v>summary(ux)</v>
      </c>
      <c r="O37" t="str">
        <f>[1]!gtx(N37,O36)</f>
        <v>(2.50+0.50j), u=[0.65,0.50], r=-0.26, df=3.0</v>
      </c>
    </row>
    <row r="40" spans="13:19" ht="15.75" x14ac:dyDescent="0.3">
      <c r="M40" t="s">
        <v>53</v>
      </c>
      <c r="N40" s="6" t="s">
        <v>52</v>
      </c>
      <c r="O40" t="str">
        <f>[1]!gtx(N40)</f>
        <v>near_unity</v>
      </c>
    </row>
    <row r="41" spans="13:19" ht="15.75" x14ac:dyDescent="0.3">
      <c r="N41" s="6" t="s">
        <v>55</v>
      </c>
      <c r="O41" t="str">
        <f>[1]!gtx(N41,O40)</f>
        <v>f</v>
      </c>
    </row>
    <row r="42" spans="13:19" ht="15.75" x14ac:dyDescent="0.3">
      <c r="N42" s="6" t="s">
        <v>56</v>
      </c>
      <c r="O42" t="str">
        <f>[1]!gtx(N42,O41)</f>
        <v>y</v>
      </c>
      <c r="P42" t="str">
        <f>[1]!gtx("summary(y)",O42)</f>
        <v>1.00, u=0.025, df=inf</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41"/>
  <sheetViews>
    <sheetView topLeftCell="A13" zoomScale="85" zoomScaleNormal="85" workbookViewId="0">
      <selection activeCell="G3" sqref="G3"/>
    </sheetView>
  </sheetViews>
  <sheetFormatPr defaultRowHeight="15" x14ac:dyDescent="0.25"/>
  <cols>
    <col min="1" max="1" width="40" customWidth="1"/>
    <col min="8" max="8" width="10.5703125" bestFit="1" customWidth="1"/>
  </cols>
  <sheetData>
    <row r="1" spans="1:7" x14ac:dyDescent="0.25">
      <c r="A1" t="s">
        <v>18</v>
      </c>
      <c r="B1" t="s">
        <v>19</v>
      </c>
      <c r="C1" t="s">
        <v>20</v>
      </c>
      <c r="D1" t="s">
        <v>21</v>
      </c>
      <c r="E1" t="s">
        <v>22</v>
      </c>
    </row>
    <row r="2" spans="1:7" x14ac:dyDescent="0.25">
      <c r="B2">
        <v>215</v>
      </c>
      <c r="C2">
        <v>5.8</v>
      </c>
      <c r="D2">
        <v>24</v>
      </c>
      <c r="E2" t="s">
        <v>23</v>
      </c>
      <c r="G2" t="str">
        <f>[1]!gtx(E2&amp;"=ureal(@,@,@,label='@')",B2,C2,D2,E2)</f>
        <v>d0</v>
      </c>
    </row>
    <row r="3" spans="1:7" x14ac:dyDescent="0.25">
      <c r="B3">
        <v>0</v>
      </c>
      <c r="C3">
        <v>3.9</v>
      </c>
      <c r="D3">
        <v>5</v>
      </c>
      <c r="E3" t="s">
        <v>24</v>
      </c>
      <c r="G3" t="str">
        <f>[1]!gtx(E3&amp;"=ureal(@,@,@,label='@')",B3,C3,D3,E3)</f>
        <v>d1</v>
      </c>
    </row>
    <row r="4" spans="1:7" x14ac:dyDescent="0.25">
      <c r="B4">
        <v>0</v>
      </c>
      <c r="C4">
        <v>6.7</v>
      </c>
      <c r="D4">
        <v>8</v>
      </c>
      <c r="E4" t="s">
        <v>25</v>
      </c>
      <c r="G4" t="str">
        <f>[1]!gtx(E4&amp;"=ureal(@,@,@,label='@')",B4,C4,D4,E4)</f>
        <v>d2</v>
      </c>
    </row>
    <row r="6" spans="1:7" x14ac:dyDescent="0.25">
      <c r="A6" t="str">
        <f>"d=d0 + d1 + d2"</f>
        <v>d=d0 + d1 + d2</v>
      </c>
      <c r="G6" t="str">
        <f>[1]!gtx(A6,G4,G3,G2)</f>
        <v>d</v>
      </c>
    </row>
    <row r="8" spans="1:7" x14ac:dyDescent="0.25">
      <c r="B8" s="3">
        <v>1.15E-5</v>
      </c>
      <c r="C8" s="3">
        <v>1.9999999999999999E-6</v>
      </c>
      <c r="E8" t="s">
        <v>26</v>
      </c>
      <c r="G8" t="str">
        <f>[1]!gtx(E8&amp;"=ureal(@,tb.uniform(@),label='@')",B8,C8,E8)</f>
        <v>alpha_s</v>
      </c>
    </row>
    <row r="9" spans="1:7" x14ac:dyDescent="0.25">
      <c r="B9">
        <v>0</v>
      </c>
      <c r="C9" s="3">
        <v>9.9999999999999995E-7</v>
      </c>
      <c r="D9">
        <v>50</v>
      </c>
      <c r="E9" t="s">
        <v>28</v>
      </c>
      <c r="G9" t="str">
        <f>[1]!gtx(E9&amp;"=ureal(@,tb.uniform(@),@,label='@')",B9,C9,D9,E9)</f>
        <v>d_alpha</v>
      </c>
    </row>
    <row r="10" spans="1:7" x14ac:dyDescent="0.25">
      <c r="B10">
        <v>0</v>
      </c>
      <c r="C10">
        <v>0.05</v>
      </c>
      <c r="D10">
        <v>2</v>
      </c>
      <c r="E10" t="s">
        <v>27</v>
      </c>
      <c r="G10" t="str">
        <f>[1]!gtx(E10&amp;"=ureal(@,tb.uniform(@),@,label='@')",B10,C10,D10,E10)</f>
        <v>d_theta</v>
      </c>
    </row>
    <row r="12" spans="1:7" x14ac:dyDescent="0.25">
      <c r="B12">
        <v>-0.1</v>
      </c>
      <c r="C12">
        <v>0.2</v>
      </c>
      <c r="E12" t="s">
        <v>29</v>
      </c>
      <c r="G12" t="str">
        <f>[1]!gtx(E12&amp;"=ureal(@,@,label='@')",B12,C12,E12)</f>
        <v>theta_bar</v>
      </c>
    </row>
    <row r="13" spans="1:7" x14ac:dyDescent="0.25">
      <c r="B13">
        <v>0</v>
      </c>
      <c r="C13">
        <v>0.5</v>
      </c>
      <c r="E13" t="s">
        <v>30</v>
      </c>
      <c r="G13" t="str">
        <f>[1]!gtx(E13&amp;"=ureal(@,tb.arcsine(@),label='@')",B13,C13,E13)</f>
        <v>delta</v>
      </c>
    </row>
    <row r="15" spans="1:7" x14ac:dyDescent="0.25">
      <c r="A15" t="str">
        <f>"theta = theta_bar + delta"</f>
        <v>theta = theta_bar + delta</v>
      </c>
      <c r="G15" t="str">
        <f>[1]!gtx(A15,G12,G13)</f>
        <v>theta</v>
      </c>
    </row>
    <row r="17" spans="1:10" x14ac:dyDescent="0.25">
      <c r="B17" s="3">
        <v>50000623</v>
      </c>
      <c r="C17">
        <v>25</v>
      </c>
      <c r="D17">
        <v>18</v>
      </c>
      <c r="E17" t="s">
        <v>31</v>
      </c>
      <c r="G17" t="str">
        <f>[1]!gtx(E17&amp;"=ureal(@,@,@,label='@')",B17,C17,D17,E17)</f>
        <v>l_s</v>
      </c>
    </row>
    <row r="19" spans="1:10" x14ac:dyDescent="0.25">
      <c r="A19" t="str">
        <f>"tmp1 = l_s * d_alpha * theta"</f>
        <v>tmp1 = l_s * d_alpha * theta</v>
      </c>
      <c r="G19" t="str">
        <f>[1]!gtx(A19,G17,G9,G15)</f>
        <v>tmp1</v>
      </c>
    </row>
    <row r="20" spans="1:10" x14ac:dyDescent="0.25">
      <c r="A20" t="str">
        <f>"tmp2 = l_s * alpha_s * d_theta"</f>
        <v>tmp2 = l_s * alpha_s * d_theta</v>
      </c>
      <c r="G20" t="str">
        <f>[1]!gtx(A20,G17,G8,G10)</f>
        <v>tmp2</v>
      </c>
    </row>
    <row r="22" spans="1:10" x14ac:dyDescent="0.25">
      <c r="A22" t="str">
        <f>"l = l_s + d - (tmp1 + tmp2)"</f>
        <v>l = l_s + d - (tmp1 + tmp2)</v>
      </c>
      <c r="G22" t="str">
        <f>[1]!gtx(A22,G17,G6,G19,G20)</f>
        <v>l</v>
      </c>
      <c r="H22" s="4">
        <f>[1]!gtx("value(l)",G22)</f>
        <v>50000838</v>
      </c>
      <c r="I22" s="4">
        <f>[1]!gtx("uncertainty(l)",G22)</f>
        <v>31.663879111008633</v>
      </c>
      <c r="J22" s="4">
        <f>[1]!gtx("dof(l)",G22)</f>
        <v>16.751855737627242</v>
      </c>
    </row>
    <row r="24" spans="1:10" x14ac:dyDescent="0.25">
      <c r="A24" s="1" t="s">
        <v>48</v>
      </c>
      <c r="G24" s="11" t="s">
        <v>49</v>
      </c>
      <c r="H24" s="11"/>
    </row>
    <row r="25" spans="1:10" x14ac:dyDescent="0.25">
      <c r="A25" s="9" t="str">
        <f>G2</f>
        <v>d0</v>
      </c>
      <c r="B25" s="10">
        <f>[1]!gtx("component(l,"&amp;A25&amp;")",G2,$G$22)</f>
        <v>5.8</v>
      </c>
    </row>
    <row r="26" spans="1:10" x14ac:dyDescent="0.25">
      <c r="A26" s="9" t="str">
        <f t="shared" ref="A26:A27" si="0">G3</f>
        <v>d1</v>
      </c>
      <c r="B26" s="10">
        <f>[1]!gtx("component(l,"&amp;A26&amp;")",G3,$G$22)</f>
        <v>3.9</v>
      </c>
      <c r="G26" t="str">
        <f t="array" ref="G26:H31">[1]!gtx("rp.budget(l)",G22)</f>
        <v>l_s</v>
      </c>
      <c r="H26" s="4">
        <v>25</v>
      </c>
      <c r="J26" t="str">
        <f>[1]!gtx_err(H26)</f>
        <v>OK</v>
      </c>
    </row>
    <row r="27" spans="1:10" x14ac:dyDescent="0.25">
      <c r="A27" s="9" t="str">
        <f t="shared" si="0"/>
        <v>d2</v>
      </c>
      <c r="B27" s="10">
        <f>[1]!gtx("component(l,"&amp;A27&amp;")",G4,$G$22)</f>
        <v>6.7</v>
      </c>
      <c r="G27" t="str">
        <v>d_theta</v>
      </c>
      <c r="H27" s="4">
        <v>16.599027060501925</v>
      </c>
    </row>
    <row r="28" spans="1:10" x14ac:dyDescent="0.25">
      <c r="B28" s="10"/>
      <c r="G28" t="str">
        <v>d2</v>
      </c>
      <c r="H28" s="4">
        <v>6.7</v>
      </c>
    </row>
    <row r="29" spans="1:10" x14ac:dyDescent="0.25">
      <c r="A29" s="9" t="str">
        <f>G6</f>
        <v>d</v>
      </c>
      <c r="B29" s="10">
        <f>[1]!gtx("component(l,"&amp;A29&amp;")",G6,$G$22)</f>
        <v>9.6819419539677067</v>
      </c>
      <c r="G29" t="str">
        <v>d0</v>
      </c>
      <c r="H29" s="4">
        <v>5.8</v>
      </c>
    </row>
    <row r="30" spans="1:10" x14ac:dyDescent="0.25">
      <c r="A30" s="9"/>
      <c r="B30" s="10"/>
      <c r="G30" t="str">
        <v>d1</v>
      </c>
      <c r="H30" s="4">
        <v>3.9</v>
      </c>
    </row>
    <row r="31" spans="1:10" x14ac:dyDescent="0.25">
      <c r="A31" s="9" t="str">
        <f>G8</f>
        <v>alpha_s</v>
      </c>
      <c r="B31" s="10">
        <f>[1]!gtx("component(l,"&amp;A31&amp;")",G8,$G$22)</f>
        <v>0</v>
      </c>
      <c r="G31" t="str">
        <v>d_alpha</v>
      </c>
      <c r="H31" s="4">
        <v>2.8867873148698995</v>
      </c>
    </row>
    <row r="32" spans="1:10" x14ac:dyDescent="0.25">
      <c r="A32" s="9" t="str">
        <f>G9</f>
        <v>d_alpha</v>
      </c>
      <c r="B32" s="10">
        <f>[1]!gtx("component(l,"&amp;A32&amp;")",G9,$G$22)</f>
        <v>2.8867873148698995</v>
      </c>
      <c r="H32" s="4"/>
    </row>
    <row r="33" spans="1:8" x14ac:dyDescent="0.25">
      <c r="A33" s="9" t="str">
        <f>G10</f>
        <v>d_theta</v>
      </c>
      <c r="B33" s="10">
        <f>[1]!gtx("component(l,"&amp;A33&amp;")",G10,$G$22)</f>
        <v>16.599027060501925</v>
      </c>
      <c r="H33" s="4"/>
    </row>
    <row r="34" spans="1:8" x14ac:dyDescent="0.25">
      <c r="A34" s="9"/>
      <c r="B34" s="10"/>
    </row>
    <row r="35" spans="1:8" x14ac:dyDescent="0.25">
      <c r="A35" s="9" t="str">
        <f t="shared" ref="A35:A38" si="1">G12</f>
        <v>theta_bar</v>
      </c>
      <c r="B35" s="10">
        <f>[1]!gtx("component(l,"&amp;A35&amp;")",G12,$G$22)</f>
        <v>0</v>
      </c>
    </row>
    <row r="36" spans="1:8" x14ac:dyDescent="0.25">
      <c r="A36" s="9" t="str">
        <f t="shared" si="1"/>
        <v>delta</v>
      </c>
      <c r="B36" s="10">
        <f>[1]!gtx("component(l,"&amp;A36&amp;")",G13,$G$22)</f>
        <v>0</v>
      </c>
    </row>
    <row r="37" spans="1:8" x14ac:dyDescent="0.25">
      <c r="A37" s="9"/>
      <c r="B37" s="10"/>
    </row>
    <row r="38" spans="1:8" x14ac:dyDescent="0.25">
      <c r="A38" s="9" t="str">
        <f t="shared" si="1"/>
        <v>theta</v>
      </c>
      <c r="B38" s="10">
        <f>[1]!gtx("component(l,"&amp;A38&amp;")",G15,$G$22)</f>
        <v>0</v>
      </c>
    </row>
    <row r="39" spans="1:8" x14ac:dyDescent="0.25">
      <c r="B39" s="10"/>
    </row>
    <row r="40" spans="1:8" x14ac:dyDescent="0.25">
      <c r="A40" s="9" t="str">
        <f>G19</f>
        <v>tmp1</v>
      </c>
      <c r="B40" s="10">
        <f>[1]!gtx("component(l,"&amp;A40&amp;")",G19,$G$22)</f>
        <v>2.8867873148698995</v>
      </c>
    </row>
    <row r="41" spans="1:8" x14ac:dyDescent="0.25">
      <c r="A41" s="9" t="str">
        <f>G20</f>
        <v>tmp2</v>
      </c>
      <c r="B41" s="10">
        <f>[1]!gtx("component(l,"&amp;A41&amp;")",G20,$G$22)</f>
        <v>16.599027060501925</v>
      </c>
    </row>
  </sheetData>
  <mergeCells count="1">
    <mergeCell ref="G24:H2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45"/>
  <sheetViews>
    <sheetView tabSelected="1" topLeftCell="A13" workbookViewId="0">
      <selection activeCell="G2" sqref="G2"/>
    </sheetView>
  </sheetViews>
  <sheetFormatPr defaultRowHeight="15" x14ac:dyDescent="0.25"/>
  <cols>
    <col min="1" max="1" width="33" customWidth="1"/>
  </cols>
  <sheetData>
    <row r="1" spans="1:7" s="5" customFormat="1" x14ac:dyDescent="0.25">
      <c r="A1" s="5" t="s">
        <v>18</v>
      </c>
      <c r="B1" s="5" t="s">
        <v>19</v>
      </c>
      <c r="C1" s="5" t="s">
        <v>20</v>
      </c>
      <c r="D1" s="5" t="s">
        <v>21</v>
      </c>
      <c r="E1" s="5" t="s">
        <v>22</v>
      </c>
    </row>
    <row r="2" spans="1:7" x14ac:dyDescent="0.25">
      <c r="B2">
        <v>4.9989999999999997</v>
      </c>
      <c r="C2" s="3">
        <v>3.2000000000000002E-3</v>
      </c>
      <c r="E2" t="s">
        <v>32</v>
      </c>
      <c r="G2" t="str">
        <f>[1]!gtx(E2&amp;"=ureal(@,@,label='@')",B2,C2,E2)</f>
        <v>V</v>
      </c>
    </row>
    <row r="3" spans="1:7" x14ac:dyDescent="0.25">
      <c r="B3" s="3">
        <v>1.9661000000000001E-2</v>
      </c>
      <c r="C3" s="3">
        <v>9.5000000000000005E-6</v>
      </c>
      <c r="E3" t="s">
        <v>33</v>
      </c>
      <c r="G3" t="str">
        <f>[1]!gtx(E3&amp;"=ureal(@,@,label='@')",B3,C3,E3)</f>
        <v>I</v>
      </c>
    </row>
    <row r="4" spans="1:7" x14ac:dyDescent="0.25">
      <c r="B4">
        <v>1.0444599999999999</v>
      </c>
      <c r="C4" s="3">
        <v>7.5000000000000002E-4</v>
      </c>
      <c r="E4" t="s">
        <v>34</v>
      </c>
      <c r="G4" t="str">
        <f>[1]!gtx(E4&amp;"=ureal(@,@,label='@')",B4,C4,E4)</f>
        <v>Phi</v>
      </c>
    </row>
    <row r="6" spans="1:7" x14ac:dyDescent="0.25">
      <c r="A6" t="s">
        <v>35</v>
      </c>
      <c r="B6">
        <v>-0.36</v>
      </c>
      <c r="G6" t="str">
        <f>[1]!gtx("r_V_I = set_correlation(@,V,I)",B6,G2,G3)</f>
        <v>r_V_I</v>
      </c>
    </row>
    <row r="7" spans="1:7" x14ac:dyDescent="0.25">
      <c r="A7" t="s">
        <v>36</v>
      </c>
      <c r="B7">
        <v>0.86</v>
      </c>
      <c r="G7" t="str">
        <f>[1]!gtx("r_V_Phi = set_correlation(@,V,Phi)",B7,G2,G4)</f>
        <v>r_V_Phi</v>
      </c>
    </row>
    <row r="8" spans="1:7" x14ac:dyDescent="0.25">
      <c r="A8" t="s">
        <v>37</v>
      </c>
      <c r="B8">
        <v>-0.65</v>
      </c>
      <c r="G8" t="str">
        <f>[1]!gtx("r_I_Phi = set_correlation(@,I,Phi)",B8,G3,G4)</f>
        <v>r_I_Phi</v>
      </c>
    </row>
    <row r="10" spans="1:7" x14ac:dyDescent="0.25">
      <c r="A10" t="str">
        <f>"R = V * cos(Phi) / I"</f>
        <v>R = V * cos(Phi) / I</v>
      </c>
      <c r="G10" t="str">
        <f>[1]!gtx(A10,$G$2:$G$4,$G$6:$G$8)</f>
        <v>R</v>
      </c>
    </row>
    <row r="11" spans="1:7" x14ac:dyDescent="0.25">
      <c r="A11" t="str">
        <f>"X = V * sin(Phi) / I"</f>
        <v>X = V * sin(Phi) / I</v>
      </c>
      <c r="G11" t="str">
        <f>[1]!gtx(A11,$G$2:$G$4,$G$6:$G$8)</f>
        <v>X</v>
      </c>
    </row>
    <row r="12" spans="1:7" x14ac:dyDescent="0.25">
      <c r="A12" t="str">
        <f>"Z = V / I"</f>
        <v>Z = V / I</v>
      </c>
      <c r="G12" t="str">
        <f>[1]!gtx(A12,$G$2,$G$3,$G$4,$G$6:$G$8)</f>
        <v>Z</v>
      </c>
    </row>
    <row r="14" spans="1:7" x14ac:dyDescent="0.25">
      <c r="A14" t="s">
        <v>38</v>
      </c>
    </row>
    <row r="15" spans="1:7" x14ac:dyDescent="0.25">
      <c r="A15" t="s">
        <v>39</v>
      </c>
      <c r="B15">
        <f>[1]!gtx("value(@)",A15,G10)</f>
        <v>127.73216992810208</v>
      </c>
      <c r="C15">
        <f>[1]!gtx("uncertainty(@)",A15,G10)</f>
        <v>6.9978727988371722E-2</v>
      </c>
    </row>
    <row r="16" spans="1:7" x14ac:dyDescent="0.25">
      <c r="A16" t="s">
        <v>40</v>
      </c>
      <c r="B16">
        <f>[1]!gtx("value(@)",A16,G11)</f>
        <v>219.84651191263839</v>
      </c>
      <c r="C16">
        <f>[1]!gtx("uncertainty(@)",A16,G11)</f>
        <v>0.29571682684612355</v>
      </c>
    </row>
    <row r="17" spans="1:9" x14ac:dyDescent="0.25">
      <c r="A17" t="s">
        <v>41</v>
      </c>
      <c r="B17">
        <f>[1]!gtx("value(@)",A17,G12)</f>
        <v>254.25970194801889</v>
      </c>
      <c r="C17">
        <f>[1]!gtx("uncertainty(@)",A17,G12)</f>
        <v>0.23660297183529755</v>
      </c>
    </row>
    <row r="19" spans="1:9" x14ac:dyDescent="0.25">
      <c r="A19" t="s">
        <v>42</v>
      </c>
      <c r="B19">
        <f>[1]!gtx("get_correlation(@,@)",G10,G11,G10,G11)</f>
        <v>-0.59148461081899883</v>
      </c>
    </row>
    <row r="20" spans="1:9" x14ac:dyDescent="0.25">
      <c r="A20" t="s">
        <v>43</v>
      </c>
      <c r="B20">
        <f>[1]!gtx("get_correlation(@,@)",G10,G12,G10,G12)</f>
        <v>-0.49062390544062995</v>
      </c>
    </row>
    <row r="21" spans="1:9" x14ac:dyDescent="0.25">
      <c r="A21" t="s">
        <v>44</v>
      </c>
      <c r="B21">
        <f>[1]!gtx("get_correlation(@,@)",G11,G12,G11,G12)</f>
        <v>0.99279747272222707</v>
      </c>
    </row>
    <row r="25" spans="1:9" ht="15.75" x14ac:dyDescent="0.3">
      <c r="A25" t="s">
        <v>32</v>
      </c>
      <c r="B25" s="6">
        <v>5.0069999999999997</v>
      </c>
      <c r="C25">
        <v>4.9939999999999998</v>
      </c>
      <c r="D25">
        <v>5.0049999999999999</v>
      </c>
      <c r="E25">
        <v>4.99</v>
      </c>
      <c r="F25">
        <v>4.9989999999999997</v>
      </c>
    </row>
    <row r="26" spans="1:9" ht="15.75" x14ac:dyDescent="0.3">
      <c r="A26" t="s">
        <v>33</v>
      </c>
      <c r="B26" s="7">
        <v>1.9663E-2</v>
      </c>
      <c r="C26" s="3">
        <v>1.9639E-2</v>
      </c>
      <c r="D26" s="3">
        <v>1.9640000000000001E-2</v>
      </c>
      <c r="E26" s="3">
        <v>1.9685000000000001E-2</v>
      </c>
      <c r="F26" s="3">
        <v>1.9678000000000001E-2</v>
      </c>
    </row>
    <row r="27" spans="1:9" x14ac:dyDescent="0.25">
      <c r="A27" t="s">
        <v>34</v>
      </c>
      <c r="B27">
        <v>1.0456000000000001</v>
      </c>
      <c r="C27">
        <v>1.0438000000000001</v>
      </c>
      <c r="D27">
        <v>1.0468</v>
      </c>
      <c r="E27">
        <v>1.0427999999999999</v>
      </c>
      <c r="F27">
        <v>1.0432999999999999</v>
      </c>
    </row>
    <row r="29" spans="1:9" x14ac:dyDescent="0.25">
      <c r="A29" t="s">
        <v>45</v>
      </c>
    </row>
    <row r="30" spans="1:9" x14ac:dyDescent="0.25">
      <c r="G30" t="str">
        <f t="array" ref="G30:G32">[1]!gtx("V, I, Phi = type_a.multi_estimate_real((@,@,@),labels=('@','@','@'))",B25:F25,B26:F26,B27:F27,A25,A26,A27)</f>
        <v>V</v>
      </c>
      <c r="I30" t="str">
        <f>[1]!gtx("summary(@)",G30,G30)</f>
        <v>V: 4.9990, u=0.0032, df=4.0</v>
      </c>
    </row>
    <row r="31" spans="1:9" x14ac:dyDescent="0.25">
      <c r="G31" t="str">
        <v>I</v>
      </c>
      <c r="I31" t="str">
        <f>[1]!gtx("summary(@)",G31,G31)</f>
        <v>I: 0.0196610, u=9.5E-06, df=4.0</v>
      </c>
    </row>
    <row r="32" spans="1:9" x14ac:dyDescent="0.25">
      <c r="G32" t="str">
        <v>Phi</v>
      </c>
      <c r="I32" t="str">
        <f>[1]!gtx("summary(@)",G32,G32)</f>
        <v>Phi: 1.04446, u=0.00075, df=4.0</v>
      </c>
    </row>
    <row r="34" spans="1:7" x14ac:dyDescent="0.25">
      <c r="A34" t="s">
        <v>35</v>
      </c>
      <c r="B34">
        <v>-0.36</v>
      </c>
      <c r="G34" s="8" t="str">
        <f>[1]!gtx("r_V_I = set_correlation(@,V,I)",B34,G30,G31)</f>
        <v>r_V_I</v>
      </c>
    </row>
    <row r="35" spans="1:7" x14ac:dyDescent="0.25">
      <c r="A35" t="s">
        <v>36</v>
      </c>
      <c r="B35">
        <v>0.86</v>
      </c>
      <c r="G35" t="str">
        <f>[1]!gtx("r_V_Phi = set_correlation(@,V,Phi)",B35,G30,G32)</f>
        <v>r_V_Phi</v>
      </c>
    </row>
    <row r="36" spans="1:7" x14ac:dyDescent="0.25">
      <c r="A36" t="s">
        <v>37</v>
      </c>
      <c r="B36">
        <v>-0.65</v>
      </c>
      <c r="G36" t="str">
        <f>[1]!gtx("r_I_Phi = set_correlation(@,I,Phi)",B36,G31,G32)</f>
        <v>r_I_Phi</v>
      </c>
    </row>
    <row r="38" spans="1:7" x14ac:dyDescent="0.25">
      <c r="A38" t="str">
        <f>"R = V * cos(Phi) / I"</f>
        <v>R = V * cos(Phi) / I</v>
      </c>
      <c r="G38" t="str">
        <f>[1]!gtx(A38,$G$30,$G$31,$G$32,$G$34:$G$36)</f>
        <v>R</v>
      </c>
    </row>
    <row r="39" spans="1:7" x14ac:dyDescent="0.25">
      <c r="A39" t="str">
        <f>"X = V * sin(Phi) / I"</f>
        <v>X = V * sin(Phi) / I</v>
      </c>
      <c r="G39" t="str">
        <f>[1]!gtx(A39,$G$30,$G$31,$G$32,$G$34:$G$36)</f>
        <v>X</v>
      </c>
    </row>
    <row r="40" spans="1:7" x14ac:dyDescent="0.25">
      <c r="A40" t="str">
        <f>"Z = V / I"</f>
        <v>Z = V / I</v>
      </c>
      <c r="G40" t="str">
        <f>[1]!gtx(A40,$G$30,$G$31,$G$32,$G$34:$G$36)</f>
        <v>Z</v>
      </c>
    </row>
    <row r="42" spans="1:7" x14ac:dyDescent="0.25">
      <c r="A42" t="s">
        <v>38</v>
      </c>
    </row>
    <row r="43" spans="1:7" x14ac:dyDescent="0.25">
      <c r="A43" t="s">
        <v>39</v>
      </c>
      <c r="B43">
        <f>[1]!gtx("value(@)",A43,G38)</f>
        <v>127.73216992810208</v>
      </c>
      <c r="C43">
        <f>[1]!gtx("uncertainty(@)",A43,G38)</f>
        <v>7.0246473063478948E-2</v>
      </c>
      <c r="D43">
        <f>[1]!gtx("dof(@)",A43,G38)</f>
        <v>4</v>
      </c>
    </row>
    <row r="44" spans="1:7" x14ac:dyDescent="0.25">
      <c r="A44" t="s">
        <v>40</v>
      </c>
      <c r="B44">
        <f>[1]!gtx("value(@)",A44,G39)</f>
        <v>219.84651191263839</v>
      </c>
      <c r="C44">
        <f>[1]!gtx("uncertainty(@)",A44,G39)</f>
        <v>0.29609558069207204</v>
      </c>
      <c r="D44">
        <f>[1]!gtx("dof(@)",A44,G39)</f>
        <v>4</v>
      </c>
    </row>
    <row r="45" spans="1:7" x14ac:dyDescent="0.25">
      <c r="A45" t="s">
        <v>41</v>
      </c>
      <c r="B45">
        <f>[1]!gtx("value(@)",A45,G40)</f>
        <v>254.25970194801889</v>
      </c>
      <c r="C45">
        <f>[1]!gtx("uncertainty(@)",A45,G40)</f>
        <v>0.23673245093566847</v>
      </c>
      <c r="D45">
        <f>[1]!gtx("dof(@)",A45,G40)</f>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Overview</vt:lpstr>
      <vt:lpstr>GUM H1</vt:lpstr>
      <vt:lpstr>HUM H2</vt:lpstr>
      <vt:lpstr>GTXL_scripts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Blair Hall</dc:creator>
  <cp:lastModifiedBy>Blair Hall</cp:lastModifiedBy>
  <dcterms:created xsi:type="dcterms:W3CDTF">2006-09-16T00:00:00Z</dcterms:created>
  <dcterms:modified xsi:type="dcterms:W3CDTF">2015-04-09T00:07:19Z</dcterms:modified>
</cp:coreProperties>
</file>