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eawag\userdata\attrahmu\My Documents\AMR-ecoimpact\data\pollutants\edited_tables_for_merging_subSMILES\"/>
    </mc:Choice>
  </mc:AlternateContent>
  <bookViews>
    <workbookView xWindow="1180" yWindow="500" windowWidth="37120" windowHeight="18920" activeTab="1"/>
  </bookViews>
  <sheets>
    <sheet name="__JChemStructureSheet" sheetId="3" state="hidden" r:id="rId1"/>
    <sheet name="List_v1" sheetId="1" r:id="rId2"/>
    <sheet name="Sheet1" sheetId="4" r:id="rId3"/>
    <sheet name="ReadMe" sheetId="2" r:id="rId4"/>
    <sheet name="Sheet2" sheetId="5" r:id="rId5"/>
  </sheets>
  <externalReferences>
    <externalReference r:id="rId6"/>
  </externalReferences>
  <definedNames>
    <definedName name="_xlnm._FilterDatabase" localSheetId="1" hidden="1">List_v1!$A$1:$AK$234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" i="5" l="1"/>
  <c r="C34" i="5"/>
  <c r="C11" i="5" l="1"/>
  <c r="C14" i="5" s="1"/>
  <c r="C15" i="5" s="1"/>
  <c r="S10" i="4"/>
  <c r="S2" i="4"/>
  <c r="Q3" i="4"/>
  <c r="Q4" i="4" s="1"/>
  <c r="M3" i="4"/>
  <c r="O10" i="4"/>
  <c r="O11" i="4" s="1"/>
  <c r="O12" i="4" s="1"/>
  <c r="M14" i="4"/>
  <c r="M12" i="4"/>
  <c r="Q11" i="4"/>
  <c r="O2" i="4"/>
  <c r="O3" i="4" s="1"/>
  <c r="O4" i="4" s="1"/>
  <c r="G14" i="4"/>
  <c r="G15" i="4" s="1"/>
  <c r="H16" i="4" s="1"/>
  <c r="G17" i="4" s="1"/>
  <c r="M6" i="4"/>
  <c r="J21" i="4"/>
  <c r="K21" i="4" s="1"/>
  <c r="K20" i="4"/>
  <c r="H9" i="4"/>
  <c r="I9" i="4" s="1"/>
  <c r="I7" i="4"/>
  <c r="C1" i="4"/>
  <c r="B2" i="4" s="1"/>
  <c r="C12" i="5" l="1"/>
  <c r="B5" i="4"/>
  <c r="Q5" i="4"/>
  <c r="Q6" i="4" s="1"/>
  <c r="Q12" i="4"/>
  <c r="B3" i="4"/>
  <c r="G19" i="4"/>
  <c r="B4" i="4"/>
  <c r="Q13" i="4"/>
  <c r="Q14" i="4" s="1"/>
  <c r="V11" i="1"/>
  <c r="V124" i="1" l="1"/>
  <c r="V100" i="1" l="1"/>
  <c r="V65" i="1"/>
  <c r="V54" i="1"/>
  <c r="V37" i="1"/>
  <c r="V33" i="1"/>
  <c r="V30" i="1"/>
  <c r="V8" i="1"/>
  <c r="V163" i="1"/>
  <c r="V155" i="1"/>
  <c r="V152" i="1"/>
  <c r="V110" i="1"/>
  <c r="V61" i="1"/>
  <c r="V59" i="1"/>
  <c r="V20" i="1"/>
  <c r="V178" i="1"/>
  <c r="V71" i="1"/>
  <c r="V192" i="1"/>
  <c r="V60" i="1"/>
  <c r="V222" i="1"/>
  <c r="V209" i="1"/>
  <c r="V168" i="1"/>
  <c r="V86" i="1"/>
  <c r="V175" i="1"/>
  <c r="V81" i="1"/>
  <c r="V79" i="1"/>
  <c r="V78" i="1"/>
  <c r="V69" i="1"/>
  <c r="V210" i="1"/>
  <c r="V166" i="1"/>
  <c r="V164" i="1"/>
  <c r="V134" i="1"/>
  <c r="V128" i="1"/>
  <c r="V103" i="1"/>
  <c r="V102" i="1"/>
  <c r="V72" i="1"/>
  <c r="V14" i="1"/>
  <c r="V12" i="1"/>
  <c r="V229" i="1"/>
  <c r="V179" i="1"/>
  <c r="V150" i="1"/>
  <c r="V148" i="1"/>
  <c r="V101" i="1"/>
  <c r="V87" i="1"/>
  <c r="V85" i="1"/>
  <c r="V15" i="1"/>
  <c r="V180" i="1"/>
  <c r="V9" i="1"/>
  <c r="V227" i="1"/>
  <c r="V177" i="1"/>
  <c r="V105" i="1"/>
  <c r="V68" i="1"/>
  <c r="V46" i="1"/>
  <c r="V196" i="1"/>
  <c r="V137" i="1"/>
  <c r="V88" i="1"/>
  <c r="V41" i="1"/>
  <c r="V19" i="1"/>
  <c r="V7" i="1"/>
  <c r="V223" i="1"/>
  <c r="V211" i="1"/>
  <c r="V90" i="1"/>
  <c r="V48" i="1"/>
  <c r="V47" i="1"/>
  <c r="V231" i="1"/>
  <c r="V205" i="1"/>
  <c r="V167" i="1"/>
  <c r="V147" i="1"/>
  <c r="V125" i="1"/>
  <c r="V121" i="1"/>
  <c r="V204" i="1"/>
  <c r="V138" i="1"/>
  <c r="V115" i="1"/>
  <c r="V112" i="1"/>
  <c r="V75" i="1"/>
  <c r="V40" i="1"/>
  <c r="V13" i="1"/>
  <c r="V213" i="1"/>
  <c r="V162" i="1"/>
  <c r="V129" i="1"/>
  <c r="V97" i="1"/>
  <c r="V28" i="1"/>
  <c r="V27" i="1"/>
  <c r="V26" i="1"/>
  <c r="V25" i="1"/>
  <c r="V23" i="1"/>
  <c r="V199" i="1"/>
  <c r="V190" i="1"/>
  <c r="V109" i="1"/>
  <c r="V58" i="1"/>
  <c r="V184" i="1"/>
  <c r="V183" i="1"/>
  <c r="V136" i="1"/>
  <c r="V116" i="1"/>
  <c r="V106" i="1"/>
  <c r="V98" i="1"/>
  <c r="V96" i="1"/>
  <c r="V62" i="1"/>
  <c r="V39" i="1"/>
  <c r="V24" i="1"/>
  <c r="V18" i="1"/>
  <c r="V198" i="1"/>
  <c r="V217" i="1"/>
  <c r="V133" i="1"/>
  <c r="V143" i="1"/>
  <c r="V132" i="1"/>
  <c r="V189" i="1"/>
  <c r="V35" i="1"/>
  <c r="V4" i="1"/>
  <c r="V3" i="1"/>
  <c r="V228" i="1"/>
  <c r="V221" i="1"/>
  <c r="V131" i="1"/>
  <c r="V165" i="1"/>
  <c r="V188" i="1"/>
  <c r="V66" i="1"/>
  <c r="V63" i="1"/>
  <c r="V38" i="1"/>
  <c r="V135" i="1"/>
  <c r="V141" i="1"/>
  <c r="V21" i="1"/>
  <c r="V67" i="1"/>
  <c r="V57" i="1"/>
  <c r="V53" i="1"/>
  <c r="V207" i="1"/>
  <c r="V170" i="1"/>
  <c r="V113" i="1"/>
  <c r="V51" i="1"/>
  <c r="V34" i="1"/>
  <c r="V17" i="1"/>
  <c r="V16" i="1"/>
  <c r="V95" i="1"/>
  <c r="V144" i="1"/>
  <c r="V186" i="1"/>
  <c r="V159" i="1"/>
  <c r="V194" i="1"/>
  <c r="V191" i="1"/>
  <c r="V172" i="1"/>
  <c r="V171" i="1"/>
  <c r="V127" i="1"/>
  <c r="V126" i="1"/>
  <c r="V117" i="1"/>
  <c r="V111" i="1"/>
  <c r="V32" i="1"/>
  <c r="V2" i="1"/>
  <c r="V154" i="1"/>
  <c r="V193" i="1"/>
  <c r="V73" i="1"/>
  <c r="V185" i="1"/>
  <c r="V160" i="1"/>
  <c r="V149" i="1"/>
  <c r="V145" i="1"/>
  <c r="V107" i="1"/>
  <c r="V45" i="1"/>
  <c r="V232" i="1"/>
  <c r="V201" i="1"/>
  <c r="V89" i="1"/>
  <c r="V82" i="1"/>
  <c r="V224" i="1"/>
  <c r="V158" i="1"/>
  <c r="V84" i="1"/>
  <c r="V91" i="1"/>
  <c r="V74" i="1"/>
  <c r="V50" i="1"/>
  <c r="V130" i="1"/>
  <c r="V181" i="1"/>
  <c r="V76" i="1"/>
  <c r="V70" i="1"/>
  <c r="V219" i="1"/>
  <c r="V216" i="1"/>
  <c r="V215" i="1"/>
  <c r="V153" i="1"/>
  <c r="V114" i="1"/>
  <c r="V104" i="1"/>
  <c r="V92" i="1"/>
  <c r="V56" i="1"/>
  <c r="V42" i="1"/>
  <c r="V6" i="1"/>
  <c r="V80" i="1"/>
  <c r="V208" i="1"/>
  <c r="V203" i="1"/>
  <c r="V119" i="1"/>
  <c r="V64" i="1"/>
  <c r="V5" i="1"/>
  <c r="V174" i="1"/>
  <c r="V31" i="1"/>
  <c r="V123" i="1"/>
  <c r="V93" i="1"/>
  <c r="V55" i="1"/>
  <c r="V156" i="1"/>
  <c r="V29" i="1"/>
  <c r="V44" i="1"/>
  <c r="V22" i="1"/>
  <c r="V118" i="1"/>
  <c r="V182" i="1"/>
  <c r="V173" i="1"/>
  <c r="V195" i="1"/>
  <c r="V161" i="1"/>
  <c r="V140" i="1"/>
  <c r="V83" i="1"/>
  <c r="V52" i="1"/>
  <c r="V202" i="1"/>
  <c r="V99" i="1"/>
  <c r="V212" i="1"/>
  <c r="V43" i="1"/>
  <c r="V220" i="1"/>
  <c r="V206" i="1"/>
  <c r="V200" i="1"/>
  <c r="V151" i="1"/>
  <c r="V214" i="1"/>
  <c r="V142" i="1"/>
  <c r="V139" i="1"/>
  <c r="V230" i="1"/>
  <c r="V49" i="1"/>
  <c r="V225" i="1"/>
  <c r="V233" i="1"/>
  <c r="V77" i="1"/>
  <c r="V120" i="1"/>
  <c r="V94" i="1"/>
  <c r="V197" i="1"/>
  <c r="V169" i="1"/>
  <c r="V146" i="1"/>
  <c r="V122" i="1"/>
  <c r="V108" i="1"/>
  <c r="V36" i="1"/>
  <c r="V226" i="1"/>
  <c r="V187" i="1"/>
  <c r="V176" i="1"/>
  <c r="V10" i="1"/>
  <c r="V157" i="1"/>
  <c r="V218" i="1"/>
  <c r="J57" i="1"/>
  <c r="J18" i="1"/>
  <c r="J52" i="1"/>
  <c r="J19" i="1"/>
  <c r="J75" i="1"/>
  <c r="J188" i="1"/>
  <c r="J122" i="1"/>
  <c r="J140" i="1"/>
  <c r="J53" i="1"/>
  <c r="J46" i="1"/>
  <c r="J132" i="1"/>
  <c r="J111" i="1"/>
  <c r="J167" i="1"/>
  <c r="J35" i="1"/>
  <c r="J181" i="1"/>
  <c r="J226" i="1"/>
  <c r="J178" i="1"/>
  <c r="J118" i="1"/>
  <c r="J198" i="1"/>
  <c r="J162" i="1"/>
  <c r="J129" i="1"/>
  <c r="J32" i="1"/>
  <c r="J83" i="1"/>
  <c r="J51" i="1"/>
  <c r="J147" i="1"/>
  <c r="J121" i="1"/>
  <c r="J174" i="1"/>
  <c r="J17" i="1"/>
  <c r="J170" i="1"/>
  <c r="J148" i="1"/>
  <c r="J10" i="1"/>
  <c r="J24" i="1"/>
  <c r="J101" i="1"/>
  <c r="J172" i="1"/>
  <c r="J63" i="1"/>
  <c r="J28" i="1"/>
  <c r="J227" i="1"/>
  <c r="J216" i="1"/>
  <c r="J177" i="1"/>
  <c r="J2" i="1"/>
  <c r="J3" i="1"/>
  <c r="J92" i="1"/>
  <c r="J109" i="1"/>
  <c r="J163" i="1"/>
  <c r="J207" i="1"/>
  <c r="J115" i="1"/>
  <c r="J82" i="1"/>
  <c r="J87" i="1"/>
  <c r="J113" i="1"/>
  <c r="J68" i="1"/>
  <c r="J79" i="1"/>
  <c r="J88" i="1"/>
  <c r="J16" i="1"/>
  <c r="J137" i="1"/>
  <c r="J40" i="1"/>
  <c r="J218" i="1"/>
  <c r="J157" i="1"/>
  <c r="J74" i="1"/>
  <c r="J78" i="1"/>
  <c r="J66" i="1"/>
  <c r="J25" i="1"/>
  <c r="J26" i="1"/>
  <c r="J232" i="1"/>
  <c r="J102" i="1"/>
  <c r="J209" i="1"/>
  <c r="J214" i="1"/>
  <c r="J27" i="1"/>
  <c r="J191" i="1"/>
  <c r="J69" i="1"/>
  <c r="J203" i="1"/>
  <c r="J38" i="1"/>
  <c r="J187" i="1"/>
  <c r="J230" i="1"/>
  <c r="J12" i="1"/>
  <c r="J133" i="1"/>
  <c r="J64" i="1"/>
  <c r="J47" i="1"/>
  <c r="J217" i="1"/>
  <c r="J176" i="1"/>
  <c r="J149" i="1"/>
  <c r="J95" i="1"/>
  <c r="J104" i="1"/>
  <c r="J62" i="1"/>
  <c r="J67" i="1"/>
  <c r="J171" i="1"/>
  <c r="J29" i="1"/>
  <c r="J90" i="1"/>
  <c r="J127" i="1"/>
  <c r="J175" i="1"/>
  <c r="J138" i="1"/>
  <c r="J225" i="1"/>
  <c r="J55" i="1"/>
  <c r="J195" i="1"/>
  <c r="J8" i="1"/>
  <c r="J6" i="1"/>
  <c r="J21" i="1"/>
  <c r="J5" i="1"/>
  <c r="J58" i="1"/>
  <c r="J179" i="1"/>
  <c r="J134" i="1"/>
  <c r="J202" i="1"/>
  <c r="J97" i="1"/>
  <c r="J210" i="1"/>
  <c r="J223" i="1"/>
  <c r="J165" i="1"/>
  <c r="J194" i="1"/>
  <c r="J13" i="1"/>
  <c r="J197" i="1"/>
  <c r="J11" i="1"/>
  <c r="J96" i="1"/>
  <c r="J4" i="1"/>
  <c r="J39" i="1"/>
  <c r="J86" i="1"/>
  <c r="J192" i="1"/>
  <c r="J168" i="1"/>
  <c r="J193" i="1"/>
  <c r="J145" i="1"/>
  <c r="J190" i="1"/>
  <c r="J77" i="1"/>
  <c r="J159" i="1"/>
  <c r="J142" i="1"/>
  <c r="J208" i="1"/>
  <c r="J14" i="1"/>
  <c r="J7" i="1"/>
  <c r="J212" i="1"/>
  <c r="J124" i="1"/>
  <c r="J200" i="1"/>
  <c r="J36" i="1"/>
  <c r="J72" i="1"/>
  <c r="J119" i="1"/>
  <c r="J49" i="1"/>
  <c r="J183" i="1"/>
  <c r="J219" i="1"/>
  <c r="J114" i="1"/>
  <c r="J30" i="1"/>
  <c r="J213" i="1"/>
  <c r="J56" i="1"/>
  <c r="J99" i="1"/>
  <c r="J70" i="1"/>
  <c r="J130" i="1"/>
  <c r="J155" i="1"/>
  <c r="J136" i="1"/>
  <c r="J144" i="1"/>
  <c r="J206" i="1"/>
  <c r="J50" i="1"/>
  <c r="J154" i="1"/>
  <c r="J15" i="1"/>
  <c r="J31" i="1"/>
  <c r="J84" i="1"/>
  <c r="J33" i="1"/>
  <c r="J196" i="1"/>
  <c r="J73" i="1"/>
  <c r="J166" i="1"/>
  <c r="J233" i="1"/>
  <c r="J231" i="1"/>
  <c r="J151" i="1"/>
  <c r="J156" i="1"/>
  <c r="J128" i="1"/>
  <c r="J45" i="1"/>
  <c r="J98" i="1"/>
  <c r="J186" i="1"/>
  <c r="J65" i="1"/>
  <c r="J139" i="1"/>
  <c r="J164" i="1"/>
  <c r="J143" i="1"/>
  <c r="J211" i="1"/>
  <c r="J126" i="1"/>
  <c r="J201" i="1"/>
  <c r="J135" i="1"/>
  <c r="J158" i="1"/>
  <c r="J91" i="1"/>
  <c r="J215" i="1"/>
  <c r="J224" i="1"/>
  <c r="J173" i="1"/>
  <c r="J71" i="1"/>
  <c r="J161" i="1"/>
  <c r="J220" i="1"/>
  <c r="J94" i="1"/>
  <c r="J150" i="1"/>
  <c r="J48" i="1"/>
  <c r="J43" i="1"/>
  <c r="J93" i="1"/>
  <c r="J89" i="1"/>
  <c r="J61" i="1"/>
  <c r="J221" i="1"/>
  <c r="J229" i="1"/>
  <c r="J185" i="1"/>
  <c r="J20" i="1"/>
  <c r="J205" i="1"/>
  <c r="J80" i="1"/>
  <c r="J76" i="1"/>
  <c r="J41" i="1"/>
  <c r="J106" i="1"/>
  <c r="J189" i="1"/>
  <c r="J169" i="1"/>
  <c r="J85" i="1"/>
  <c r="J42" i="1"/>
  <c r="J222" i="1"/>
  <c r="J153" i="1"/>
  <c r="J108" i="1"/>
  <c r="J112" i="1"/>
  <c r="J103" i="1"/>
  <c r="J184" i="1"/>
  <c r="J125" i="1"/>
  <c r="J116" i="1"/>
  <c r="J22" i="1"/>
  <c r="J34" i="1"/>
  <c r="J160" i="1"/>
  <c r="J182" i="1"/>
  <c r="J110" i="1"/>
  <c r="J204" i="1"/>
  <c r="J180" i="1"/>
  <c r="J141" i="1"/>
  <c r="J23" i="1"/>
  <c r="J81" i="1"/>
  <c r="J59" i="1"/>
  <c r="J228" i="1"/>
  <c r="J105" i="1"/>
  <c r="J131" i="1"/>
  <c r="J152" i="1"/>
  <c r="J37" i="1"/>
  <c r="J117" i="1"/>
  <c r="J54" i="1"/>
  <c r="J44" i="1"/>
  <c r="J60" i="1"/>
  <c r="J107" i="1"/>
  <c r="J9" i="1"/>
  <c r="J199" i="1"/>
  <c r="J123" i="1"/>
  <c r="J100" i="1"/>
  <c r="J120" i="1"/>
  <c r="J146" i="1"/>
</calcChain>
</file>

<file path=xl/sharedStrings.xml><?xml version="1.0" encoding="utf-8"?>
<sst xmlns="http://schemas.openxmlformats.org/spreadsheetml/2006/main" count="6615" uniqueCount="4016">
  <si>
    <t>Herbicide</t>
  </si>
  <si>
    <t>Insecticide</t>
  </si>
  <si>
    <t>Pharmaceutical</t>
  </si>
  <si>
    <t>Carbamazepine</t>
  </si>
  <si>
    <t>Carbendazim</t>
  </si>
  <si>
    <t>Fungicide</t>
  </si>
  <si>
    <t>Clofibric acid</t>
  </si>
  <si>
    <t>Substance class</t>
  </si>
  <si>
    <t>Amisulpride</t>
  </si>
  <si>
    <t>Irbesartan</t>
  </si>
  <si>
    <t>Levamisole</t>
  </si>
  <si>
    <t>Venlafaxine</t>
  </si>
  <si>
    <t>Fipronil</t>
  </si>
  <si>
    <t>Kresoxim-methyl</t>
  </si>
  <si>
    <t>Gemfibrozil</t>
  </si>
  <si>
    <t>Paracetamol</t>
  </si>
  <si>
    <t>Acetamipride</t>
  </si>
  <si>
    <t>Acesulfame</t>
  </si>
  <si>
    <t>Artificial sweetener</t>
  </si>
  <si>
    <t>Uchem-ID</t>
  </si>
  <si>
    <t>CAS-Number</t>
  </si>
  <si>
    <t>SMILES</t>
  </si>
  <si>
    <t>Substance</t>
  </si>
  <si>
    <t>33665-90-6</t>
  </si>
  <si>
    <t>160430-64-8</t>
  </si>
  <si>
    <t>Bromoxynil</t>
  </si>
  <si>
    <t>1689-84-5</t>
  </si>
  <si>
    <t>Alachlor</t>
  </si>
  <si>
    <t>Aspartame</t>
  </si>
  <si>
    <t>Asulam</t>
  </si>
  <si>
    <t>Atenolol</t>
  </si>
  <si>
    <t>Atrazine</t>
  </si>
  <si>
    <t>Capecitabine</t>
  </si>
  <si>
    <t>Carbetamide</t>
  </si>
  <si>
    <t>Chlorotoluron</t>
  </si>
  <si>
    <t>Alachlor-D13</t>
  </si>
  <si>
    <t>Dimethoate-D6</t>
  </si>
  <si>
    <t>Acesulfame-D4</t>
  </si>
  <si>
    <t>Amisulpride-D5</t>
  </si>
  <si>
    <t>Aspartame-D5</t>
  </si>
  <si>
    <t>Atrazine-D5</t>
  </si>
  <si>
    <t>Atenolol-D7</t>
  </si>
  <si>
    <t>Bicalutamide-D4</t>
  </si>
  <si>
    <t>Carbendazim-D4</t>
  </si>
  <si>
    <t>Clofibric acid-D4</t>
  </si>
  <si>
    <t>Furosemide-D5</t>
  </si>
  <si>
    <t>Clothianidin-D3</t>
  </si>
  <si>
    <t>Citalopram-D6</t>
  </si>
  <si>
    <t>Clomazone</t>
  </si>
  <si>
    <t>Naproxen-D3</t>
  </si>
  <si>
    <t>Clozapine</t>
  </si>
  <si>
    <t>Clozapine-D8</t>
  </si>
  <si>
    <t>Crotamiton</t>
  </si>
  <si>
    <t>Dimethenamid-D3</t>
  </si>
  <si>
    <t>Cyclamate-D11</t>
  </si>
  <si>
    <t>Cyromazine</t>
  </si>
  <si>
    <t>Morphine-D3</t>
  </si>
  <si>
    <t>Diazinon-D10</t>
  </si>
  <si>
    <t>Deprenyl</t>
  </si>
  <si>
    <t>Diazepam</t>
  </si>
  <si>
    <t>Diazepam-D5</t>
  </si>
  <si>
    <t>Diclofenac</t>
  </si>
  <si>
    <t>Diclofenac-D4</t>
  </si>
  <si>
    <t>Dimefuron</t>
  </si>
  <si>
    <t>Diuron-D6</t>
  </si>
  <si>
    <t>Diuron</t>
  </si>
  <si>
    <t>Doxylamine</t>
  </si>
  <si>
    <t>Sulfapyridine-D4</t>
  </si>
  <si>
    <t>Terbuthylazine-D5</t>
  </si>
  <si>
    <t>Fenofibrate-D6</t>
  </si>
  <si>
    <t>Fenoxycarb</t>
  </si>
  <si>
    <t>Mecoprop-D6</t>
  </si>
  <si>
    <t>Saccarine-13C6</t>
  </si>
  <si>
    <t>Flufenacet</t>
  </si>
  <si>
    <t>Fluoxetine</t>
  </si>
  <si>
    <t>Fluoxetine-D5</t>
  </si>
  <si>
    <t>Ibuprofen</t>
  </si>
  <si>
    <t>Ibuprofen-D3</t>
  </si>
  <si>
    <t>Indomethacin</t>
  </si>
  <si>
    <t>Indomethacin-D4</t>
  </si>
  <si>
    <t>Iprovalicarb</t>
  </si>
  <si>
    <t>Irgarol-D9</t>
  </si>
  <si>
    <t>Isoproturon</t>
  </si>
  <si>
    <t>Isoproturon-D6</t>
  </si>
  <si>
    <t>Ketoprofen</t>
  </si>
  <si>
    <t>Levetiracetam-D3</t>
  </si>
  <si>
    <t>Venlafaxine-D6</t>
  </si>
  <si>
    <t>Levetiracetam</t>
  </si>
  <si>
    <t>Lovastatin</t>
  </si>
  <si>
    <t>Mecoprop</t>
  </si>
  <si>
    <t>Metolachlor</t>
  </si>
  <si>
    <t>Metolachlor-D6</t>
  </si>
  <si>
    <t>Metoprolol</t>
  </si>
  <si>
    <t>Metoprolol-D7</t>
  </si>
  <si>
    <t>Metoxuron</t>
  </si>
  <si>
    <t>Carbamazepine-10-11-epoxide-13C,D2</t>
  </si>
  <si>
    <t>Primicarb-D6</t>
  </si>
  <si>
    <t>Monuron</t>
  </si>
  <si>
    <t>Clotrimazole-D5</t>
  </si>
  <si>
    <t>Napropamide</t>
  </si>
  <si>
    <t>N-N-diethyl-3-methylbenzamide (DEET)</t>
  </si>
  <si>
    <t>DEET-D10</t>
  </si>
  <si>
    <t>Oseltamivir</t>
  </si>
  <si>
    <t>Clopidogrel-(+/-)-D4</t>
  </si>
  <si>
    <t>Pargyline</t>
  </si>
  <si>
    <t>Phenytoin</t>
  </si>
  <si>
    <t>Propachlor</t>
  </si>
  <si>
    <t>Ranitidine</t>
  </si>
  <si>
    <t>Ranitidine-D6</t>
  </si>
  <si>
    <t>Sulfamethoxazole-D4</t>
  </si>
  <si>
    <t>Sucralose</t>
  </si>
  <si>
    <t>Sucralose-D6</t>
  </si>
  <si>
    <t>Sulfadiazine</t>
  </si>
  <si>
    <t>Sulfadiazine-D4</t>
  </si>
  <si>
    <t>Sulfamethazine</t>
  </si>
  <si>
    <t>Sulfamethazine-13C6</t>
  </si>
  <si>
    <t>Tebutam-D4</t>
  </si>
  <si>
    <t>Terbutryn</t>
  </si>
  <si>
    <t>Chloroturon-D6</t>
  </si>
  <si>
    <t>Ticlopidine</t>
  </si>
  <si>
    <t>Trinexapac-ethyl</t>
  </si>
  <si>
    <t>Valsartan</t>
  </si>
  <si>
    <t>Valsartan-13C5-15N</t>
  </si>
  <si>
    <t>Perindopril</t>
  </si>
  <si>
    <t>Atomoetin-D3</t>
  </si>
  <si>
    <t>Sulfamethoxazole</t>
  </si>
  <si>
    <t>Sulfapyridine</t>
  </si>
  <si>
    <t>Sulfapyridin-D4</t>
  </si>
  <si>
    <t>Sulfathiazole</t>
  </si>
  <si>
    <t>Sulfathiazol-D4</t>
  </si>
  <si>
    <t>Tebufenozide</t>
  </si>
  <si>
    <t>Terbutylazin-D5</t>
  </si>
  <si>
    <t>58-08-2</t>
  </si>
  <si>
    <t>60142-96-3</t>
  </si>
  <si>
    <t>84057-84-1</t>
  </si>
  <si>
    <t>Sotalol</t>
  </si>
  <si>
    <t>3930-20-9</t>
  </si>
  <si>
    <t>Mefenamic acid</t>
  </si>
  <si>
    <t>61-68-7</t>
  </si>
  <si>
    <t>Metformin</t>
  </si>
  <si>
    <t>657-24-9</t>
  </si>
  <si>
    <t>Verapamil</t>
  </si>
  <si>
    <t>52-53-9</t>
  </si>
  <si>
    <t>Fenfluramine</t>
  </si>
  <si>
    <t>458-24-2</t>
  </si>
  <si>
    <t>Mexiletine</t>
  </si>
  <si>
    <t>31828-71-4</t>
  </si>
  <si>
    <t>Tramadol</t>
  </si>
  <si>
    <t>112410-23-8</t>
  </si>
  <si>
    <t>Aliskiren</t>
  </si>
  <si>
    <t>Aliskiren-D6</t>
  </si>
  <si>
    <t>Atazanavir</t>
  </si>
  <si>
    <t>198904-31-3</t>
  </si>
  <si>
    <t>Atazanavir-D5</t>
  </si>
  <si>
    <t>41859-67-0</t>
  </si>
  <si>
    <t>n.a.</t>
  </si>
  <si>
    <t>Clopidogrel carboxylic acid</t>
  </si>
  <si>
    <t>144457-28-3</t>
  </si>
  <si>
    <t>Mesotrione</t>
  </si>
  <si>
    <t>104206-82-8</t>
  </si>
  <si>
    <t>Mesotrione-D3</t>
  </si>
  <si>
    <t>15299-99-7</t>
  </si>
  <si>
    <t>Picoxystrobin</t>
  </si>
  <si>
    <t>117428-22-5</t>
  </si>
  <si>
    <t>Sitagliptin</t>
  </si>
  <si>
    <t>486460-32-6</t>
  </si>
  <si>
    <t>Sitagliptin-D4</t>
  </si>
  <si>
    <t>5915-41-3</t>
  </si>
  <si>
    <t>Fexofenadine</t>
  </si>
  <si>
    <t>Terbuthylazine-D5, n.a.</t>
  </si>
  <si>
    <t>Caffeine</t>
  </si>
  <si>
    <t>Caffeine-D9</t>
  </si>
  <si>
    <t>Cilastatin</t>
  </si>
  <si>
    <t>Chlorotoluron-D6 (Venlafaxine-D6)</t>
  </si>
  <si>
    <t>Flufenamic acid</t>
  </si>
  <si>
    <t>Diclofenac-D4 (Metconazol-D6)</t>
  </si>
  <si>
    <t>Furosemide</t>
  </si>
  <si>
    <t>Lamotrigine</t>
  </si>
  <si>
    <t>Mianserin</t>
  </si>
  <si>
    <t>Saccharin</t>
  </si>
  <si>
    <t>Antibiotic</t>
  </si>
  <si>
    <t>Diuron-D6, Linuron-D6 (Azoxystrobin-D4)</t>
  </si>
  <si>
    <t>y</t>
  </si>
  <si>
    <t>n?</t>
  </si>
  <si>
    <t>15972-60-8</t>
  </si>
  <si>
    <t>71675-85-9</t>
  </si>
  <si>
    <t>22839-47-0</t>
  </si>
  <si>
    <t>3337-71-1</t>
  </si>
  <si>
    <t>29122-68-7</t>
  </si>
  <si>
    <t>1912-24-9</t>
  </si>
  <si>
    <t>Bezafibrate</t>
  </si>
  <si>
    <t>154361-50-9</t>
  </si>
  <si>
    <t>298-46-4</t>
  </si>
  <si>
    <t>10605-21-7</t>
  </si>
  <si>
    <t>IUPAC-Name</t>
  </si>
  <si>
    <t>Martina</t>
  </si>
  <si>
    <t>Associated 
Internal Standard</t>
  </si>
  <si>
    <t>x</t>
  </si>
  <si>
    <t xml:space="preserve"> </t>
  </si>
  <si>
    <t>InChI</t>
  </si>
  <si>
    <t>Exact mass [g/mol]</t>
  </si>
  <si>
    <t>Bezafibrate-D4</t>
  </si>
  <si>
    <t>CC1=CC(=O)NS(=O)(=O)O1</t>
  </si>
  <si>
    <t>YGCFIWIQZPHFLU-UHFFFAOYSA-N</t>
  </si>
  <si>
    <t>CCC1=C(C(=CC=C1)CC)N(COC)C(=O)CCl</t>
  </si>
  <si>
    <t>COC(=O)NS(=O)(=O)C1=CC=C(C=C1)N</t>
  </si>
  <si>
    <t>COC(=O)NC1=NC2=CC=CC=C2N1</t>
  </si>
  <si>
    <t>CCNC(=O)C(C)OC(=O)NC1=CC=CC=C1</t>
  </si>
  <si>
    <t>16118-45-9</t>
  </si>
  <si>
    <t>CC1=C(C=C(C=C1)NC(=O)N(C)C)Cl</t>
  </si>
  <si>
    <t>15545-48-9</t>
  </si>
  <si>
    <t>82009-34-5</t>
  </si>
  <si>
    <t>CC(C)(C(=O)O)OC1=CC=C(C=C1)Cl</t>
  </si>
  <si>
    <t>882-09-7</t>
  </si>
  <si>
    <t>81777-89-1</t>
  </si>
  <si>
    <t>5786-21-0</t>
  </si>
  <si>
    <t>483-63-6</t>
  </si>
  <si>
    <t>66215-27-8</t>
  </si>
  <si>
    <t>C1CC1NC2=NC(=NC(=N2)N)N</t>
  </si>
  <si>
    <t>2323-36-6</t>
  </si>
  <si>
    <t>439-14-5</t>
  </si>
  <si>
    <t>15307-86-5</t>
  </si>
  <si>
    <t>34205-21-5</t>
  </si>
  <si>
    <t>CC(C)(C)C1=NN(C(=O)O1)C2=C(C=C(C=C2)NC(=O)N(C)C)Cl</t>
  </si>
  <si>
    <t>Dimethenamid</t>
  </si>
  <si>
    <t>87674-68-8</t>
  </si>
  <si>
    <t>330-54-1</t>
  </si>
  <si>
    <t>469-21-6</t>
  </si>
  <si>
    <t>126833-17-8</t>
  </si>
  <si>
    <t>Fenhexamid</t>
  </si>
  <si>
    <t>72490-01-8</t>
  </si>
  <si>
    <t>83799-24-0</t>
  </si>
  <si>
    <t>120068-37-3</t>
  </si>
  <si>
    <t>Flonicamid</t>
  </si>
  <si>
    <t>158062-67-0</t>
  </si>
  <si>
    <t>142459-58-3</t>
  </si>
  <si>
    <t>530-78-9</t>
  </si>
  <si>
    <t>54910-89-3</t>
  </si>
  <si>
    <t>54-31-9</t>
  </si>
  <si>
    <t>25812-30-0</t>
  </si>
  <si>
    <t>15687-27-1</t>
  </si>
  <si>
    <t>53-86-1</t>
  </si>
  <si>
    <t>140923-17-7</t>
  </si>
  <si>
    <t>138402-11-6</t>
  </si>
  <si>
    <t>28159-98-0</t>
  </si>
  <si>
    <t>34123-59-6</t>
  </si>
  <si>
    <t>22071-15-4</t>
  </si>
  <si>
    <t>143390-89-0</t>
  </si>
  <si>
    <t>14769-73-4</t>
  </si>
  <si>
    <t>102767-28-2</t>
  </si>
  <si>
    <t>75330-75-5</t>
  </si>
  <si>
    <t>93-65-2</t>
  </si>
  <si>
    <t>CC1=C(C=CC(=C1)Cl)OC(C)C(=O)O</t>
  </si>
  <si>
    <t>51218-45-2</t>
  </si>
  <si>
    <t>CCC1=CC=CC(=C1N(C(C)COC)C(=O)CCl)C</t>
  </si>
  <si>
    <t>CN(C)C(=N)N=C(N)N</t>
  </si>
  <si>
    <t>37350-58-6</t>
  </si>
  <si>
    <t>CC(C)NCC(COC1=CC=C(C=C1)CCOC)O</t>
  </si>
  <si>
    <t>Metoxuron-D6</t>
  </si>
  <si>
    <t>19937-59-8</t>
  </si>
  <si>
    <t>CN(C)C(=O)NC1=CC(=C(C=C1)OC)Cl</t>
  </si>
  <si>
    <t>CC1=C(C(=CC=C1)C)OCC(C)N</t>
  </si>
  <si>
    <t>CN1CCN2C(C1)C3=CC=CC=C3CC4=CC=CC=C42</t>
  </si>
  <si>
    <t>24219-97-4</t>
  </si>
  <si>
    <t>150-68-5</t>
  </si>
  <si>
    <t>CN(C)C(=O)NC1=CC=C(C=C1)Cl</t>
  </si>
  <si>
    <t>14062-80-7</t>
  </si>
  <si>
    <t>4-Chloro-N,N-Dimethylbenzamide (MMclB)</t>
  </si>
  <si>
    <t>CCN(CC)C(=O)C(C)OC1=CC=CC2=CC=CC=C21</t>
  </si>
  <si>
    <t>Naproxen</t>
  </si>
  <si>
    <t>CC(C1=CC2=C(C=C1)C=C(C=C2)OC)C(=O)O</t>
  </si>
  <si>
    <t>22204-53-1</t>
  </si>
  <si>
    <t>134-62-3</t>
  </si>
  <si>
    <t>196618-13-0</t>
  </si>
  <si>
    <t>CCC(CC)OC1C=C(CC(C1NC(=O)C)N)C(=O)OCC</t>
  </si>
  <si>
    <t>CC(=O)NC1=CC=C(C=C1)O</t>
  </si>
  <si>
    <t>103-90-2</t>
  </si>
  <si>
    <t>555-57-7</t>
  </si>
  <si>
    <t>CN(CC#C)CC1=CC=CC=C1</t>
  </si>
  <si>
    <t>82834-16-0</t>
  </si>
  <si>
    <t>CCCC(C(=O)OCC)NC(C)C(=O)N1C2CCCCC2CC1C(=O)O</t>
  </si>
  <si>
    <t>C1=CC=C(C=C1)C2(C(=O)NC(=O)N2)C3=CC=CC=C3</t>
  </si>
  <si>
    <t>COC=C(C1=CC=CC=C1COC2=CC=CC(=N2)C(F)(F)F)C(=O)OC</t>
  </si>
  <si>
    <t>1918-16-7</t>
  </si>
  <si>
    <t>CC(C)N(C1=CC=CC=C1)C(=O)CCl</t>
  </si>
  <si>
    <t>525-66-6</t>
  </si>
  <si>
    <t>66357-35-5</t>
  </si>
  <si>
    <t>CNC(=C[N+](=O)[O-])NCCSCC1=CC=C(O1)CN(C)C</t>
  </si>
  <si>
    <t>106308-44-5</t>
  </si>
  <si>
    <t>C1=CC(=C(C(=C1)F)CN2C=C(N=N2)C(=O)N)F</t>
  </si>
  <si>
    <t>81-07-2</t>
  </si>
  <si>
    <t>C1=CC=C2C(=C1)C(=O)NS2(=O)=O</t>
  </si>
  <si>
    <t>673-04-1</t>
  </si>
  <si>
    <t>CCNC1=NC(=NC(=N1)OC)NCC</t>
  </si>
  <si>
    <t>C1CN2C(=NN=C2C(F)(F)F)CN1C(=O)CC(CC3=CC(=C(C=C3F)F)F)N</t>
  </si>
  <si>
    <t>56038-13-2</t>
  </si>
  <si>
    <t>C(C1C(C(C(C(O1)OC2(C(C(C(O2)CCl)O)O)CCl)O)O)Cl)O</t>
  </si>
  <si>
    <t>C1=CN=C(N=C1)NS(=O)(=O)C2=CC=C(C=C2)N</t>
  </si>
  <si>
    <t>68-35-9</t>
  </si>
  <si>
    <t>57-68-1</t>
  </si>
  <si>
    <t>CC1=CC(=NC(=N1)NS(=O)(=O)C2=CC=C(C=C2)N)C</t>
  </si>
  <si>
    <t>723-46-6</t>
  </si>
  <si>
    <t>CC1=CC(=NO1)NS(=O)(=O)C2=CC=C(C=C2)N</t>
  </si>
  <si>
    <t>144-83-2</t>
  </si>
  <si>
    <t>C1=CC=NC(=C1)NS(=O)(=O)C2=CC=C(C=C2)N</t>
  </si>
  <si>
    <t>72-14-0</t>
  </si>
  <si>
    <t>C1=CC(=CC=C1N)S(=O)(=O)NC2=NC=CS2</t>
  </si>
  <si>
    <t>Cyclamate (Cyclamic acid)</t>
  </si>
  <si>
    <t>100-88-9</t>
  </si>
  <si>
    <t>C1CCC(CC1)NS(=O)(=O)O</t>
  </si>
  <si>
    <t>CC1(CCCCC1)C(=O)NC2=C(C(=C(C=C2)O)Cl)Cl</t>
  </si>
  <si>
    <t>CCNC(C)CC1=CC(=CC=C1)C(F)(F)F</t>
  </si>
  <si>
    <t>CCOC(=O)NCCOC1=CC=C(C=C1)OC2=CC=CC=C2</t>
  </si>
  <si>
    <t>CC(C)(C1=CC=C(C=C1)C(CCCN2CCC(CC2)C(C3=CC=CC=C3)(C4=CC=CC=C4)O)O)C(=O)O</t>
  </si>
  <si>
    <t>C1=C(C=C(C(=C1Cl)N2C(=C(C(=N2)C#N)S(=O)C(F)(F)F)N)Cl)C(F)(F)F</t>
  </si>
  <si>
    <t>C1=CN=CC(=C1C(F)(F)F)C(=O)NCC#N</t>
  </si>
  <si>
    <t>CC(C)N(C1=CC=C(C=C1)F)C(=O)COC2=NN=C(S2)C(F)(F)F</t>
  </si>
  <si>
    <t>C1=CC=C(C(=C1)C(=O)O)NC2=CC=CC(=C2)C(F)(F)F</t>
  </si>
  <si>
    <t>CNCCC(C1=CC=CC=C1)OC2=CC=C(C=C2)C(F)(F)F</t>
  </si>
  <si>
    <t>C1=COC(=C1)CNC2=CC(=C(C=C2C(=O)O)S(=O)(=O)N)Cl</t>
  </si>
  <si>
    <t>Gabapentin</t>
  </si>
  <si>
    <t>C1CCC(CC1)(CC(=O)O)CN</t>
  </si>
  <si>
    <t>CC1=CC(=C(C=C1)C)OCCCC(C)(C)C(=O)O</t>
  </si>
  <si>
    <t>CC(C)CC1=CC=C(C=C1)C(C)C(=O)O</t>
  </si>
  <si>
    <t>CC1=C(C2=C(N1C(=O)C3=CC=C(C=C3)Cl)C=CC(=C2)OC)CC(=O)O</t>
  </si>
  <si>
    <t>CC1=CC=C(C=C1)C(C)NC(=O)C(C(C)C)NC(=O)OC(C)C</t>
  </si>
  <si>
    <t>CCCCC1=NC2(CCCC2)C(=O)N1CC3=CC=C(C=C3)C4=CC=CC=C4C5=NNN=N5</t>
  </si>
  <si>
    <t>CC(C)(C)NC1=NC(=NC(=N1)NC2CC2)SC</t>
  </si>
  <si>
    <t>Irgarol 1051 (Cybutryn)</t>
  </si>
  <si>
    <t>CC(C)C1=CC=C(C=C1)NC(=O)N(C)C</t>
  </si>
  <si>
    <t>CC1=CC=CC=C1OCC2=CC=CC=C2C(=NOC)C(=O)OC</t>
  </si>
  <si>
    <t>C1=CC(=C(C(=C1)Cl)Cl)C2=C(N=C(N=N2)N)N</t>
  </si>
  <si>
    <t>C1CSC2=NC(CN21)C3=CC=CC=C3</t>
  </si>
  <si>
    <t>CCC(C(=O)N)N1CCCC1=O</t>
  </si>
  <si>
    <t>CCC1=CC=C(C=C1)C(=O)NN(C(=O)C2=CC(=CC(=C2)C)C)C(C)(C)C</t>
  </si>
  <si>
    <t>35256-85-0</t>
  </si>
  <si>
    <t>CC(C)N(CC1=CC=CC=C1)C(=O)C(C)(C)C</t>
  </si>
  <si>
    <t>CCNC1=NC(=NC(=N1)SC)NC(C)(C)C</t>
  </si>
  <si>
    <t>886-50-0</t>
  </si>
  <si>
    <t>55142-85-3</t>
  </si>
  <si>
    <t>C1CN(CC2=C1SC=C2)CC3=CC=CC=C3Cl</t>
  </si>
  <si>
    <t>CN(C)CC1CCCCC1(C2=CC(=CC=C2)OC)O</t>
  </si>
  <si>
    <t>95266-40-3</t>
  </si>
  <si>
    <t>CCOC(=O)C1CC(=O)C(=C(C2CC2)O)C(=O)C1</t>
  </si>
  <si>
    <t>CCCCC(=O)N(CC1=CC=C(C=C1)C2=CC=CC=C2C3=NNN=N3)C(C(C)C)C(=O)O</t>
  </si>
  <si>
    <t>137862-53-4</t>
  </si>
  <si>
    <t>CN(C)CC(C1=CC=C(C=C1)OC)C2(CCCCC2)O</t>
  </si>
  <si>
    <t>93413-69-5</t>
  </si>
  <si>
    <t>CC(C)C(CCCN(C)CCC1=CC(=C(C=C1)OC)OC)(C#N)C2=CC(=C(C=C2)OC)OC</t>
  </si>
  <si>
    <t>Abemaciclib</t>
  </si>
  <si>
    <t>Atomoxetine</t>
  </si>
  <si>
    <t>Atovaquone</t>
  </si>
  <si>
    <t>Budesonide</t>
  </si>
  <si>
    <t>Canagliflozin hydrate</t>
  </si>
  <si>
    <t>Clotrimazol</t>
  </si>
  <si>
    <t>Dapagliflozin</t>
  </si>
  <si>
    <t>Dasatinib</t>
  </si>
  <si>
    <t>Dienogest</t>
  </si>
  <si>
    <t>Duloxetine</t>
  </si>
  <si>
    <t>Efavirenz</t>
  </si>
  <si>
    <t>Ezetimibe</t>
  </si>
  <si>
    <t>Mirtazapine</t>
  </si>
  <si>
    <t>Mometasone furoate</t>
  </si>
  <si>
    <t>Naloxegol</t>
  </si>
  <si>
    <t>Olanzapine</t>
  </si>
  <si>
    <t>Omeprazole</t>
  </si>
  <si>
    <t>Regorafenib</t>
  </si>
  <si>
    <t>Tadalafil</t>
  </si>
  <si>
    <t>Vildagliptin</t>
  </si>
  <si>
    <t>Vorinostat</t>
  </si>
  <si>
    <t>CCN1CCN(CC1)CC2=CN=C(C=C2)NC3=NC=C(C(=N3)C4=CC5=C(C(=C4)F)N=C(N5C(C)C)C)F</t>
  </si>
  <si>
    <t>CCOC(=O)C1=C(NC(=C(C1C2=CC=CC=C2Cl)C(=O)OC)C)COCCN</t>
  </si>
  <si>
    <t>CC1=CC=CC=C1OC(CCNC)C2=CC=CC=C2</t>
  </si>
  <si>
    <t>C1CC(CCC1C2=CC=C(C=C2)Cl)C3=C(C4=CC=CC=C4C(=O)C3=O)O</t>
  </si>
  <si>
    <t>CCCC1OC2CC3C4CCC5=CC(=O)C=CC5(C4C(CC3(C2(O1)C(=O)CO)C)O)C</t>
  </si>
  <si>
    <t>CC1=C(C=C(C=C1)C2C(C(C(C(O2)CO)O)O)O)CC3=CC=C(S3)C4=CC=C(C=C4)F</t>
  </si>
  <si>
    <t>C1=CC=C(C=C1)C(C2=CC=CC=C2)(C3=CC=CC=C3Cl)N4C=CN=C4</t>
  </si>
  <si>
    <t>CCOC1=CC=C(C=C1)CC2=C(C=CC(=C2)C3C(C(C(C(O3)CO)O)O)O)Cl</t>
  </si>
  <si>
    <t>CC1=C(C(=CC=C1)Cl)NC(=O)C2=CN=C(S2)NC3=CC(=NC(=N3)C)N4CCN(CC4)CCO</t>
  </si>
  <si>
    <t>CC12CCC3=C4CCC(=O)C=C4CCC3C1CCC2(CC#N)O</t>
  </si>
  <si>
    <t>CC1CCOC2N1C(=O)C3=C(C(=O)C(=CN3C2)C(=O)NCC4=C(C=C(C=C4)F)F)O</t>
  </si>
  <si>
    <t>CNCCC(C1=CC=CS1)OC2=CC=CC3=CC=CC=C32</t>
  </si>
  <si>
    <t>C1CC1C#CC2(C3=C(C=CC(=C3)Cl)NC(=O)O2)C(F)(F)F</t>
  </si>
  <si>
    <t>C1=CC(=CC=C1C2C(C(=O)N2C3=CC=C(C=C3)F)CCC(C4=CC=C(C=C4)F)O)O</t>
  </si>
  <si>
    <t>CCC12CC(=C)C3C(C1CCC2(C#C)O)CCC4=CC(=O)CCC34</t>
  </si>
  <si>
    <t>CC1CC2C3CCC4=CC(=O)C=CC4(C3(C(CC2(C1(C(=O)CCl)OC(=O)C5=CC=CO5)C)O)Cl)C</t>
  </si>
  <si>
    <t>COCCOCCOCCOCCOCCOCCOCCOC1CCC2(C3CC4=C5C2(C1OC5=C(C=C4)O)CCN3CC=C)O</t>
  </si>
  <si>
    <t>CC1=CC2=C(S1)NC3=CC=CC=C3N=C2N4CCN(CC4)C</t>
  </si>
  <si>
    <t>CC1=CN=C(C(=C1OC)C)CS(=O)C2=NC3=C(N2)C=C(C=C3)OC</t>
  </si>
  <si>
    <t>CC1=C(C2=CC=CC=C2N1)CCNCC3=CC=C(C=C3)C=CC(=O)NO</t>
  </si>
  <si>
    <t>CCC1=CN=C(C=C1)CCOC2=CC=C(C=C2)CC3C(=O)NC(=O)S3</t>
  </si>
  <si>
    <t>C1CN(CCN1CCOCCO)C2=NC3=CC=CC=C3SC4=CC=CC=C42</t>
  </si>
  <si>
    <t>CNC(=O)C1=NC=CC(=C1)OC2=CC(=C(C=C2)NC(=O)NC3=CC(=C(C=C3)Cl)C(F)(F)F)F</t>
  </si>
  <si>
    <t>CC(C)C1=NC(=NC(=C1C=CC(CC(CC(=O)O)O)O)C2=CC=C(C=C2)F)N(C)S(=O)(=O)C</t>
  </si>
  <si>
    <t>CN1CC(=O)N2C(C1=O)CC3=C(C2C4=CC5=C(C=C4)OCO5)NC6=CC=CC=C36</t>
  </si>
  <si>
    <t>CC(C)(C)C#CC=CCN(C)CC1=CC=CC2=CC=CC=C21</t>
  </si>
  <si>
    <t>C1CC(N(C1)C(=O)CNC23CC4CC(C2)CC(C4)(C3)O)C#N</t>
  </si>
  <si>
    <t>C1=CC=C(C=C1)NC(=O)CCCCCCC(=O)NO</t>
  </si>
  <si>
    <t>1231929-97-7</t>
  </si>
  <si>
    <t>83015-26-3</t>
  </si>
  <si>
    <t>95233-18-4</t>
  </si>
  <si>
    <t>51333-22-3</t>
  </si>
  <si>
    <t>842133-18-0</t>
  </si>
  <si>
    <t>23593-75-1</t>
  </si>
  <si>
    <t>461432-26-8</t>
  </si>
  <si>
    <t>302962-49-8</t>
  </si>
  <si>
    <t>65928-58-7</t>
  </si>
  <si>
    <t>1051375-16-6</t>
  </si>
  <si>
    <t>116539-59-4</t>
  </si>
  <si>
    <t>154598-52-4</t>
  </si>
  <si>
    <t>439081-02-4</t>
  </si>
  <si>
    <t>54048-10-1</t>
  </si>
  <si>
    <t>85650-52-8</t>
  </si>
  <si>
    <t>83919-23-7</t>
  </si>
  <si>
    <t>854601-70-0</t>
  </si>
  <si>
    <t>132539-06-1</t>
  </si>
  <si>
    <t>73590-58-6</t>
  </si>
  <si>
    <t>404950-80-7</t>
  </si>
  <si>
    <t>755037-03-7</t>
  </si>
  <si>
    <t>123441-03-2</t>
  </si>
  <si>
    <t>171596-29-5</t>
  </si>
  <si>
    <t>91161-71-6</t>
  </si>
  <si>
    <t>274901-16-5</t>
  </si>
  <si>
    <t>149647-78-9</t>
  </si>
  <si>
    <t>173334-57-1</t>
  </si>
  <si>
    <t>Apalutamide</t>
  </si>
  <si>
    <t>Cabazitaxel</t>
  </si>
  <si>
    <t>Eplivanserin</t>
  </si>
  <si>
    <t>Ganciclovir</t>
  </si>
  <si>
    <t>956104-40-8</t>
  </si>
  <si>
    <t>Atomoxetine-D3</t>
  </si>
  <si>
    <t>958002-33-0</t>
  </si>
  <si>
    <t>Beclabuvir</t>
  </si>
  <si>
    <t>183133-96-2</t>
  </si>
  <si>
    <t>C1=CC=C2C(=C1)C=CC3=CC=CC=C3N2C(=O)N</t>
  </si>
  <si>
    <t>Carbamazepine-C13N15</t>
  </si>
  <si>
    <t>CC1(CON(C1=O)CC2=CC=CC=C2Cl)C</t>
  </si>
  <si>
    <t>Clotrimazol-D5</t>
  </si>
  <si>
    <t>Dolutegravir</t>
  </si>
  <si>
    <t>Duloxetine-D3</t>
  </si>
  <si>
    <t>CC(C1=CC=CC=C1)(C2=CC=CC=N2)OCCN(C)C</t>
  </si>
  <si>
    <t>Efavirenz-D5</t>
  </si>
  <si>
    <t>Fexofenadine-D6</t>
  </si>
  <si>
    <t>130579-75-8</t>
  </si>
  <si>
    <t>Ezetimibe-D4</t>
  </si>
  <si>
    <t>Gabapentin-D4</t>
  </si>
  <si>
    <t>82410-32-0</t>
  </si>
  <si>
    <t>Irbesartan-D3</t>
  </si>
  <si>
    <t>Etonogestrel</t>
  </si>
  <si>
    <t>Lamotrigin-13C3,d3</t>
  </si>
  <si>
    <t>Mefenamic acid-D3</t>
  </si>
  <si>
    <t>Metformin-D6</t>
  </si>
  <si>
    <t>Omeprazole-D3</t>
  </si>
  <si>
    <t>Panobinostat</t>
  </si>
  <si>
    <t>111025-46-8</t>
  </si>
  <si>
    <t>Pioglitazone</t>
  </si>
  <si>
    <t>Quetiapine</t>
  </si>
  <si>
    <t>111974-69-7</t>
  </si>
  <si>
    <t>Rivastigmine</t>
  </si>
  <si>
    <t>Rivastigmine-D6</t>
  </si>
  <si>
    <t>Sotalol-D6</t>
  </si>
  <si>
    <t>Rosuvastatin</t>
  </si>
  <si>
    <t>287714-41-4</t>
  </si>
  <si>
    <t>Tramadol-D6</t>
  </si>
  <si>
    <t>Terbinafine</t>
  </si>
  <si>
    <t>27203-92-5</t>
  </si>
  <si>
    <t>Verapamil-D6</t>
  </si>
  <si>
    <t>Vildagliptin-13C5,15N</t>
  </si>
  <si>
    <t>144060-53-7</t>
  </si>
  <si>
    <t>CC1=C(SC(=N1)C2=CC(=C(C=C2)OCC(C)C)C#N)C(=O)O</t>
  </si>
  <si>
    <t>Febuxostat</t>
  </si>
  <si>
    <t>Nintedanib</t>
  </si>
  <si>
    <t>656247-17-5</t>
  </si>
  <si>
    <t>CN1CCN(CC1)CC(=O)N(C)C2=CC=C(C=C2)N=C(C3=CC=CC=C3)C4=C(NC5=C4C=CC(=C5)C(=O)OC)O</t>
  </si>
  <si>
    <t>Apremilast</t>
  </si>
  <si>
    <t>608141-41-9</t>
  </si>
  <si>
    <t>936563-96-1</t>
  </si>
  <si>
    <t>Apixaban</t>
  </si>
  <si>
    <t>503612-47-3</t>
  </si>
  <si>
    <t>COC1=CC=C(C=C1)N2C3=C(CCN(C3=O)C4=CC=C(C=C4)N5CCCCC5=O)C(=N2)C(=O)N</t>
  </si>
  <si>
    <t>Empagliflozin</t>
  </si>
  <si>
    <t>864070-44-0</t>
  </si>
  <si>
    <t>Enzalutamide</t>
  </si>
  <si>
    <t>915087-33-1</t>
  </si>
  <si>
    <t>CC1(C(=O)N(C(=S)N1C2=CC(=C(C=C2)C(=O)NC)F)C3=CC(=C(C=C3)C#N)C(F)(F)F)C</t>
  </si>
  <si>
    <t>Edoxaban</t>
  </si>
  <si>
    <t>480449-70-5</t>
  </si>
  <si>
    <t>Lisdexamfetamine</t>
  </si>
  <si>
    <t>608137-32-2</t>
  </si>
  <si>
    <t>Sacubitril</t>
  </si>
  <si>
    <t>149709-62-6</t>
  </si>
  <si>
    <t>Pirfenidone</t>
  </si>
  <si>
    <t>53179-13-8</t>
  </si>
  <si>
    <t>CC1=CN(C(=O)C=C1)C2=CC=CC=C2</t>
  </si>
  <si>
    <t>Elvitegravir</t>
  </si>
  <si>
    <t>697761-98-1</t>
  </si>
  <si>
    <t>Cobicistat</t>
  </si>
  <si>
    <t>1004316-88-4</t>
  </si>
  <si>
    <t>Dexlansoprazole</t>
  </si>
  <si>
    <t>138530-94-6</t>
  </si>
  <si>
    <t>Bilastine</t>
  </si>
  <si>
    <t>202189-78-4</t>
  </si>
  <si>
    <t>CCOCCN1C2=CC=CC=C2N=C1C3CCN(CC3)CCC4=CC=C(C=C4)C(C)(C)C(=O)O</t>
  </si>
  <si>
    <t>Mirabegron</t>
  </si>
  <si>
    <t>223673-61-8</t>
  </si>
  <si>
    <t>Naloxone</t>
  </si>
  <si>
    <t>465-65-6</t>
  </si>
  <si>
    <t>Acetylsalicylic Acid</t>
  </si>
  <si>
    <t>50-78-2</t>
  </si>
  <si>
    <t>CC(=O)OC1=CC=CC=C1C(=O)O</t>
  </si>
  <si>
    <t>Lactitol</t>
  </si>
  <si>
    <t>585-86-4</t>
  </si>
  <si>
    <t>Metamizole Sodium</t>
  </si>
  <si>
    <t>68-89-3</t>
  </si>
  <si>
    <t>CC1=C(C(=O)N(N1C)C2=CC=CC=C2)N(C)CS(=O)(=O)[O-].[Na+]</t>
  </si>
  <si>
    <t>Acetylcysteine</t>
  </si>
  <si>
    <t>616-91-1</t>
  </si>
  <si>
    <t>Mesalazine</t>
  </si>
  <si>
    <t>89-57-6</t>
  </si>
  <si>
    <t>C1=CC(=C(C=C1N)C(=O)O)O</t>
  </si>
  <si>
    <t>Senna</t>
  </si>
  <si>
    <t>517-43-1</t>
  </si>
  <si>
    <t>C1=CC2=C(C(=C1)OC3C(C(C(C(O3)CO)O)O)O)C(=O)C4=C(C2C5C6=C(C(=CC=C6)OC7C(C(C(C(O7)CO)O)O)O)C(=O)C8=C5C=C(C=C8O)C(=O)O)C=C(C=C4O)C(=O)O</t>
  </si>
  <si>
    <t>Allopurinol</t>
  </si>
  <si>
    <t>315-30-0</t>
  </si>
  <si>
    <t>C1=NNC2=C1C(=O)NC=N2</t>
  </si>
  <si>
    <t>Pantoprazole</t>
  </si>
  <si>
    <t>102625-70-7</t>
  </si>
  <si>
    <t>COC1=C(C(=NC=C1)CS(=O)C2=NC3=C(N2)C=C(C=C3)OC(F)F)OC</t>
  </si>
  <si>
    <t>Diosmin</t>
  </si>
  <si>
    <t>520-27-4</t>
  </si>
  <si>
    <t>Atorvastatin</t>
  </si>
  <si>
    <t>134523-00-5</t>
  </si>
  <si>
    <t>Colestyramine</t>
  </si>
  <si>
    <t>11041-12-6</t>
  </si>
  <si>
    <t>Valaciclovir</t>
  </si>
  <si>
    <t>124832-26-4</t>
  </si>
  <si>
    <t>Trazodone</t>
  </si>
  <si>
    <t>19794-93-5</t>
  </si>
  <si>
    <t>C1CN(CCN1CCCN2C(=O)N3C=CC=CC3=N2)C4=CC(=CC=C4)Cl</t>
  </si>
  <si>
    <t>Losartan</t>
  </si>
  <si>
    <t>114798-26-4</t>
  </si>
  <si>
    <t>CCCCC1=NC(=C(N1CC2=CC=C(C=C2)C3=CC=CC=C3C4=NNN=N4)CO)Cl</t>
  </si>
  <si>
    <t>Etodolac</t>
  </si>
  <si>
    <t>41340-25-4</t>
  </si>
  <si>
    <t>CCC1=C2C(=CC=C1)C3=C(N2)C(OCC3)(CC)CC(=O)O</t>
  </si>
  <si>
    <t>Sulfasalazine</t>
  </si>
  <si>
    <t>Carbocysteine</t>
  </si>
  <si>
    <t>638-23-3</t>
  </si>
  <si>
    <t>93-14-1</t>
  </si>
  <si>
    <t>COC1=CC=CC=C1OCC(CO)O</t>
  </si>
  <si>
    <t>Amiodarone</t>
  </si>
  <si>
    <t>1951-25-3</t>
  </si>
  <si>
    <t>CCCCC1=C(C2=CC=CC=C2O1)C(=O)C3=CC(=C(C(=C3)I)OCCN(CC)CC)I</t>
  </si>
  <si>
    <t>Simvastatin</t>
  </si>
  <si>
    <t>79902-63-9</t>
  </si>
  <si>
    <t>Carbasalate Calcium</t>
  </si>
  <si>
    <t>93803-83-9</t>
  </si>
  <si>
    <t>CC(=O)OC1=CC=CC=C1C(=O)[O-].CC(=O)OC1=CC=CC=C1C(=O)[O-].C(=O)(N)N.[Ca+2]</t>
  </si>
  <si>
    <t>Guanifenesin</t>
  </si>
  <si>
    <t>Neotame</t>
  </si>
  <si>
    <t>Neohesperidin dihydrochalcone</t>
  </si>
  <si>
    <t>165450-17-9</t>
  </si>
  <si>
    <t>CC(C)(C)CCNC(CC(=O)O)C(=O)NC(CC1=CC=CC=C1)C(=O)OC</t>
  </si>
  <si>
    <t>Neotame-D3</t>
  </si>
  <si>
    <t>20702-77-6</t>
  </si>
  <si>
    <t>CC1C(C(C(C(O1)OC2C(C(C(OC2OC3=CC(=C(C(=C3)O)C(=O)CCC4=CC(=C(C=C4)OC)O)O)CO)O)O)O)O)O</t>
  </si>
  <si>
    <t>Triclosan</t>
  </si>
  <si>
    <t>3380-34-5</t>
  </si>
  <si>
    <t>C1=CC(=C(C=C1Cl)O)OC2=C(C=C(C=C2)Cl)Cl</t>
  </si>
  <si>
    <t>Triclosan-13C6</t>
  </si>
  <si>
    <t>2-Naphthalene sulfonic acid</t>
  </si>
  <si>
    <t>Dinoseb</t>
  </si>
  <si>
    <t>Fludioxonil</t>
  </si>
  <si>
    <t>Prometryn</t>
  </si>
  <si>
    <t>Naphthalene-2,7- disulfonic acid</t>
  </si>
  <si>
    <t>C1=CC(=CC2=C1C=CC(=C2)S(=O)(=O)O)S(=O)(=O)O</t>
  </si>
  <si>
    <t>92-41-1</t>
  </si>
  <si>
    <t>C1=CC=C2C=C(C=CC2=C1)S(=O)(=O)O</t>
  </si>
  <si>
    <t>120-18-3</t>
  </si>
  <si>
    <t>Climbazol</t>
  </si>
  <si>
    <t>38083-17-9</t>
  </si>
  <si>
    <t>CC(C)(C)C(=O)C(N1C=CN=C1)OC2=CC=C(C=C2)Cl</t>
  </si>
  <si>
    <t>Climbazol-D4</t>
  </si>
  <si>
    <t>131-57-7</t>
  </si>
  <si>
    <t>COC1=CC(=C(C=C1)C(=O)C2=CC=CC=C2)O</t>
  </si>
  <si>
    <t>Personal care</t>
  </si>
  <si>
    <t>Bentazone</t>
  </si>
  <si>
    <t>25057-89-0</t>
  </si>
  <si>
    <t>CC(C)N1C(=O)C2=CC=CC=C2NS1(=O)=O</t>
  </si>
  <si>
    <t>Bentazone-D6</t>
  </si>
  <si>
    <t>88-85-7</t>
  </si>
  <si>
    <t>Dinoseb-13C6</t>
  </si>
  <si>
    <t>131341-86-1</t>
  </si>
  <si>
    <t>C1=CC(=C2C(=C1)OC(O2)(F)F)C3=CNC=C3C#N</t>
  </si>
  <si>
    <t>Fludioxonil-13C3</t>
  </si>
  <si>
    <t>7287-19-6</t>
  </si>
  <si>
    <t>CC(C)NC1=NC(=NC(=N1)SC)NC(C)C</t>
  </si>
  <si>
    <t>599-79-1</t>
  </si>
  <si>
    <t>CC1=CSC(=C1N(C(C)COC)C(=O)CCl)C</t>
  </si>
  <si>
    <t>CN1C(=O)CN=C(C2=C1C=CC(=C2)Cl)C3=CC=CC=C3</t>
  </si>
  <si>
    <t>119515-38-7</t>
  </si>
  <si>
    <t>Morphine</t>
  </si>
  <si>
    <t>57-27-2</t>
  </si>
  <si>
    <t>Bisacodyl</t>
  </si>
  <si>
    <t>Icaridin</t>
  </si>
  <si>
    <t>CCC(C)OC(=O)N1CCCCC1CCO</t>
  </si>
  <si>
    <t>Allopurinol-13C,15N2</t>
  </si>
  <si>
    <t>Amiodarone-D4</t>
  </si>
  <si>
    <t>Atorvastatin-D5</t>
  </si>
  <si>
    <t>Etodolac-D3</t>
  </si>
  <si>
    <t>Pantoprazole-D3</t>
  </si>
  <si>
    <t>Usage &gt;1000kg per year (label=q, 57 parent compounds)</t>
  </si>
  <si>
    <t>&gt;10kg increase in 2015-16 time period (label=qn, 22 compounds)</t>
  </si>
  <si>
    <t>From Corina's Compounds:</t>
  </si>
  <si>
    <r>
      <rPr>
        <b/>
        <sz val="11"/>
        <color theme="1"/>
        <rFont val="Calibri"/>
        <family val="2"/>
        <scheme val="minor"/>
      </rPr>
      <t>7 artificial sweeteners</t>
    </r>
    <r>
      <rPr>
        <sz val="11"/>
        <color theme="1"/>
        <rFont val="Calibri"/>
        <family val="2"/>
        <scheme val="minor"/>
      </rPr>
      <t xml:space="preserve">
Acesulfam
Sucralose
Saccharin
Cyclamate
Aspartame
Neotame
Neohesperidin dihydrochalcone</t>
    </r>
  </si>
  <si>
    <r>
      <rPr>
        <b/>
        <sz val="11"/>
        <color theme="1"/>
        <rFont val="Calibri"/>
        <family val="2"/>
        <scheme val="minor"/>
      </rPr>
      <t>Removal reasons (label=n)</t>
    </r>
    <r>
      <rPr>
        <sz val="11"/>
        <color theme="1"/>
        <rFont val="Calibri"/>
        <family val="2"/>
        <scheme val="minor"/>
      </rPr>
      <t xml:space="preserve">
vitamins
sugars (glucose, sorbitol)
fatty acids
charcoal
small ubiquitous molecules like glycerol and citric/phosphoric acid
plant extracts
metals
polymers
salts
drugs with a metallic cation
perfluorinated compounds (analytical challenges)
narcotics (authorization issues)
analytically difficult</t>
    </r>
  </si>
  <si>
    <t>Dronedarone</t>
  </si>
  <si>
    <t>141626-36-0</t>
  </si>
  <si>
    <t>Clomipramine</t>
  </si>
  <si>
    <t>303-49-1</t>
  </si>
  <si>
    <t>603-50-9</t>
  </si>
  <si>
    <t>Benzoylecgonine</t>
  </si>
  <si>
    <t>519-09-5</t>
  </si>
  <si>
    <t>Benzoylecgonine-D3</t>
  </si>
  <si>
    <t>Abacavir</t>
  </si>
  <si>
    <t>Acemetacin</t>
  </si>
  <si>
    <t>Benserazide</t>
  </si>
  <si>
    <t>Bupropion</t>
  </si>
  <si>
    <t>Codeine</t>
  </si>
  <si>
    <t>Darunavir</t>
  </si>
  <si>
    <t>Diltiazem</t>
  </si>
  <si>
    <t>Diphenhydramine</t>
  </si>
  <si>
    <t>Emtricitabine</t>
  </si>
  <si>
    <t>Entacapone</t>
  </si>
  <si>
    <t>Gliclazide</t>
  </si>
  <si>
    <t>Lamivudine</t>
  </si>
  <si>
    <t>Lisinopril</t>
  </si>
  <si>
    <t>Mycophenolic acid</t>
  </si>
  <si>
    <t>Olmesartan</t>
  </si>
  <si>
    <t>Piracetam</t>
  </si>
  <si>
    <t>Pravastatin</t>
  </si>
  <si>
    <t>Progesterone</t>
  </si>
  <si>
    <t>Pseudoephedrine</t>
  </si>
  <si>
    <t>Rivaroxaban</t>
  </si>
  <si>
    <t>Spironolactone</t>
  </si>
  <si>
    <t>Tenofovir</t>
  </si>
  <si>
    <t>Tolperison</t>
  </si>
  <si>
    <t>Primidone</t>
  </si>
  <si>
    <t>Albuterol</t>
  </si>
  <si>
    <t>Cyclophosphamide</t>
  </si>
  <si>
    <t>Ifosfamide</t>
  </si>
  <si>
    <t>Moclobemide</t>
  </si>
  <si>
    <t>Ritonavir</t>
  </si>
  <si>
    <t>Trimipramine</t>
  </si>
  <si>
    <t>Ketamine</t>
  </si>
  <si>
    <t>Industrial chemicals</t>
  </si>
  <si>
    <t>Benzophenone-3</t>
  </si>
  <si>
    <t>Sertraline</t>
  </si>
  <si>
    <t>Mebeverine</t>
  </si>
  <si>
    <t>Amlodipine</t>
  </si>
  <si>
    <t>88150-42-9</t>
  </si>
  <si>
    <t>136470-78-5</t>
  </si>
  <si>
    <t>533-45-9</t>
  </si>
  <si>
    <t>322-35-0</t>
  </si>
  <si>
    <t>Propofol</t>
  </si>
  <si>
    <t>2078-54-8</t>
  </si>
  <si>
    <t>76-57-3</t>
  </si>
  <si>
    <t>52-01-7</t>
  </si>
  <si>
    <t>58-73-1</t>
  </si>
  <si>
    <t>118-42-3</t>
  </si>
  <si>
    <t>Normorphine</t>
  </si>
  <si>
    <t>466-97-7</t>
  </si>
  <si>
    <t>90-82-4</t>
  </si>
  <si>
    <t>56209-45-1</t>
  </si>
  <si>
    <t>130929-57-6</t>
  </si>
  <si>
    <t>7491-74-9</t>
  </si>
  <si>
    <t>143491-57-0</t>
  </si>
  <si>
    <t>Dextromethorphan</t>
  </si>
  <si>
    <t>125-71-3</t>
  </si>
  <si>
    <t>34911-55-2</t>
  </si>
  <si>
    <t>Usage 1000&gt;q2&gt;500kg per year (label=q2, 59 parent compounds</t>
  </si>
  <si>
    <t>53164-05-9</t>
  </si>
  <si>
    <t>18559-94-9</t>
  </si>
  <si>
    <t>Albuterol-D4</t>
  </si>
  <si>
    <t>Codeine-D6</t>
  </si>
  <si>
    <t>50-18-0</t>
  </si>
  <si>
    <t>Cyclophosphamide-D4</t>
  </si>
  <si>
    <t>Darunavir-D9</t>
  </si>
  <si>
    <t>206361-99-1</t>
  </si>
  <si>
    <t>Emtricitabine-13C, 15N2</t>
  </si>
  <si>
    <t>21187-98-4</t>
  </si>
  <si>
    <t>Hydroxychloroquine</t>
  </si>
  <si>
    <t>3778-73-2</t>
  </si>
  <si>
    <t>Ketamine-D4</t>
  </si>
  <si>
    <t>6740-88-1</t>
  </si>
  <si>
    <t>134678-17-4</t>
  </si>
  <si>
    <t>76547-98-3</t>
  </si>
  <si>
    <t>3625-06-7</t>
  </si>
  <si>
    <t>Metoclopramid</t>
  </si>
  <si>
    <t>364-62-5</t>
  </si>
  <si>
    <t>71320-77-9</t>
  </si>
  <si>
    <t>24280-93-1</t>
  </si>
  <si>
    <t>144689-24-7</t>
  </si>
  <si>
    <t>Pravastatin-D3</t>
  </si>
  <si>
    <t>81093-37-0</t>
  </si>
  <si>
    <t>125-33-7</t>
  </si>
  <si>
    <t>Primidone-D5</t>
  </si>
  <si>
    <t>57-83-0</t>
  </si>
  <si>
    <t>Propofol-D17</t>
  </si>
  <si>
    <t>155213-67-5</t>
  </si>
  <si>
    <t>Ritonavir-D6</t>
  </si>
  <si>
    <t>366789-02-8</t>
  </si>
  <si>
    <t>147127-20-6</t>
  </si>
  <si>
    <t>Tenofovir-D6</t>
  </si>
  <si>
    <t>728-88-1</t>
  </si>
  <si>
    <t>Torsemide-D7</t>
  </si>
  <si>
    <t>56211-40-6</t>
  </si>
  <si>
    <t>Torsemide</t>
  </si>
  <si>
    <t>739-71-9</t>
  </si>
  <si>
    <t>Trimipramine-D3</t>
  </si>
  <si>
    <t>CN(C)C(=O)C1=CC=C(C=C1)Cl</t>
  </si>
  <si>
    <t>C1CC1NC2=C3C(=NC(=N2)N)N(C=N3)C4CC(C=C4)CO</t>
  </si>
  <si>
    <t>CC1=C(C2=C(N1C(=O)C3=CC=C(C=C3)Cl)C=CC(=C2)OC)CC(=O)OCC(=O)O</t>
  </si>
  <si>
    <t>CC(=NC#N)N(C)CC1=CN=C(C=C1)Cl</t>
  </si>
  <si>
    <t>CC(=O)NC(CS)C(=O)O</t>
  </si>
  <si>
    <t>CC(C)(C)NCC(C1=CC(=C(C=C1)O)CO)O</t>
  </si>
  <si>
    <t>CC(C)C(CC1=CC(=C(C=C1)OC)OCCCOC)CC(C(CC(C(C)C)C(=O)NCC(C)(C)C(=O)N)O)N</t>
  </si>
  <si>
    <t>CCN1CCCC1CNC(=O)C2=CC(=C(C=C2OC)N)S(=O)(=O)CC</t>
  </si>
  <si>
    <t>CNC(=O)C1=C(C=C(C=C1)N2C(=S)N(C(=O)C23CCC3)C4=CC(=C(N=C4)C#N)C(F)(F)F)F</t>
  </si>
  <si>
    <t>CCOC1=C(C=CC(=C1)C(CS(=O)(=O)C)N2C(=O)C3=C(C2=O)C(=CC=C3)NC(=O)C)OC</t>
  </si>
  <si>
    <t>COC(=O)C(CC1=CC=CC=C1)NC(=O)C(CC(=O)O)N</t>
  </si>
  <si>
    <t>CC(C)(C)C(C(=O)NC(CC1=CC=CC=C1)C(CN(CC2=CC=C(C=C2)C3=CC=CC=N3)NC(=O)C(C(C)(C)C)NC(=O)OC)O)NC(=O)OC</t>
  </si>
  <si>
    <t>CC(C)NCC(COC1=CC=C(C=C1)CC(=O)N)O</t>
  </si>
  <si>
    <t>CC(C)C1=C(C(=C(N1CCC(CC(CC(=O)O)O)O)C2=CC=C(C=C2)F)C3=CC=CC=C3)C(=O)NC4=CC=CC=C4</t>
  </si>
  <si>
    <t>CCNC1=NC(=NC(=N1)Cl)NC(C)C</t>
  </si>
  <si>
    <t>CN1CC2CCC(C1)N2C(=O)C34CC3C5=C(C=CC(=C5)OC)C6=C(C7=C(N6C4)C=C(C=C7)C(=O)NS(=O)(=O)N(C)C)C8CCCCC8</t>
  </si>
  <si>
    <t>C1=CC(=C(C(=C1CNNC(=O)C(CO)N)O)O)O</t>
  </si>
  <si>
    <t>CN1C2CCC1C(C(C2)OC(=O)C3=CC=CC=C3)C(=O)O</t>
  </si>
  <si>
    <t>CC(C)(C(=O)O)OC1=CC=C(C=C1)CCNC(=O)C2=CC=C(C=C2)Cl</t>
  </si>
  <si>
    <t>CC(=O)OC1=CC=C(C=C1)C(C2=CC=C(C=C2)OC(=O)C)C3=CC=CC=N3</t>
  </si>
  <si>
    <t>C1=C(C=C(C(=C1Br)O)Br)C#N</t>
  </si>
  <si>
    <t>CC(C(=O)C1=CC(=CC=C1)Cl)NC(C)(C)C</t>
  </si>
  <si>
    <t>CC1=C2C(C(=O)C3(C(CC4C(C3C(C(C2(C)C)(CC1OC(=O)C(C(C5=CC=CC=C5)NC(=O)OC(C)(C)C)O)O)OC(=O)C6=CC=CC=C6)(CO4)OC(=O)C)OC)C)OC</t>
  </si>
  <si>
    <t>CN1C=NC2=C1C(=O)N(C(=O)N2C)C</t>
  </si>
  <si>
    <t>CCCCCOC(=O)NC1=NC(=O)N(C=C1F)C2C(C(C(O2)C)O)O</t>
  </si>
  <si>
    <t>C(C(C(=O)O)N)SCC(=O)O</t>
  </si>
  <si>
    <t>CC1(CC1C(=O)NC(=CCCCCSCC(C(=O)O)N)C(=O)O)C</t>
  </si>
  <si>
    <t>CC1=C(SC=N1)CCCl</t>
  </si>
  <si>
    <t>CN(C)CCCN1C2=CC=CC=C2CCC3=C1C=C(C=C3)Cl</t>
  </si>
  <si>
    <t>C1CN(CC2=C1SC=C2)C(C3=CC=CC=C3Cl)C(=O)O</t>
  </si>
  <si>
    <t>CN1CCN(CC1)C2=NC3=C(C=CC(=C3)Cl)NC4=CC=CC=C42</t>
  </si>
  <si>
    <t>CC(C)C1=NC(=CS1)CN(C)C(=O)NC(CCN2CCOCC2)C(=O)NC(CCC(CC3=CC=CC=C3)NC(=O)OCC4=CN=CS4)CC5=CC=CC=C5</t>
  </si>
  <si>
    <t>CN1CCC23C4C1CC5=C2C(=C(C=C5)OC)OC3C(C=C4)O</t>
  </si>
  <si>
    <t>CCC(C)C.CCC(CC(C)C1=CC=CC=C1)C2=CC=C(C=C2)C[N+](C)(C)C.N.[Cl-]</t>
  </si>
  <si>
    <t>CCN(C1=CC=CC=C1C)C(=O)C=CC</t>
  </si>
  <si>
    <t>C1CNP(=O)(OC1)N(CCCl)CCCl</t>
  </si>
  <si>
    <t>CC(C)CN(CC(C(CC1=CC=CC=C1)NC(=O)OC2COC3C2CCO3)O)S(=O)(=O)C4=CC=C(C=C4)N</t>
  </si>
  <si>
    <t>CC(CC1=CC=CC=C1)N(C)CC#C</t>
  </si>
  <si>
    <t>CN1CCC23CCCCC2C1CC4=C3C=C(C=C4)OC</t>
  </si>
  <si>
    <t>CC1=C(C=CN=C1CS(=O)C2=NC3=CC=CC=C3N2)OCC(F)(F)F</t>
  </si>
  <si>
    <t>C1=CC=C(C(=C1)CC(=O)O)NC2=C(C=CC=C2Cl)Cl</t>
  </si>
  <si>
    <t>CC(=O)OC1C(SC2=CC=CC=C2N(C1=O)CCN(C)C)C3=CC=C(C=C3)OC</t>
  </si>
  <si>
    <t>CCC(C)C1=C(C(=CC(=C1)[N+](=O)[O-])[N+](=O)[O-])O</t>
  </si>
  <si>
    <t>CC1C(C(C(C(O1)OCC2C(C(C(C(O2)OC3=CC(=C4C(=C3)OC(=CC4=O)C5=CC(=C(C=C5)OC)O)O)O)O)O)O)O)O</t>
  </si>
  <si>
    <t>CN(C)CCOC(C1=CC=CC=C1)C2=CC=CC=C2</t>
  </si>
  <si>
    <t>CN(C)C(=O)NC1=CC(=C(C=C1)Cl)Cl</t>
  </si>
  <si>
    <t>CCCCC1=C(C2=C(O1)C=CC(=C2)NS(=O)(=O)C)C(=O)C3=CC=C(C=C3)OCCCN(CCCC)CCCC</t>
  </si>
  <si>
    <t>CN1CCC2=C(C1)SC(=N2)C(=O)NC3CC(CCC3NC(=O)C(=O)NC4=NC=C(C=C4)Cl)C(=O)N(C)C</t>
  </si>
  <si>
    <t>CC(C)C(CO)N1C=C(C(=O)C2=C1C=C(C(=C2)CC3=C(C(=CC=C3)Cl)F)OC)C(=O)O</t>
  </si>
  <si>
    <t>C1COCC1OC2=CC=C(C=C2)CC3=C(C=CC(=C3)C4C(C(C(C(O4)CO)O)O)O)Cl</t>
  </si>
  <si>
    <t>C1C(OC(S1)CO)N2C=C(C(=NC2=O)N)F</t>
  </si>
  <si>
    <t>CCN(CC)C(=O)C(=CC1=CC(=C(C(=C1)O)O)[N+](=O)[O-])C#N</t>
  </si>
  <si>
    <t>CN(C)CCON=C(C=CC1=CC=C(C=C1)O)C2=CC=CC=C2F</t>
  </si>
  <si>
    <t>none</t>
  </si>
  <si>
    <t>C1=NC2=C(N1COC(CO)CO)N=C(NC2=O)N</t>
  </si>
  <si>
    <t>CC1=CC=C(C=C1)S(=O)(=O)NC(=O)NN2CC3CCCC3C2</t>
  </si>
  <si>
    <t>CCN(CCCC(C)NC1=C2C=CC(=CC2=NC=C1)Cl)CCO</t>
  </si>
  <si>
    <t>C1CN(P(=O)(OC1)NCCCl)CCCl</t>
  </si>
  <si>
    <t>C=CC(=O)N1CCCC(C1)N2C3=NC=NC(=C3C(=N2)C4=CC=C(C=C4)OC5=CC=CC=C5)N</t>
  </si>
  <si>
    <t>CNC1(CCCCC1=O)C2=CC=CC=C2Cl</t>
  </si>
  <si>
    <t>CC(C1=CC(=CC=C1)C(=O)C2=CC=CC=C2)C(=O)O</t>
  </si>
  <si>
    <t>C(C1C(C(C(C(O1)OC(C(CO)O)C(C(CO)O)O)O)O)O)O</t>
  </si>
  <si>
    <t>C1C(OC(S1)CO)N2C=CC(=NC2=O)N</t>
  </si>
  <si>
    <t>CC(CC1=CC=CC=C1)NC(=O)C(CCCCN)N</t>
  </si>
  <si>
    <t>C1CC(N(C1)C(=O)C(CCCCN)NC(CCC2=CC=CC=C2)C(=O)O)C(=O)O</t>
  </si>
  <si>
    <t>CCC(C)C(=O)OC1CC(C=C2C1C(C(C=C2)C)CCC3CC(CC(=O)O3)O)C</t>
  </si>
  <si>
    <t>CCN(CCCCOC(=O)C1=CC(=C(C=C1)OC)OC)C(C)CC2=CC=C(C=C2)OC</t>
  </si>
  <si>
    <t>CC1=C(C(=CC=C1)NC2=CC=CC=C2C(=O)O)C</t>
  </si>
  <si>
    <t>CS(=O)(=O)C1=CC(=C(C=C1)C(=O)C2C(=O)CCCC2=O)[N+](=O)[O-]</t>
  </si>
  <si>
    <t>CCN(CC)CCNC(=O)C1=CC(=C(C=C1OC)N)Cl</t>
  </si>
  <si>
    <t>C1=CC=C(C=C1)C(CNCCC2=CC=C(C=C2)NC(=O)CC3=CSC(=N3)N)O</t>
  </si>
  <si>
    <t>CN1CCN2C(C1)C3=CC=CC=C3CC4=C2N=CC=C4</t>
  </si>
  <si>
    <t>C1COCCN1CCNC(=O)C2=CC=C(C=C2)Cl</t>
  </si>
  <si>
    <t>CN1CCC23C4C1CC5=C2C(=C(C=C5)O)OC3C(C=C4)O</t>
  </si>
  <si>
    <t>CC1=C2COC(=O)C2=C(C(=C1OC)CC=C(C)CCC(=O)O)O</t>
  </si>
  <si>
    <t>C=CCN1CCC23C4C(=O)CCC2(C1CC5=C3C(=C(C=C5)O)O4)O</t>
  </si>
  <si>
    <t>CCN(CC)C(=O)C1=CC=CC(=C1)C</t>
  </si>
  <si>
    <t>C1CNC2CC3=C4C15C2C=CC(C5OC4=C(C=C3)O)O</t>
  </si>
  <si>
    <t>CCCC1=NC(=C(N1CC2=CC=C(C=C2)C3=CC=CC=C3C4=NNN=N4)C(=O)O)C(C)(C)O</t>
  </si>
  <si>
    <t>C1CC(=O)N(C1)CC(=O)N</t>
  </si>
  <si>
    <t>CCC(C)C(=O)OC1CC(C=C2C1C(C(C=C2)C)CCC(CC(CC(=O)O)O)O)O</t>
  </si>
  <si>
    <t>CCC1(C(=O)NCNC1=O)C2=CC=CC=C2</t>
  </si>
  <si>
    <t>CC(=O)C1CCC2C1(CCC3C2CCC4=CC(=O)CCC34C)C</t>
  </si>
  <si>
    <t>CC(C)NCC(COC1=CC=CC2=CC=CC=C21)O</t>
  </si>
  <si>
    <t>CC(C)C1=C(C(=CC=C1)C(C)C)O</t>
  </si>
  <si>
    <t>CC(C(C1=CC=CC=C1)O)NC</t>
  </si>
  <si>
    <t>CC(C)C1=NC(=CS1)CN(C)C(=O)NC(C(C)C)C(=O)NC(CC2=CC=CC=C2)CC(C(CC3=CC=CC=C3)NC(=O)OCC4=CN=CS4)O</t>
  </si>
  <si>
    <t>C1COCC(=O)N1C2=CC=C(C=C2)N3CC(OC3=O)CNC(=O)C4=CC=C(S4)Cl</t>
  </si>
  <si>
    <t>CCN(C)C(=O)OC1=CC=CC(=C1)C(C)N(C)C</t>
  </si>
  <si>
    <t>CCOC(=O)C(C)CC(CC1=CC=C(C=C1)C2=CC=CC=C2)NC(=O)CCC(=O)O</t>
  </si>
  <si>
    <t>CCC1=CC=CC=C1NC(=O)C(CC2=C(C=C(C=C2)OC)OC)C#N</t>
  </si>
  <si>
    <t>CCC(C)(C)C(=O)OC1CC(C=C2C1C(C(C=C2)C)CCC3CC(CC(=O)O3)O)C</t>
  </si>
  <si>
    <t>CC(C)NCC(C1=CC=C(C=C1)NS(=O)(=O)C)O</t>
  </si>
  <si>
    <t>CC(=O)SC1CC2=CC(=O)CCC2(C3C1C4CCC5(C4(CC3)C)CCC(=O)O5)C</t>
  </si>
  <si>
    <t>C1=CC=NC(=C1)NS(=O)(=O)C2=CC=C(C=C2)N=NC3=CC(=C(C=C3)O)C(=O)O</t>
  </si>
  <si>
    <t>CC(CN1C=NC2=C(N=CN=C21)N)OCP(=O)(O)O</t>
  </si>
  <si>
    <t>CCNC1=NC(=NC(=N1)Cl)NC(C)(C)C</t>
  </si>
  <si>
    <t>CC1=CC=C(C=C1)C(=O)C(C)CN2CCCCC2</t>
  </si>
  <si>
    <t>CC1=CC(=CC=C1)NC2=C(C=NC=C2)S(=O)(=O)NC(=O)NC(C)C</t>
  </si>
  <si>
    <t>CC(CN1C2=CC=CC=C2CCC3=CC=CC=C31)CN(C)C</t>
  </si>
  <si>
    <t>CC(C)C(C(=O)OCCOCN1C=NC2=C1N=C(NC2=O)N)N</t>
  </si>
  <si>
    <t>57-41-0</t>
  </si>
  <si>
    <t>KVBGVZZKJNLNJU-UHFFFAOYSA-N</t>
  </si>
  <si>
    <t>MCGSCOLBFJQGHM-SCZZXKLOSA-N</t>
  </si>
  <si>
    <t>UZWDCWONPYILKI-UHFFFAOYSA-N</t>
  </si>
  <si>
    <t>FSQKKOOTNAMONP-UHFFFAOYSA-N</t>
  </si>
  <si>
    <t>WCXDHFDTOYPNIE-UHFFFAOYSA-N</t>
  </si>
  <si>
    <t>PWKSKIMOESPYIA-BYPYZUCNSA-N</t>
  </si>
  <si>
    <t>BSYNRYMUTXBXSQ-UHFFFAOYSA-N</t>
  </si>
  <si>
    <t>XCSGPAVHZFQHGE-UHFFFAOYSA-N</t>
  </si>
  <si>
    <t>NDAUXUAQIAJITI-UHFFFAOYSA-N</t>
  </si>
  <si>
    <t>UXOWGYHJODZGMF-QORCZRPOSA-N</t>
  </si>
  <si>
    <t>OFCNXPDARWKPPY-UHFFFAOYSA-N</t>
  </si>
  <si>
    <t>IYIKLHRQXLHMJQ-UHFFFAOYSA-N</t>
  </si>
  <si>
    <t>NTJOBXMMWNYJFB-UHFFFAOYSA-N</t>
  </si>
  <si>
    <t>HTIQEAQVCYTUBX-UHFFFAOYSA-N</t>
  </si>
  <si>
    <t>HJBWBFZLDZWPHF-UHFFFAOYSA-N</t>
  </si>
  <si>
    <t>QNZCBYKSOIHPEH-UHFFFAOYSA-N</t>
  </si>
  <si>
    <t>IMOZEMNVLZVGJZ-QGZVFWFLSA-N</t>
  </si>
  <si>
    <t>IAOZJIPTCAWIRG-QWRGUYRKSA-N</t>
  </si>
  <si>
    <t>VGPYEHKOIGNJKV-UHFFFAOYSA-N</t>
  </si>
  <si>
    <t>AXRYRYVKAWYZBR-GASGPIRDSA-N</t>
  </si>
  <si>
    <t>METKIMKYRPQLGS-UHFFFAOYSA-N</t>
  </si>
  <si>
    <t>VHGCDTVCOLNTBX-QGZVFWFLSA-N</t>
  </si>
  <si>
    <t>XUKUURHRXDUEBC-KAYWLYCHSA-N</t>
  </si>
  <si>
    <t>BSJMWHQBCZFXBR-UHFFFAOYSA-N</t>
  </si>
  <si>
    <t>MXWJVTOOROXGIU-UHFFFAOYSA-N</t>
  </si>
  <si>
    <t>ZTTKEBYSXUCBSE-VSBZUFFNSA-N</t>
  </si>
  <si>
    <t>BNQDCRGUHNALGH-UHFFFAOYSA-N</t>
  </si>
  <si>
    <t>ZOMSMJKLGFBRBS-UHFFFAOYSA-N</t>
  </si>
  <si>
    <t>DXGLGDHPHMLXJC-UHFFFAOYSA-N</t>
  </si>
  <si>
    <t>GVGYEFKIHJTNQZ-RFQIPJPRSA-N</t>
  </si>
  <si>
    <t>IIBYAHWJQTYFKB-UHFFFAOYSA-N</t>
  </si>
  <si>
    <t>ACCMWZWAEFYUGZ-UHFFFAOYSA-N</t>
  </si>
  <si>
    <t>KHOITXIGCFIULA-UHFFFAOYSA-N</t>
  </si>
  <si>
    <t>UPMXNNIRAGDFEH-UHFFFAOYSA-N</t>
  </si>
  <si>
    <t>VOVIALXJUBGFJZ-KWVAZRHASA-N</t>
  </si>
  <si>
    <t>SNPPWIUOZRMYNY-UHFFFAOYSA-N</t>
  </si>
  <si>
    <t>BMQGVNUXMIRLCK-OAGWZNDDSA-N</t>
  </si>
  <si>
    <t>RYYVLZVUVIJVGH-UHFFFAOYSA-N</t>
  </si>
  <si>
    <t>XTNGUQKDFGDXSJ-ZXGKGEBGSA-N</t>
  </si>
  <si>
    <t>GAGWJHPBXLXJQN-UORFTKCHSA-N</t>
  </si>
  <si>
    <t>FFGPTBGBLSHEPO-UHFFFAOYSA-N</t>
  </si>
  <si>
    <t>VYMUGTALCSPLDM-UHFFFAOYSA-L</t>
  </si>
  <si>
    <t>TWFZGCMQGLPBSX-UHFFFAOYSA-N</t>
  </si>
  <si>
    <t>AMRQXHFXNZFDCH-SECBINFHSA-N</t>
  </si>
  <si>
    <t>GBFLZEXEOZUWRN-VKHMYHEASA-N</t>
  </si>
  <si>
    <t>JXCGFZXSOMJFOA-UHFFFAOYSA-N</t>
  </si>
  <si>
    <t>DHSUYTOATWAVLW-WFVMDLQDSA-N</t>
  </si>
  <si>
    <t>OWEGWHBOCFMBLP-UHFFFAOYSA-N</t>
  </si>
  <si>
    <t>TXCGAZHTZHNUAI-UHFFFAOYSA-N</t>
  </si>
  <si>
    <t>KIEDNEWSYUYDSN-UHFFFAOYSA-N</t>
  </si>
  <si>
    <t>PCLITLDOTJTVDJ-UHFFFAOYSA-N</t>
  </si>
  <si>
    <t>GDLIGKIOYRNHDA-UHFFFAOYSA-N</t>
  </si>
  <si>
    <t>DCASRSISIKYPDD-UHFFFAOYSA-N</t>
  </si>
  <si>
    <t>VNFPBHJOKIVQEB-UHFFFAOYSA-N</t>
  </si>
  <si>
    <t>QZUDBNBUXVUHMW-UHFFFAOYSA-N</t>
  </si>
  <si>
    <t>ZCIGNRJZKPOIKD-CQXVEOKZSA-N</t>
  </si>
  <si>
    <t>OROGSEYTTFOCAN-DNJOTXNNSA-N</t>
  </si>
  <si>
    <t>KNDHRUPPBXRELB-UHFFFAOYSA-M</t>
  </si>
  <si>
    <t>DNTGGZPQPQTDQF-XBXARRHUSA-N</t>
  </si>
  <si>
    <t>CMSMOCZEIVJLDB-UHFFFAOYSA-N</t>
  </si>
  <si>
    <t>LVQDKIWDGQRHTE-UHFFFAOYSA-N</t>
  </si>
  <si>
    <t>JVHXJTBJCFBINQ-ADAARDCZSA-N</t>
  </si>
  <si>
    <t>CJBJHOAVZSMMDJ-HEXNFIEUSA-N</t>
  </si>
  <si>
    <t>ZBNZXTGUTAYRHI-UHFFFAOYSA-N</t>
  </si>
  <si>
    <t>MEZLKOACVSPNER-UHFFFAOYSA-N</t>
  </si>
  <si>
    <t>MKXZASYAUGDDCJ-NJAFHUGGSA-N</t>
  </si>
  <si>
    <t>MJIHNNLFOKEZEW-RUZDIDTESA-N</t>
  </si>
  <si>
    <t>AAOVKJBEBIDNHE-UHFFFAOYSA-N</t>
  </si>
  <si>
    <t>DCOPUUMXTXDBNB-UHFFFAOYSA-N</t>
  </si>
  <si>
    <t>AZFLJNIPTRTECV-FUMNGEBKSA-N</t>
  </si>
  <si>
    <t>HSUGRBWQSSZJOP-RTWAWAEBSA-N</t>
  </si>
  <si>
    <t>DHWRNDJOGMTCPB-UHFFFAOYSA-N</t>
  </si>
  <si>
    <t>JLYFCTQDENRSOL-UHFFFAOYSA-N</t>
  </si>
  <si>
    <t>OWZPCEFYPSAJFR-UHFFFAOYSA-N</t>
  </si>
  <si>
    <t>GZSOSUNBTXMUFQ-YFAPSIMESA-N</t>
  </si>
  <si>
    <t>ZZVUWRFHKOJYTH-UHFFFAOYSA-N</t>
  </si>
  <si>
    <t>XMTQQYYKAHVGBJ-UHFFFAOYSA-N</t>
  </si>
  <si>
    <t>RHWKPHLQXYSBKR-BMIGLBTASA-N</t>
  </si>
  <si>
    <t>HCFDWZZGGLSKEP-UHFFFAOYSA-N</t>
  </si>
  <si>
    <t>ZQTNQVWKHCQYLQ-UHFFFAOYSA-N</t>
  </si>
  <si>
    <t>ZEUITGRIYCTCEM-KRWDZBQOSA-N</t>
  </si>
  <si>
    <t>HGVDHZBSSITLCT-JLJPHGGASA-N</t>
  </si>
  <si>
    <t>XPOQHMRABVBWPR-ZDUSSCGKSA-N</t>
  </si>
  <si>
    <t>JUZYLCPPVHEVSV-LJQANCHMSA-N</t>
  </si>
  <si>
    <t>OBWASQILIWPZMG-QZMOQZSNSA-N</t>
  </si>
  <si>
    <t>XQSPYNMVSIKCOC-NTSWFWBYSA-N</t>
  </si>
  <si>
    <t>JRURYQJSLYLRLN-BJMVGYQFSA-N</t>
  </si>
  <si>
    <t>WXCXUHSOUPDCQV-UHFFFAOYSA-N</t>
  </si>
  <si>
    <t>VAIOZOCLKVMIMN-FOUXOUMPSA-N</t>
  </si>
  <si>
    <t>NNYBQONXHNTVIJ-UHFFFAOYSA-N</t>
  </si>
  <si>
    <t>GCKFUYQCUCGESZ-BPIQYHPVSA-N</t>
  </si>
  <si>
    <t>OLNTVTPDXPETLC-XPWALMASSA-N</t>
  </si>
  <si>
    <t>BQSJTQLCZDPROO-UHFFFAOYSA-N</t>
  </si>
  <si>
    <t>DBGIVFWFUFKIQN-UHFFFAOYSA-N</t>
  </si>
  <si>
    <t>VDLGAVXLJYLFDH-UHFFFAOYSA-N</t>
  </si>
  <si>
    <t>HJUFTIJOISQSKQ-UHFFFAOYSA-N</t>
  </si>
  <si>
    <t>RWTNPBWLLIMQHL-UHFFFAOYSA-N</t>
  </si>
  <si>
    <t>ZOCSXAVNDGMNBV-UHFFFAOYSA-N</t>
  </si>
  <si>
    <t>RLQJEEJISHYWON-UHFFFAOYSA-N</t>
  </si>
  <si>
    <t>MUJOIMFVNIBMKC-UHFFFAOYSA-N</t>
  </si>
  <si>
    <t>IANUJLZYFUDJIH-UHFFFAOYSA-N</t>
  </si>
  <si>
    <t>LPEPZBJOKDYZAD-UHFFFAOYSA-N</t>
  </si>
  <si>
    <t>RTHCYVBBDHJXIQ-UHFFFAOYSA-N</t>
  </si>
  <si>
    <t>ZZUFCTLCJUWOSV-UHFFFAOYSA-N</t>
  </si>
  <si>
    <t>UGJMXCAKCUNAIE-UHFFFAOYSA-N</t>
  </si>
  <si>
    <t>IRSCQMHQWWYFCW-UHFFFAOYSA-N</t>
  </si>
  <si>
    <t>HEMJJKBWTPKOJG-UHFFFAOYSA-N</t>
  </si>
  <si>
    <t>BOVGTQGAOIONJV-UHFFFAOYSA-N</t>
  </si>
  <si>
    <t>XXSMGPRMXLTPCZ-UHFFFAOYSA-N</t>
  </si>
  <si>
    <t>HEFNNWSXXWATRW-UHFFFAOYSA-N</t>
  </si>
  <si>
    <t>QLHULAHOXSSASE-UHFFFAOYSA-N</t>
  </si>
  <si>
    <t>HOMGKSMUEGBAAB-UHFFFAOYSA-N</t>
  </si>
  <si>
    <t>CGIGDMFJXJATDK-UHFFFAOYSA-N</t>
  </si>
  <si>
    <t>NWUWYYSKZYIQAE-WMCAAGNKSA-N</t>
  </si>
  <si>
    <t>YOSHYTLCDANDAN-UHFFFAOYSA-N</t>
  </si>
  <si>
    <t>PUIYMUZLKQOUOZ-UHFFFAOYSA-N</t>
  </si>
  <si>
    <t>YQEZLKZALYSWHR-UHFFFAOYSA-N</t>
  </si>
  <si>
    <t>DKYWVDODHFEZIM-UHFFFAOYSA-N</t>
  </si>
  <si>
    <t>ZOTBXTZVPHCKPN-HTXNQAPBSA-N</t>
  </si>
  <si>
    <t>VQHSOMBJVWLPSR-JVCRWLNRSA-N</t>
  </si>
  <si>
    <t>JTEGQNOMFQHVDC-NKWVEPMBSA-N</t>
  </si>
  <si>
    <t>PYZRQGJRPPTADH-UHFFFAOYSA-N</t>
  </si>
  <si>
    <t>HLFSDGLLUJUHTE-SNVBAGLBSA-N</t>
  </si>
  <si>
    <t>HPHUVLMMVZITSG-LURJTMIESA-N</t>
  </si>
  <si>
    <t>VOBHXZCDAVEXEY-JSGCOSHPSA-N</t>
  </si>
  <si>
    <t>RLAWWYSOJDYHDC-BZSNNMDCSA-N</t>
  </si>
  <si>
    <t>PSIFNNKUMBGKDQ-UHFFFAOYSA-N</t>
  </si>
  <si>
    <t>PCZOHLXUXFIOCF-BXMDZJJMSA-N</t>
  </si>
  <si>
    <t>VYVKHNNGDFVQGA-UHFFFAOYSA-N</t>
  </si>
  <si>
    <t>WNTGYJSOUMFZEP-UHFFFAOYSA-N</t>
  </si>
  <si>
    <t>HYYBABOKPJLUIN-UHFFFAOYSA-N</t>
  </si>
  <si>
    <t>KBOPZPXVLCULAV-UHFFFAOYSA-N</t>
  </si>
  <si>
    <t>KPUREKXXPHOJQT-UHFFFAOYSA-N</t>
  </si>
  <si>
    <t>DJGAAPFSPWAYTJ-UHFFFAOYSA-M</t>
  </si>
  <si>
    <t>XZWYZXLIPXDOLR-UHFFFAOYSA-N</t>
  </si>
  <si>
    <t>TTWJBBZEZQICBI-HPRDVNIFSA-N</t>
  </si>
  <si>
    <t>WVQBLGZPHOPPFO-UHFFFAOYSA-N</t>
  </si>
  <si>
    <t>IUBSYMUCCVWXPE-UHFFFAOYSA-N</t>
  </si>
  <si>
    <t>DSRNRYQBBJQVCW-UHFFFAOYSA-N</t>
  </si>
  <si>
    <t>VLPIATFUUWWMKC-UHFFFAOYSA-N</t>
  </si>
  <si>
    <t>UEQUQVLFIPOEMF-UHFFFAOYSA-N</t>
  </si>
  <si>
    <t>PBAPPPCECJKMCM-IBGZPJMESA-N</t>
  </si>
  <si>
    <t>RONZAEMNMFQXRA-UHFFFAOYSA-N</t>
  </si>
  <si>
    <t>YHXISWVBGDMDLQ-UHFFFAOYSA-N</t>
  </si>
  <si>
    <t>WOFMFGQZHJDGCX-ZULDAHANSA-N</t>
  </si>
  <si>
    <t>BMLIZLVNXIYGCK-UHFFFAOYSA-N</t>
  </si>
  <si>
    <t>BQJCRHHNABKAKU-KBQPJGBKSA-N</t>
  </si>
  <si>
    <t>HPNSFSBZBAHARI-RUDMXATFSA-N</t>
  </si>
  <si>
    <t>XNKCCCKFOQNXKV-ZRSCBOBOSA-N</t>
  </si>
  <si>
    <t>UZHSEJADLWPNLE-GRGSLBFTSA-N</t>
  </si>
  <si>
    <t>WXZVAROIGSFCFJ-UHFFFAOYSA-N</t>
  </si>
  <si>
    <t>CMWTZPSULFXXJA-VIFPVBQESA-N</t>
  </si>
  <si>
    <t>ITVGXXMINPYUHD-CUVHLRMHSA-N</t>
  </si>
  <si>
    <t>HLIAVLHNDJUHFG-HOTGVXAUSA-N</t>
  </si>
  <si>
    <t>CPMDPSXJELVGJG-UHFFFAOYSA-N</t>
  </si>
  <si>
    <t>ONBWJWYUHXVEJS-ZTYRTETDSA-N</t>
  </si>
  <si>
    <t>KVWDHTXUZHCGIO-UHFFFAOYSA-N</t>
  </si>
  <si>
    <t>VTRAEEWXHOVJFV-UHFFFAOYSA-N</t>
  </si>
  <si>
    <t>SUBDBMMJDZJVOS-UHFFFAOYSA-N</t>
  </si>
  <si>
    <t>VSZGPKBBMSAYNT-RRFJBIMHSA-N</t>
  </si>
  <si>
    <t>FPOHNWQLNRZRFC-ZHACJKMWSA-N</t>
  </si>
  <si>
    <t>IQPSEEYGBUAQFF-UHFFFAOYSA-N</t>
  </si>
  <si>
    <t>RZVAJINKPMORJF-UHFFFAOYSA-N</t>
  </si>
  <si>
    <t>DPWPWRLQFGFJFI-UHFFFAOYSA-N</t>
  </si>
  <si>
    <t>IPVQLZZIHOAWMC-QXKUPLGCSA-N</t>
  </si>
  <si>
    <t>CXOFVDLJLONNDW-UHFFFAOYSA-N</t>
  </si>
  <si>
    <t>IBSNKSODLGJUMQ-SDNWHVSQSA-N</t>
  </si>
  <si>
    <t>HYAFETHFCAUJAY-UHFFFAOYSA-N</t>
  </si>
  <si>
    <t>GMZVRMREEHBGGF-UHFFFAOYSA-N</t>
  </si>
  <si>
    <t>ISWRGOKTTBVCFA-UHFFFAOYSA-N</t>
  </si>
  <si>
    <t>TUZYXOIXSAXUGO-PZAWKZKUSA-N</t>
  </si>
  <si>
    <t>DQMZLTXERSFNPB-UHFFFAOYSA-N</t>
  </si>
  <si>
    <t>RJKFOVLPORLFTN-LEKSSAKUSA-N</t>
  </si>
  <si>
    <t>AAEVYOVXGOFMJO-UHFFFAOYSA-N</t>
  </si>
  <si>
    <t>MFOUDYKPLGXPGO-UHFFFAOYSA-N</t>
  </si>
  <si>
    <t>AQHHHDLHHXJYJD-UHFFFAOYSA-N</t>
  </si>
  <si>
    <t>OLBCVFGFOZPWHH-UHFFFAOYSA-N</t>
  </si>
  <si>
    <t>KWGRBVOPPLSCSI-WCBMZHEXSA-N</t>
  </si>
  <si>
    <t>URKOMYMAXPYINW-UHFFFAOYSA-N</t>
  </si>
  <si>
    <t>VMXUWOKSQNHOCA-UKTHLTGXSA-N</t>
  </si>
  <si>
    <t>FNHKPVJBJVTLMP-UHFFFAOYSA-N</t>
  </si>
  <si>
    <t>NCDNCNXCDXHOMX-XGKFQTDJSA-N</t>
  </si>
  <si>
    <t>KGFYHTZWPPHNLQ-AWEZNQCLSA-N</t>
  </si>
  <si>
    <t>XSVMFMHYUFZWBK-NSHDSACASA-N</t>
  </si>
  <si>
    <t>BPRHUIZQVSMCRT-VEUZHWNKSA-N</t>
  </si>
  <si>
    <t>CVHZOJJKTDOEJC-UHFFFAOYSA-N</t>
  </si>
  <si>
    <t>PYNXFZCZUAOOQC-UTKZUKDTSA-N</t>
  </si>
  <si>
    <t>IPQVTOJGNYVQEO-UHFFFAOYSA-N</t>
  </si>
  <si>
    <t>VGKDLMBJGBXTGI-SJCJKPOMSA-N</t>
  </si>
  <si>
    <t>HKAMKLBXTLTVCN-UHFFFAOYSA-N</t>
  </si>
  <si>
    <t>RYMZZMVNJRMUDD-HGQWONQESA-N</t>
  </si>
  <si>
    <t>MFFMDFFZMYYVKS-SECBINFHSA-N</t>
  </si>
  <si>
    <t>ZBMZVLHSJCTVON-UHFFFAOYSA-N</t>
  </si>
  <si>
    <t>LXMSZDCAJNLERA-ZHYRCANASA-N</t>
  </si>
  <si>
    <t>BAQAVOSOZGMPRM-QBMZZYIRSA-N</t>
  </si>
  <si>
    <t>SEEPANYCNGTZFQ-UHFFFAOYSA-N</t>
  </si>
  <si>
    <t>ASWVTGNCAZCNNR-UHFFFAOYSA-N</t>
  </si>
  <si>
    <t>JLKIGFTWXXRPMT-UHFFFAOYSA-N</t>
  </si>
  <si>
    <t>GECHUMIMRBOMGK-UHFFFAOYSA-N</t>
  </si>
  <si>
    <t>NCEXYHBECQHGNR-UHFFFAOYSA-N</t>
  </si>
  <si>
    <t>JNMRHUJNCSQMMB-UHFFFAOYSA-N</t>
  </si>
  <si>
    <t>WOXKDUGGOYFFRN-IIBYNOLFSA-N</t>
  </si>
  <si>
    <t>QYPNKSZPJQQLRK-UHFFFAOYSA-N</t>
  </si>
  <si>
    <t>RJKCKKDSSSRYCB-UHFFFAOYSA-N</t>
  </si>
  <si>
    <t>SGOIRFVFHAKUTI-ZCFIWIBFSA-N</t>
  </si>
  <si>
    <t>DOMXUEMWDBAQBQ-WEVVVXLNSA-N</t>
  </si>
  <si>
    <t>FZXISNSWEXTPMF-UHFFFAOYSA-N</t>
  </si>
  <si>
    <t>IROINLKCQGIITA-UHFFFAOYSA-N</t>
  </si>
  <si>
    <t>PHWBOXQYWZNQIN-UHFFFAOYSA-N</t>
  </si>
  <si>
    <t>FSKFPVLPFLJRQB-UHFFFAOYSA-N</t>
  </si>
  <si>
    <t>NGBFQHCMQULJNZ-UHFFFAOYSA-N</t>
  </si>
  <si>
    <t>TVYLLZQTGLZFBW-ZBFHGGJFSA-N</t>
  </si>
  <si>
    <t>PHLBKPHSAVXXEF-UHFFFAOYSA-N</t>
  </si>
  <si>
    <t>XEFQLINVKFYRCS-UHFFFAOYSA-N</t>
  </si>
  <si>
    <t>ZSCDBOWYZJWBIY-UHFFFAOYSA-N</t>
  </si>
  <si>
    <t>RVKCCVTVZORVGD-UHFFFAOYSA-N</t>
  </si>
  <si>
    <t>HDOVUKNUBWVHOX-QMMMGPOBSA-N</t>
  </si>
  <si>
    <t>ACWBQPMHZXGDFX-QFIPXVFZSA-N</t>
  </si>
  <si>
    <t>PNVNVHUZROJLTJ-UHFFFAOYSA-N</t>
  </si>
  <si>
    <t>SGTNSNPWRIOYBX-UHFFFAOYSA-N</t>
  </si>
  <si>
    <t>SYOKIDBDQMKNDQ-XWTIBIIYSA-N</t>
  </si>
  <si>
    <t>WAEXFXRVDQXREF-UHFFFAOYSA-N</t>
  </si>
  <si>
    <t>naphthalene-2-sulfonic acid</t>
  </si>
  <si>
    <t>[(1S,4R)-4-[2-amino-6-(cyclopropylamino)purin-9-yl]cyclopent-2-en-1-yl]methanol</t>
  </si>
  <si>
    <t>N-[5-[(4-ethylpiperazin-1-yl)methyl]pyridin-2-yl]-5-fluoro-4-(7-fluoro-2-methyl-3-propan-2-ylbenzimidazol-5-yl)pyrimidin-2-amine</t>
  </si>
  <si>
    <t>2-[2-[1-(4-chlorobenzoyl)-5-methoxy-2-methylindol-3-yl]acetyl]oxyacetic acid</t>
  </si>
  <si>
    <t>6-methyl-2,2-dioxooxathiazin-4-one</t>
  </si>
  <si>
    <t>N-[(6-chloropyridin-3-yl)methyl]-N'-cyano-N-methylethanimidamide</t>
  </si>
  <si>
    <t>(2R)-2-acetamido-3-sulfanylpropanoic acid</t>
  </si>
  <si>
    <t>2-acetyloxybenzoic acid</t>
  </si>
  <si>
    <t>2-chloro-N-(2,6-diethylphenyl)-N-(methoxymethyl)acetamide</t>
  </si>
  <si>
    <t>4-[2-(tert-butylamino)-1-hydroxyethyl]-2-(hydroxymethyl)phenol</t>
  </si>
  <si>
    <t>(2S,4S,5S,7S)-5-amino-N-(3-amino-2,2-dimethyl-3-oxopropyl)-4-hydroxy-7-[[4-methoxy-3-(3-methoxypropoxy)phenyl]methyl]-8-methyl-2-propan-2-ylnonanamide</t>
  </si>
  <si>
    <t>1,5-dihydropyrazolo[3,4-d]pyrimidin-4-one</t>
  </si>
  <si>
    <t>(2-butyl-1-benzofuran-3-yl)-[4-[2-(diethylamino)ethoxy]-3,5-diiodophenyl]methanone</t>
  </si>
  <si>
    <t>4-amino-N-[(1-ethylpyrrolidin-2-yl)methyl]-5-ethylsulfonyl-2-methoxybenzamide</t>
  </si>
  <si>
    <t>3-O-ethyl 5-O-methyl 2-(2-aminoethoxymethyl)-4-(2-chlorophenyl)-6-methyl-1,4-dihydropyridine-3,5-dicarboxylate</t>
  </si>
  <si>
    <t>4-[7-[6-cyano-5-(trifluoromethyl)pyridin-3-yl]-8-oxo-6-sulfanylidene-5,7-diazaspiro[3.4]octan-5-yl]-2-fluoro-N-methylbenzamide</t>
  </si>
  <si>
    <t>1-(4-methoxyphenyl)-7-oxo-6-[4-(2-oxopiperidin-1-yl)phenyl]-4,5-dihydropyrazolo[3,4-c]pyridine-3-carboxamide</t>
  </si>
  <si>
    <t>N-[2-[(1S)-1-(3-ethoxy-4-methoxyphenyl)-2-methylsulfonylethyl]-1,3-dioxoisoindol-4-yl]acetamide</t>
  </si>
  <si>
    <t>(3S)-3-amino-4-[[(2S)-1-methoxy-1-oxo-3-phenylpropan-2-yl]amino]-4-oxobutanoic acid</t>
  </si>
  <si>
    <t>methyl N-(4-aminophenyl)sulfonylcarbamate</t>
  </si>
  <si>
    <t>methyl N-[(2S)-1-[2-[(2S,3S)-2-hydroxy-3-[[(2S)-2-(methoxycarbonylamino)-3,3-dimethylbutanoyl]amino]-4-phenylbutyl]-2-[(4-pyridin-2-ylphenyl)methyl]hydrazinyl]-3,3-dimethyl-1-oxobutan-2-yl]carbamate</t>
  </si>
  <si>
    <t>2-[4-[2-hydroxy-3-(propan-2-ylamino)propoxy]phenyl]acetamide</t>
  </si>
  <si>
    <t>(3R)-N-methyl-3-(2-methylphenoxy)-3-phenylpropan-1-amine</t>
  </si>
  <si>
    <t>(3R,5R)-7-[2-(4-fluorophenyl)-3-phenyl-4-(phenylcarbamoyl)-5-propan-2-ylpyrrol-1-yl]-3,5-dihydroxyheptanoic acid</t>
  </si>
  <si>
    <t>3-[4-(4-chlorophenyl)cyclohexyl]-4-hydroxynaphthalene-1,2-dione</t>
  </si>
  <si>
    <t>6-chloro-4-N-ethyl-2-N-propan-2-yl-1,3,5-triazine-2,4-diamine</t>
  </si>
  <si>
    <t>(8S,10R)-19-cyclohexyl-N-(dimethylsulfamoyl)-5-methoxy-10-(3-methyl-3,8-diazabicyclo[3.2.1]octane-8-carbonyl)-12-azapentacyclo[10.7.0.02,7.08,10.013,18]nonadeca-1(19),2(7),3,5,13(18),14,16-heptaene-15-carboxamide</t>
  </si>
  <si>
    <t>2-amino-3-hydroxy-N'-[(2,3,4-trihydroxyphenyl)methyl]propanehydrazide</t>
  </si>
  <si>
    <t>2,2-dioxo-3-propan-2-yl-1H-2lambda6,1,3-benzothiadiazin-4-one</t>
  </si>
  <si>
    <t>(2-hydroxy-4-methoxyphenyl)-phenylmethanone</t>
  </si>
  <si>
    <t>(1R,2R,3S,5S)-3-benzoyloxy-8-methyl-8-azabicyclo[3.2.1]octane-2-carboxylic acid</t>
  </si>
  <si>
    <t>2-[4-[2-[(4-chlorobenzoyl)amino]ethyl]phenoxy]-2-methylpropanoic acid</t>
  </si>
  <si>
    <t>2-[4-[2-[4-[1-(2-ethoxyethyl)benzimidazol-2-yl]piperidin-1-yl]ethyl]phenyl]-2-methylpropanoic acid</t>
  </si>
  <si>
    <t>[4-[(4-acetyloxyphenyl)-pyridin-2-ylmethyl]phenyl] acetate</t>
  </si>
  <si>
    <t>3,5-dibromo-4-hydroxybenzonitrile</t>
  </si>
  <si>
    <t>(1S,2S,4R,8S,9S,11S,12S,13R)-11-hydroxy-8-(2-hydroxyacetyl)-9,13-dimethyl-6-propyl-5,7-dioxapentacyclo[10.8.0.02,9.04,8.013,18]icosa-14,17-dien-16-one</t>
  </si>
  <si>
    <t>2-(tert-butylamino)-1-(3-chlorophenyl)propan-1-one</t>
  </si>
  <si>
    <t>[(1S,2S,3R,4S,7R,9S,10S,12R,15S)-4-acetyloxy-1-hydroxy-15-[(2R,3S)-2-hydroxy-3-[(2-methylpropan-2-yl)oxycarbonylamino]-3-phenylpropanoyl]oxy-9,12-dimethoxy-10,14,17,17-tetramethyl-11-oxo-6-oxatetracyclo[11.3.1.03,10.04,7]heptadec-13-en-2-yl] benzoate</t>
  </si>
  <si>
    <t>1,3,7-trimethylpurine-2,6-dione</t>
  </si>
  <si>
    <t>calcium</t>
  </si>
  <si>
    <t>(2S,3R,4R,5S,6R)-2-[3-[[5-(4-fluorophenyl)thiophen-2-yl]methyl]-4-methylphenyl]-6-(hydroxymethyl)oxane-3,4,5-triol</t>
  </si>
  <si>
    <t>pentyl N-[1-[(2R,3R,4S,5R)-3,4-dihydroxy-5-methyloxolan-2-yl]-5-fluoro-2-oxopyrimidin-4-yl]carbamate</t>
  </si>
  <si>
    <t>benzo[b][1]benzazepine-11-carboxamide</t>
  </si>
  <si>
    <t>methyl N-(1H-benzimidazol-2-yl)carbamate</t>
  </si>
  <si>
    <t>[(2R)-1-(ethylamino)-1-oxopropan-2-yl] N-phenylcarbamate</t>
  </si>
  <si>
    <t>(2R)-2-amino-3-(carboxymethylsulfanyl)propanoic acid</t>
  </si>
  <si>
    <t>3-(3-chloro-4-methylphenyl)-1,1-dimethylurea</t>
  </si>
  <si>
    <t>(Z)-7-[(2R)-2-amino-2-carboxyethyl]sulfanyl-2-[[(1S)-2,2-dimethylcyclopropanecarbonyl]amino]hept-2-enoic acid</t>
  </si>
  <si>
    <t>1-(4-chlorophenoxy)-1-imidazol-1-yl-3,3-dimethylbutan-2-one</t>
  </si>
  <si>
    <t>2-(4-chlorophenoxy)-2-methylpropanoic acid</t>
  </si>
  <si>
    <t>2-[(2-chlorophenyl)methyl]-4,4-dimethyl-1,2-oxazolidin-3-one</t>
  </si>
  <si>
    <t>5-(2-chloroethyl)-4-methyl-1,3-thiazole</t>
  </si>
  <si>
    <t>3-(2-chloro-5,6-dihydrobenzo[b][1]benzazepin-11-yl)-N,N-dimethylpropan-1-amine</t>
  </si>
  <si>
    <t>2-(2-chlorophenyl)-2-(6,7-dihydro-4H-thieno[3,2-c]pyridin-5-yl)acetic acid</t>
  </si>
  <si>
    <t>1-[(2-chlorophenyl)-diphenylmethyl]imidazole</t>
  </si>
  <si>
    <t>3-chloro-6-(4-methylpiperazin-1-yl)-11H-benzo[b][1,4]benzodiazepine</t>
  </si>
  <si>
    <t>1,3-thiazol-5-ylmethyl N-[(2R,5R)-5-[[(2S)-2-[[methyl-[(2-propan-2-yl-1,3-thiazol-4-yl)methyl]carbamoyl]amino]-4-morpholin-4-ylbutanoyl]amino]-1,6-diphenylhexan-2-yl]carbamate</t>
  </si>
  <si>
    <t>(4R,4aR,7S,7aR,12bS)-9-methoxy-3-methyl-2,4,4a,7,7a,13-hexahydro-1H-4,12-methanobenzofuro[3,2-e]isoquinolin-7-ol</t>
  </si>
  <si>
    <t>[4-[3-(4-ethylphenyl)butyl]phenyl]-trimethylazanium</t>
  </si>
  <si>
    <t>(E)-N-ethyl-N-(2-methylphenyl)but-2-enamide</t>
  </si>
  <si>
    <t>N,N-bis(2-chloroethyl)-2-oxo-1,3,2lambda5-oxazaphosphinan-2-amine</t>
  </si>
  <si>
    <t>2-N-cyclopropyl-1,3,5-triazine-2,4,6-triamine</t>
  </si>
  <si>
    <t>(2S,3R,4R,5S,6R)-2-[4-chloro-3-[(4-ethoxyphenyl)methyl]phenyl]-6-(hydroxymethyl)oxane-3,4,5-triol</t>
  </si>
  <si>
    <t>[(3aS,4R,6aR)-2,3,3a,4,5,6a-hexahydrofuro[2,3-b]furan-4-yl] N-[(2S,3R)-4-[(4-aminophenyl)sulfonyl-(2-methylpropyl)amino]-3-hydroxy-1-phenylbutan-2-yl]carbamate</t>
  </si>
  <si>
    <t>N-(2-chloro-6-methylphenyl)-2-[[6-[4-(2-hydroxyethyl)piperazin-1-yl]-2-methylpyrimidin-4-yl]amino]-1,3-thiazole-5-carboxamide</t>
  </si>
  <si>
    <t>N-methyl-1-phenyl-N-prop-2-ynylpropan-2-amine</t>
  </si>
  <si>
    <t>(1S,9S,10S)-4-methoxy-17-methyl-17-azatetracyclo[7.5.3.01,10.02,7]heptadeca-2(7),3,5-triene</t>
  </si>
  <si>
    <t>2-[(R)-[3-methyl-4-(2,2,2-trifluoroethoxy)pyridin-2-yl]methylsulfinyl]-1H-benzimidazole</t>
  </si>
  <si>
    <t>7-chloro-1-methyl-5-phenyl-3H-1,4-benzodiazepin-2-one</t>
  </si>
  <si>
    <t>2-[2-(2,6-dichloroanilino)phenyl]acetic acid</t>
  </si>
  <si>
    <t>2-[(8S,13S,14S,17R)-17-hydroxy-13-methyl-3-oxo-1,2,6,7,8,11,12,14,15,16-decahydrocyclopenta[a]phenanthren-17-yl]acetonitrile</t>
  </si>
  <si>
    <t>[(2S,3S)-5-[2-(dimethylamino)ethyl]-2-(4-methoxyphenyl)-4-oxo-2,3-dihydro-1,5-benzothiazepin-3-yl] acetate</t>
  </si>
  <si>
    <t>3-[4-(5-tert-butyl-2-oxo-1,3,4-oxadiazol-3-yl)-3-chlorophenyl]-1,1-dimethylurea</t>
  </si>
  <si>
    <t>2-chloro-N-(2,4-dimethylthiophen-3-yl)-N-(1-methoxypropan-2-yl)acetamide</t>
  </si>
  <si>
    <t>2-butan-2-yl-4,6-dinitrophenol</t>
  </si>
  <si>
    <t>5-hydroxy-2-(3-hydroxy-4-methoxyphenyl)-7-[(2S,3R,4S,5S,6R)-3,4,5-trihydroxy-6-[[(2R,3R,4R,5R,6S)-3,4,5-trihydroxy-6-methyloxan-2-yl]oxymethyl]oxan-2-yl]oxychromen-4-one</t>
  </si>
  <si>
    <t>2-benzhydryloxy-N,N-dimethylethanamine</t>
  </si>
  <si>
    <t>3-(3,4-dichlorophenyl)-1,1-dimethylurea</t>
  </si>
  <si>
    <t>(3S,7R)-N-[(2,4-difluorophenyl)methyl]-11-hydroxy-7-methyl-9,12-dioxo-4-oxa-1,8-diazatricyclo[8.4.0.03,8]tetradeca-10,13-diene-13-carboxamide</t>
  </si>
  <si>
    <t>N,N-dimethyl-2-(1-phenyl-1-pyridin-2-ylethoxy)ethanamine</t>
  </si>
  <si>
    <t>N-[2-butyl-3-[4-[3-(dibutylamino)propoxy]benzoyl]-1-benzofuran-5-yl]methanesulfonamide</t>
  </si>
  <si>
    <t>(3S)-N-methyl-3-naphthalen-1-yloxy-3-thiophen-2-ylpropan-1-amine</t>
  </si>
  <si>
    <t>N'-(5-chloropyridin-2-yl)-N-[(1S,2R,4S)-4-(dimethylcarbamoyl)-2-[(5-methyl-6,7-dihydro-4H-[1,3]thiazolo[5,4-c]pyridine-2-carbonyl)amino]cyclohexyl]oxamide</t>
  </si>
  <si>
    <t>(4S)-6-chloro-4-(2-cyclopropylethynyl)-4-(trifluoromethyl)-1H-3,1-benzoxazin-2-one</t>
  </si>
  <si>
    <t>6-[(3-chloro-2-fluorophenyl)methyl]-1-[(2S)-1-hydroxy-3-methylbutan-2-yl]-7-methoxy-4-oxoquinoline-3-carboxylic acid</t>
  </si>
  <si>
    <t>(2S,3R,4R,5S,6R)-2-[4-chloro-3-[[4-[(3S)-oxolan-3-yl]oxyphenyl]methyl]phenyl]-6-(hydroxymethyl)oxane-3,4,5-triol</t>
  </si>
  <si>
    <t>4-amino-5-fluoro-1-[(2R,5S)-2-(hydroxymethyl)-1,3-oxathiolan-5-yl]pyrimidin-2-one</t>
  </si>
  <si>
    <t>(E)-2-cyano-3-(3,4-dihydroxy-5-nitrophenyl)-N,N-diethylprop-2-enamide</t>
  </si>
  <si>
    <t>4-[3-[4-cyano-3-(trifluoromethyl)phenyl]-5,5-dimethyl-4-oxo-2-sulfanylideneimidazolidin-1-yl]-2-fluoro-N-methylbenzamide</t>
  </si>
  <si>
    <t>4-[(E,3E)-3-[2-(dimethylamino)ethoxyimino]-3-(2-fluorophenyl)prop-1-enyl]phenol</t>
  </si>
  <si>
    <t>2-(1,8-diethyl-4,9-dihydro-3H-pyrano[3,4-b]indol-1-yl)acetic acid</t>
  </si>
  <si>
    <t>(8S,9S,10R,13S,14S,17R)-13-ethyl-17-ethynyl-17-hydroxy-11-methylidene-2,6,7,8,9,10,12,14,15,16-decahydro-1H-cyclopenta[a]phenanthren-3-one</t>
  </si>
  <si>
    <t>(3R,4S)-1-(4-fluorophenyl)-3-[(3S)-3-(4-fluorophenyl)-3-hydroxypropyl]-4-(4-hydroxyphenyl)azetidin-2-one</t>
  </si>
  <si>
    <t>2-[3-cyano-4-(2-methylpropoxy)phenyl]-4-methyl-1,3-thiazole-5-carboxylic acid</t>
  </si>
  <si>
    <t>N-ethyl-1-[3-(trifluoromethyl)phenyl]propan-2-amine</t>
  </si>
  <si>
    <t>N-(2,3-dichloro-4-hydroxyphenyl)-1-methylcyclohexane-1-carboxamide</t>
  </si>
  <si>
    <t>ethyl N-[2-(4-phenoxyphenoxy)ethyl]carbamate</t>
  </si>
  <si>
    <t>2-[4-[1-hydroxy-4-[4-[hydroxy(diphenyl)methyl]piperidin-1-yl]butyl]phenyl]-2-methylpropanoic acid</t>
  </si>
  <si>
    <t>5-amino-1-[2,6-dichloro-4-(trifluoromethyl)phenyl]-4-(trifluoromethylsulfinyl)pyrazole-3-carbonitrile</t>
  </si>
  <si>
    <t>N-(cyanomethyl)-4-(trifluoromethyl)pyridine-3-carboxamide</t>
  </si>
  <si>
    <t>4-(2,2-difluoro-1,3-benzodioxol-4-yl)-1H-pyrrole-3-carbonitrile</t>
  </si>
  <si>
    <t>N-(4-fluorophenyl)-N-propan-2-yl-2-[[5-(trifluoromethyl)-1,3,4-thiadiazol-2-yl]oxy]acetamide</t>
  </si>
  <si>
    <t>2-[3-(trifluoromethyl)anilino]benzoic acid</t>
  </si>
  <si>
    <t>N-methyl-3-phenyl-3-[4-(trifluoromethyl)phenoxy]propan-1-amine</t>
  </si>
  <si>
    <t>4-chloro-2-(furan-2-ylmethylamino)-5-sulfamoylbenzoic acid</t>
  </si>
  <si>
    <t>2-[1-(aminomethyl)cyclohexyl]acetic acid</t>
  </si>
  <si>
    <t>2-amino-9-(1,3-dihydroxypropan-2-yloxymethyl)-1H-purin-6-one</t>
  </si>
  <si>
    <t>5-(2,5-dimethylphenoxy)-2,2-dimethylpentanoic acid</t>
  </si>
  <si>
    <t>1-(3,3a,4,5,6,6a-hexahydro-1H-cyclopenta[c]pyrrol-2-yl)-3-(4-methylphenyl)sulfonylurea</t>
  </si>
  <si>
    <t>2-[4-[(7-chloroquinolin-4-yl)amino]pentyl-ethylamino]ethanol</t>
  </si>
  <si>
    <t>2-[4-(2-methylpropyl)phenyl]propanoic acid</t>
  </si>
  <si>
    <t>butan-2-yl 2-(2-hydroxyethyl)piperidine-1-carboxylate</t>
  </si>
  <si>
    <t>N,3-bis(2-chloroethyl)-2-oxo-1,3,2lambda5-oxazaphosphinan-2-amine</t>
  </si>
  <si>
    <t>2-[1-(4-chlorobenzoyl)-5-methoxy-2-methylindol-3-yl]acetic acid</t>
  </si>
  <si>
    <t>propan-2-yl N-[(2S)-3-methyl-1-[1-(4-methylphenyl)ethylamino]-1-oxobutan-2-yl]carbamate</t>
  </si>
  <si>
    <t>2-butyl-3-[[4-[2-(2H-tetrazol-5-yl)phenyl]phenyl]methyl]-1,3-diazaspiro[4.4]non-1-en-4-one</t>
  </si>
  <si>
    <t>1,1-dimethyl-3-(4-propan-2-ylphenyl)urea</t>
  </si>
  <si>
    <t>2-(2-chlorophenyl)-2-(methylamino)cyclohexan-1-one</t>
  </si>
  <si>
    <t>2-(3-benzoylphenyl)propanoic acid</t>
  </si>
  <si>
    <t>methyl (2E)-2-methoxyimino-2-[2-[(2-methylphenoxy)methyl]phenyl]acetate</t>
  </si>
  <si>
    <t>(2S,3R,4R,5R)-4-[(2S,3R,4S,5R,6R)-3,4,5-trihydroxy-6-(hydroxymethyl)oxan-2-yl]oxyhexane-1,2,3,5,6-pentol</t>
  </si>
  <si>
    <t>4-amino-1-[(2R,5S)-2-(hydroxymethyl)-1,3-oxathiolan-5-yl]pyrimidin-2-one</t>
  </si>
  <si>
    <t>6-(2,3-dichlorophenyl)-1,2,4-triazine-3,5-diamine</t>
  </si>
  <si>
    <t>(6S)-6-phenyl-2,3,5,6-tetrahydroimidazo[2,1-b][1,3]thiazole</t>
  </si>
  <si>
    <t>(2S)-2-(2-oxopyrrolidin-1-yl)butanamide</t>
  </si>
  <si>
    <t>(2S)-2,6-diamino-N-[(2S)-1-phenylpropan-2-yl]hexanamide</t>
  </si>
  <si>
    <t>(2S)-1-[(2S)-6-amino-2-[[(1S)-1-carboxy-3-phenylpropyl]amino]hexanoyl]pyrrolidine-2-carboxylic acid</t>
  </si>
  <si>
    <t>[2-butyl-5-chloro-3-[[4-[2-(2H-tetrazol-5-yl)phenyl]phenyl]methyl]imidazol-4-yl]methanol</t>
  </si>
  <si>
    <t>[(1S,3R,7S,8S,8aR)-8-[2-[(2R,4R)-4-hydroxy-6-oxooxan-2-yl]ethyl]-3,7-dimethyl-1,2,3,7,8,8a-hexahydronaphthalen-1-yl] (2S)-2-methylbutanoate</t>
  </si>
  <si>
    <t>4-[ethyl-[1-(4-methoxyphenyl)propan-2-yl]amino]butyl 3,4-dimethoxybenzoate</t>
  </si>
  <si>
    <t>2-(4-chloro-2-methylphenoxy)propanoic acid</t>
  </si>
  <si>
    <t>2-(2,3-dimethylanilino)benzoic acid</t>
  </si>
  <si>
    <t>5-amino-2-hydroxybenzoic acid</t>
  </si>
  <si>
    <t>2-(4-methylsulfonyl-2-nitrobenzoyl)cyclohexane-1,3-dione</t>
  </si>
  <si>
    <t>sodium</t>
  </si>
  <si>
    <t>3-(diaminomethylidene)-1,1-dimethylguanidine</t>
  </si>
  <si>
    <t>4-amino-5-chloro-N-[2-(diethylamino)ethyl]-2-(trideuteriomethoxy)benzamide</t>
  </si>
  <si>
    <t>2-chloro-N-(2-ethyl-6-methylphenyl)-N-(1-methoxypropan-2-yl)acetamide</t>
  </si>
  <si>
    <t>1-[4-(2-methoxyethyl)phenoxy]-3-(propan-2-ylamino)propan-2-ol</t>
  </si>
  <si>
    <t>3-(3-chloro-4-methoxyphenyl)-1,1-dimethylurea</t>
  </si>
  <si>
    <t>1-(2,6-dimethylphenoxy)propan-2-amine</t>
  </si>
  <si>
    <t>5-methyl-2,5-diazatetracyclo[13.4.0.02,7.08,13]nonadeca-1(19),8,10,12,15,17-hexaene</t>
  </si>
  <si>
    <t>2-(2-amino-1,3-thiazol-4-yl)-N-[4-[2-[[(2R)-2-hydroxy-2-phenylethyl]amino]ethyl]phenyl]acetamide</t>
  </si>
  <si>
    <t>5-methyl-2,5,19-triazatetracyclo[13.4.0.02,7.08,13]nonadeca-1(15),8,10,12,16,18-hexaene</t>
  </si>
  <si>
    <t>4-chloro-N-(2-morpholin-4-ylethyl)benzamide</t>
  </si>
  <si>
    <t>[(8S,9R,10S,11S,13S,14S,16R,17R)-9-chloro-17-(2-chloroacetyl)-11-hydroxy-10,13,16-trimethyl-3-oxo-6,7,8,11,12,14,15,16-octahydrocyclopenta[a]phenanthren-17-yl] furan-2-carboxylate</t>
  </si>
  <si>
    <t>3-(4-chlorophenyl)-1,1-dimethylurea</t>
  </si>
  <si>
    <t>(4R,4aR,7S,7aR,12bS)-3-methyl-2,4,4a,7,7a,13-hexahydro-1H-4,12-methanobenzofuro[3,2-e]isoquinoline-7,9-diol</t>
  </si>
  <si>
    <t>(E)-6-(4-hydroxy-6-methoxy-7-methyl-3-oxo-1H-2-benzofuran-5-yl)-4-methylhex-4-enoic acid</t>
  </si>
  <si>
    <t>(4R,4aS,7S,7aR,12bS)-7-[2-[2-[2-[2-[2-[2-(2-methoxyethoxy)ethoxy]ethoxy]ethoxy]ethoxy]ethoxy]ethoxy]-3-prop-2-enyl-1,2,4,5,6,7,7a,13-octahydro-4,12-methanobenzofuro[3,2-e]isoquinoline-4a,9-diol</t>
  </si>
  <si>
    <t>(4R,4aS,7aR,12bS)-4a,9-dihydroxy-3-prop-2-enyl-2,4,5,6,7a,13-hexahydro-1H-4,12-methanobenzofuro[3,2-e]isoquinolin-7-one</t>
  </si>
  <si>
    <t>N,N-diethyl-2-naphthalen-1-yloxypropanamide</t>
  </si>
  <si>
    <t>(2S)-2-(6-methoxynaphthalen-2-yl)propanoic acid</t>
  </si>
  <si>
    <t>1-[4-[(2S,3R,4S,5S,6R)-4,5-dihydroxy-6-(hydroxymethyl)-3-[(2S,3R,4R,5R,6S)-3,4,5-trihydroxy-6-methyloxan-2-yl]oxyoxan-2-yl]oxy-2,6-dihydroxyphenyl]-3-(3-hydroxy-4-methoxyphenyl)propan-1-one</t>
  </si>
  <si>
    <t>(3S)-3-(3,3-dimethylbutylamino)-4-[[(2S)-1-methoxy-1-oxo-3-phenylpropan-2-yl]amino]-4-oxobutanoic acid</t>
  </si>
  <si>
    <t>methyl 2-hydroxy-3-[N-[4-[methyl-[2-(4-methylpiperazin-1-yl)acetyl]amino]phenyl]-C-phenylcarbonimidoyl]-1H-indole-6-carboxylate</t>
  </si>
  <si>
    <t>(4R,4aR,7S,7aR,12bS)-1,2,3,4,4a,7,7a,13-octahydro-4,12-methanobenzofuro[3,2-e]isoquinoline-7,9-diol</t>
  </si>
  <si>
    <t>2-methyl-4-(4-methylpiperazin-1-yl)-10H-thieno[2,3-b][1,5]benzodiazepine</t>
  </si>
  <si>
    <t>5-(2-hydroxypropan-2-yl)-2-propyl-3-[[4-[2-(2H-tetrazol-5-yl)phenyl]phenyl]methyl]imidazole-4-carboxylic acid</t>
  </si>
  <si>
    <t>6-methoxy-2-[(4-methoxy-3,5-dimethylpyridin-2-yl)methylsulfinyl]-1H-benzimidazole</t>
  </si>
  <si>
    <t>ethyl (3R,4R,5S)-4-acetamido-5-amino-3-pentan-3-yloxycyclohexene-1-carboxylate</t>
  </si>
  <si>
    <t>(E)-N-hydroxy-3-[4-[[2-(2-methyl-1H-indol-3-yl)ethylamino]methyl]phenyl]prop-2-enamide</t>
  </si>
  <si>
    <t>6-(difluoromethoxy)-2-[(3,4-dimethoxypyridin-2-yl)methylsulfinyl]-1H-benzimidazole</t>
  </si>
  <si>
    <t>N-(4-hydroxyphenyl)acetamide</t>
  </si>
  <si>
    <t>N-benzyl-N-methylprop-2-yn-1-amine</t>
  </si>
  <si>
    <t>(2S,3aS,7aS)-1-[(2S)-2-[[(2S)-1-ethoxy-1-oxopentan-2-yl]amino]propanoyl]-2,3,3a,4,5,6,7,7a-octahydroindole-2-carboxylic acid</t>
  </si>
  <si>
    <t>5,5-diphenylimidazolidine-2,4-dione</t>
  </si>
  <si>
    <t>methyl (E)-3-methoxy-2-[2-[[6-(trifluoromethyl)pyridin-2-yl]oxymethyl]phenyl]prop-2-enoate</t>
  </si>
  <si>
    <t>5-[[4-[2-(5-ethylpyridin-2-yl)ethoxy]phenyl]methyl]-1,3-thiazolidine-2,4-dione</t>
  </si>
  <si>
    <t>2-(2-oxopyrrolidin-1-yl)acetamide</t>
  </si>
  <si>
    <t>5-methyl-1-phenylpyridin-2-one</t>
  </si>
  <si>
    <t>(3R,5R)-7-[(1S,2S,6S,8S,8aR)-6-hydroxy-2-methyl-8-[(2S)-2-methylbutanoyl]oxy-1,2,6,7,8,8a-hexahydronaphthalen-1-yl]-3,5-dihydroxyheptanoic acid</t>
  </si>
  <si>
    <t>5-ethyl-5-phenyl-1,3-diazinane-4,6-dione</t>
  </si>
  <si>
    <t>(8S,9S,10R,13S,14S,17S)-17-acetyl-10,13-dimethyl-1,2,6,7,8,9,11,12,14,15,16,17-dodecahydrocyclopenta[a]phenanthren-3-one</t>
  </si>
  <si>
    <t>6-methylsulfanyl-2-N,4-N-di(propan-2-yl)-1,3,5-triazine-2,4-diamine</t>
  </si>
  <si>
    <t>2-chloro-N-phenyl-N-propan-2-ylacetamide</t>
  </si>
  <si>
    <t>1-naphthalen-1-yloxy-3-(propan-2-ylamino)propan-2-ol</t>
  </si>
  <si>
    <t>2,6-di(propan-2-yl)phenol</t>
  </si>
  <si>
    <t>(1S,2S)-2-(methylamino)-1-phenylpropan-1-ol</t>
  </si>
  <si>
    <t>2-[2-(4-benzo[b][1,4]benzothiazepin-6-ylpiperazin-1-yl)ethoxy]ethanol</t>
  </si>
  <si>
    <t>(E)-1-N'-[2-[[5-[(dimethylamino)methyl]furan-2-yl]methylsulfanyl]ethyl]-1-N-methyl-2-nitroethene-1,1-diamine</t>
  </si>
  <si>
    <t>4-[4-[[4-chloro-3-(trifluoromethyl)phenyl]carbamoylamino]-3-fluorophenoxy]-N-methylpyridine-2-carboxamide</t>
  </si>
  <si>
    <t>1,3-thiazol-5-ylmethyl N-[(2S,3S,5S)-3-hydroxy-5-[[(2S)-3-methyl-2-[[methyl-[(2-propan-2-yl-1,3-thiazol-4-yl)methyl]carbamoyl]amino]butanoyl]amino]-1,6-diphenylhexan-2-yl]carbamate</t>
  </si>
  <si>
    <t>5-chloro-N-[[(5S)-2-oxo-3-[4-(3-oxomorpholin-4-yl)phenyl]-1,3-oxazolidin-5-yl]methyl]thiophene-2-carboxamide</t>
  </si>
  <si>
    <t>[3-[(1S)-1-(dimethylamino)ethyl]phenyl] N-ethyl-N-methylcarbamate</t>
  </si>
  <si>
    <t>(E,3R,5S)-7-[4-(4-fluorophenyl)-2-[methyl(methylsulfonyl)amino]-6-propan-2-ylpyrimidin-5-yl]-3,5-dihydroxyhept-6-enoic acid</t>
  </si>
  <si>
    <t>1,1-dioxo-1,2-benzothiazol-3-one</t>
  </si>
  <si>
    <t>4-[[(2S,4R)-5-ethoxy-4-methyl-5-oxo-1-(4-phenylphenyl)pentan-2-yl]amino]-4-oxobutanoic acid</t>
  </si>
  <si>
    <t>9-[2-carboxy-4-hydroxy-10-oxo-5-[3,4,5-trihydroxy-6-(hydroxymethyl)oxan-2-yl]oxy-9H-anthracen-9-yl]-4-hydroxy-10-oxo-5-[3,4,5-trihydroxy-6-(hydroxymethyl)oxan-2-yl]oxy-9H-anthracene-2-carboxylic acid</t>
  </si>
  <si>
    <t>(1S,4S)-4-(3,4-dichlorophenyl)-N-methyl-1,2,3,4-tetrahydronaphthalen-1-amine</t>
  </si>
  <si>
    <t>2-N,4-N-diethyl-6-methoxy-1,3,5-triazine-2,4-diamine</t>
  </si>
  <si>
    <t>[(1S,3R,7S,8S,8aR)-8-[2-[(2R,4R)-4-hydroxy-6-oxooxan-2-yl]ethyl]-3,7-dimethyl-1,2,3,7,8,8a-hexahydronaphthalen-1-yl] 2,2-dimethylbutanoate</t>
  </si>
  <si>
    <t>(3R)-3-amino-1-[3-(trifluoromethyl)-6,8-dihydro-5H-[1,2,4]triazolo[4,3-a]pyrazin-7-yl]-4-(2,4,5-trifluorophenyl)butan-1-one</t>
  </si>
  <si>
    <t>N-[4-[1-hydroxy-2-(propan-2-ylamino)ethyl]phenyl]methanesulfonamide</t>
  </si>
  <si>
    <t>S-[(7R,8R,9S,10R,13S,14S,17R)-10,13-dimethyl-3,5'-dioxospiro[2,6,7,8,9,11,12,14,15,16-decahydro-1H-cyclopenta[a]phenanthrene-17,2'-oxolane]-7-yl] ethanethioate</t>
  </si>
  <si>
    <t>(2R,3R,4R,5R,6R)-2-[(2R,3S,4S,5S)-2,5-bis(chloromethyl)-3,4-dihydroxyoxolan-2-yl]oxy-5-chloro-6-(hydroxymethyl)oxane-3,4-diol</t>
  </si>
  <si>
    <t>4-amino-N-pyrimidin-2-ylbenzenesulfonamide</t>
  </si>
  <si>
    <t>4-amino-N-(4,6-dimethylpyrimidin-2-yl)benzenesulfonamide</t>
  </si>
  <si>
    <t>4-amino-N-(5-methyl-1,2-oxazol-3-yl)benzenesulfonamide</t>
  </si>
  <si>
    <t>4-amino-N-pyridin-2-ylbenzenesulfonamide</t>
  </si>
  <si>
    <t>2-hydroxy-5-[[4-(pyridin-2-ylsulfamoyl)phenyl]diazenyl]benzoic acid</t>
  </si>
  <si>
    <t>4-amino-N-(1,3-thiazol-2-yl)benzenesulfonamide</t>
  </si>
  <si>
    <t>(2R,8R)-2-(1,3-benzodioxol-5-yl)-6-methyl-3,6,17-triazatetracyclo[8.7.0.03,8.011,16]heptadeca-1(10),11,13,15-tetraene-4,7-dione</t>
  </si>
  <si>
    <t>N-tert-butyl-N'-(4-ethylbenzoyl)-3,5-dimethylbenzohydrazide</t>
  </si>
  <si>
    <t>N-benzyl-2,2-dimethyl-N-propan-2-ylpropanamide</t>
  </si>
  <si>
    <t>[(2R)-1-(6-aminopurin-9-yl)propan-2-yl]oxymethylphosphonic acid</t>
  </si>
  <si>
    <t>(E)-N,6,6-trimethyl-N-(naphthalen-1-ylmethyl)hept-2-en-4-yn-1-amine</t>
  </si>
  <si>
    <t>2-N-tert-butyl-6-chloro-4-N-ethyl-1,3,5-triazine-2,4-diamine</t>
  </si>
  <si>
    <t>2-N-tert-butyl-4-N-ethyl-6-methylsulfanyl-1,3,5-triazine-2,4-diamine</t>
  </si>
  <si>
    <t>5-[(2-chlorophenyl)methyl]-6,7-dihydro-4H-thieno[3,2-c]pyridine</t>
  </si>
  <si>
    <t>2-methyl-1-(4-methylphenyl)-3-piperidin-1-ylpropan-1-one</t>
  </si>
  <si>
    <t>1-[4-(3-methylanilino)pyridin-3-yl]sulfonyl-3-propan-2-ylurea</t>
  </si>
  <si>
    <t>(1R,2R)-2-[(dimethylamino)methyl]-1-(3-methoxyphenyl)cyclohexan-1-ol</t>
  </si>
  <si>
    <t>2-[3-[4-(3-chlorophenyl)piperazin-1-yl]propyl]-[1,2,4]triazolo[4,3-a]pyridin-3-one</t>
  </si>
  <si>
    <t>5-chloro-2-(2,4-dichlorophenoxy)phenol</t>
  </si>
  <si>
    <t>3-(5,6-dihydrobenzo[b][1]benzazepin-11-yl)-N,N,2-trimethylpropan-1-amine</t>
  </si>
  <si>
    <t>ethyl 4-[cyclopropyl(hydroxy)methylidene]-3,5-dioxocyclohexane-1-carboxylate</t>
  </si>
  <si>
    <t>2-[(2-amino-6-oxo-1H-purin-9-yl)methoxy]ethyl (2S)-2-amino-3-methylbutanoate</t>
  </si>
  <si>
    <t>(2S)-3-methyl-2-[pentanoyl-[[4-[2-(2H-tetrazol-5-yl)phenyl]phenyl]methyl]amino]butanoic acid</t>
  </si>
  <si>
    <t>1-[2-(dimethylamino)-1-(4-methoxyphenyl)ethyl]cyclohexan-1-ol</t>
  </si>
  <si>
    <t>2-(3,4-dimethoxyphenyl)-5-[2-(3,4-dimethoxyphenyl)ethyl-methylamino]-2-propan-2-ylpentanenitrile</t>
  </si>
  <si>
    <t>(2S)-1-[2-[(3-hydroxy-1-adamantyl)amino]acetyl]pyrrolidine-2-carbonitrile</t>
  </si>
  <si>
    <t>N'-hydroxy-N-phenyloctanediamide</t>
  </si>
  <si>
    <t>N-Butyl-4-chloro-N-ethylbenzamide (BEclB)</t>
  </si>
  <si>
    <t>CKVXMCCRBQYGDV-UHFFFAOYSA-N </t>
  </si>
  <si>
    <t>N-butyl-4-chloro-N-ethylbenzamide</t>
  </si>
  <si>
    <t>CCCCN(CC)C(=O)C1=CC=C(C=C1)Cl</t>
  </si>
  <si>
    <t>Simetone</t>
  </si>
  <si>
    <t>Tebutam, Butam</t>
  </si>
  <si>
    <t>Terbutylazine</t>
  </si>
  <si>
    <t>Structure</t>
  </si>
  <si>
    <t>Hash</t>
  </si>
  <si>
    <t>StructureStringLength</t>
  </si>
  <si>
    <t>StructureStringFormat</t>
  </si>
  <si>
    <t>StructureString</t>
  </si>
  <si>
    <t>952F4E190727BE1214B7D8E9E86B271B</t>
  </si>
  <si>
    <t>cxsmiles</t>
  </si>
  <si>
    <t>JChemExcelKAAAAB+LCAAAAAAABABzdjY0cnZ2NnbWcDYE0kYazsrOmv6aQKaJLVDU1tlZw9bZRNMfAPooHckoAAAA</t>
  </si>
  <si>
    <t>088C9AEE975BB81E43E057F8D87BADAD</t>
  </si>
  <si>
    <t>JChemExcelHwAAAB+LCAAAAAAABABzNrR1drZ1NgJiDSB2NrJ1NtQM1rD11wRhfwDIvQ4PHwAAAA==</t>
  </si>
  <si>
    <t>76CA290DD055F995AAAA0D91C430A3F6</t>
  </si>
  <si>
    <t>JChemExcelGQAAAB+LCAAAAAAABABz9tNw1nTWsPXXdDa0dXa2ddYAYkNN5xwAu7EAXBkAAAA=</t>
  </si>
  <si>
    <t>51296C79325DC3C27B080CD29290DB6F</t>
  </si>
  <si>
    <t>JChemExcelFAAAAB+LCAAAAAAABABzNrR11nDWsPXX9IOQhppuAHWy2XQUAAAA</t>
  </si>
  <si>
    <t>6499970C1B7223B39B8E9471F2129E1D</t>
  </si>
  <si>
    <t>JChemExcelKgAAAB+LCAAAAAAABAAVxqkRADAMA8F2LOiHGh1X+u8mCdiZJSFNLU2sv5LlYN1i4I0R5wIT7o3lKgAAAA==</t>
  </si>
  <si>
    <t>405F652F4346C9FF04475A523EAB12AB</t>
  </si>
  <si>
    <t>JChemExcelSQAAAB+LCAAAAAAABAAlyrsJADEQA9F2VqF/oaIBh+q/HN9yTPRgIANSMATTxBRmKiyHVjlLbMP5ydZVjzmf1d0HJQiJy0kAAAA=</t>
  </si>
  <si>
    <t>AF376EF2F96E9808B9526D6C75EBDDAC</t>
  </si>
  <si>
    <t>JChemExcelQgAAAB+LCAAAAAAABAAlirkNACAQw4ah4Uq+MpX7sP82HBDJUhwFClTtcCPT6HI6wx3hW4IpUmoy459Zb0JeB9fiAYRCAAAA</t>
  </si>
  <si>
    <t>2D055B6DF15E99F1E8EF12E5F58C3BB7</t>
  </si>
  <si>
    <t>JChemExcelPAAAAB+LCAAAAAAABAAtijEOACAIxL7DjcDM1F0+4v9n0bi0SVPwwojBcqxaZMFtRYqt8XRCjXhHfx10sLAVPAAAAA==</t>
  </si>
  <si>
    <t>0A34A0C148AEA6CB26C71A2848905F85</t>
  </si>
  <si>
    <t>JChemExcelFgAAAB+LCAAAAAAABABzdja0dXbWsPXX9AsGkSDsbwgAR8E8ERYAAAA=</t>
  </si>
  <si>
    <t>D410F679EEC5DB0FACE8560763EE2A1D</t>
  </si>
  <si>
    <t>JChemExcelHQAAAB+LCAAAAAAABABzdtaw9XNW9tP003DWdHY2tHX2s3XWcLZ1NtR0zgEASybpuR0AAAA=</t>
  </si>
  <si>
    <t>681A739353F4EC9BC9FDC554C90108D9</t>
  </si>
  <si>
    <t>JChemExcelEgAAAB+LCAAAAAAABABzdtaw9df0c9ZwDtYEM/0BKrOxQRIAAAA=</t>
  </si>
  <si>
    <t>333D2EE7736184393903339FD559398C</t>
  </si>
  <si>
    <t>JChemExcelGAAAAB+LCAAAAAAABABzdtaw9df0dza0dXYGI0OIAADUwMMvGAAAAA==</t>
  </si>
  <si>
    <t>404F604B588DB9F15AD1151575073F8C</t>
  </si>
  <si>
    <t>JChemExcelIQAAAB+LCAAAAAAABABzdnY2tHXWcNawdXa2dTbUdHbW9NNw9nfWBIr4A3k5ACfRotohAAAA</t>
  </si>
  <si>
    <t>82087026DCC79AC17046FAD5E2F54960</t>
  </si>
  <si>
    <t>JChemExcelIAAAAB+LCAAAAAAABABzdtZw1gQiP2cgw9AWSNoCGbbOhpr+ms7+mv4Aub9ZfiAAAAA=</t>
  </si>
  <si>
    <t>6079E3A84C133FFA855FA038BFC219C1</t>
  </si>
  <si>
    <t>JChemExcelRgAAAB+LCAAAAAAABAA1irkNADAMAtcxpQeguj7ef5vgSJFAvFAopA3lONMaAoik3LXeLUePzkbVTwovQDk0WkYAAAA=</t>
  </si>
  <si>
    <t>418C834449FF3D2789EB0724E73F4277</t>
  </si>
  <si>
    <t>JChemExcelFAAAAB+LCAAAAAAABABzNrT183M2snU2dNaw9df0c7b1MwIAnj9yvhQAAAA=</t>
  </si>
  <si>
    <t>A0FA6985E65D35A1D5CAAB81C4D9771A</t>
  </si>
  <si>
    <t>JChemExcelOQAAAB+LCAAAAAAABAAdibENADAIw94hIzAzeWIp/39TWsuyFAUWL4wo+Ma4sBqRu+19m1Rr4Bho7QudlkupOQAAAA==</t>
  </si>
  <si>
    <t>0F129A3FF7E3B6F1C63ED623B9B2865F</t>
  </si>
  <si>
    <t>JChemExcelLQAAAB+LCAAAAAAABABzdvYzdAYCQ2c/Zw1bf01nI1tnIMNZw9nW2cjfWdNPMxgkDJZyBgAoRT8XLQAAAA==</t>
  </si>
  <si>
    <t>D4FBEC1E062C746A3E3407C46E6B3149</t>
  </si>
  <si>
    <t>JChemExcelMgAAAB+LCAAAAAAABAAdiaENAEAIxNYBCf5UPbfI76+fkFY0KZiQkxIxmwRFC87m5X2Ti2E+c/rTXTIAAAA=</t>
  </si>
  <si>
    <t>A5CB5262A158D61C50FA6132650B9BBF</t>
  </si>
  <si>
    <t>JChemExcelSgAAAB+LCAAAAAAABAAdiiEOADAIxL4DZgl4VD2IfWP/1wNyFZe0UEiUYoFkXwTDAxbn6fpCewV5JmW6wPSO3OADverk9UoAAAA=</t>
  </si>
  <si>
    <t>7C74A85CF11E8DD2ED9B48890ED75CA8</t>
  </si>
  <si>
    <t>JChemExcelNQAAAB+LCAAAAAAABAAdiSESADAIw75TJKBR8Uzs/39Zb6a5pJBCW+hmIGpOLPJaemDMocM5fvfzANyUAuM1AAAA</t>
  </si>
  <si>
    <t>0127BB0700FB3A69AD59DFC65AA90FA0</t>
  </si>
  <si>
    <t>JChemExcelRwAAAB+LCAAAAAAABAAliSkOwEAQwx5TksA96CBLC1PQ//+lI61iE4eges0oxHU4s+Pn6H5zAcvsogNKsc0To+Om9wOXPf20RwAAAA==</t>
  </si>
  <si>
    <t>4ABB70178AE5485C13DB0ADA83DC65CA</t>
  </si>
  <si>
    <t>JChemExcelQwAAAB+LCAAAAAAABAA9ibkNADAIA9eBkjwl1fVm/20CTSyddbIpIiGxJlyLPY6spZzzz+O6TO7sllrT5Xrk4m6uQwAAAA==</t>
  </si>
  <si>
    <t>F55C0FE1B500A877FA238E015D5D0A25</t>
  </si>
  <si>
    <t>JChemExcelQwAAAB+LCAAAAAAABAAlyrENADAIA8F1cEmoqb4PRfbfJZAUlk7yQ+GJkWCJq3ksSzO0Fw8xyRp11G1o/0PFBZNJF/9DAAAA</t>
  </si>
  <si>
    <t>16A3D828D77073A233579339019A5AD8</t>
  </si>
  <si>
    <t>JChemExcelJwAAAB+LCAAAAAAABABz9nfWsPXXdNZwdja0dXYGI0NNP7ggiPbX9AMAGAlBlScAAAA=</t>
  </si>
  <si>
    <t>57A6887CBEA0320E5673E860C1324A11</t>
  </si>
  <si>
    <t>JChemExcelHwAAAB+LCAAAAAAABABz9nfWsPXX9AsGkSDsbGjr7GzrrAHEhpp+AF1//tAfAAAA</t>
  </si>
  <si>
    <t>F04CEA2BE2F7B9C5EE6DFC4C7814D77E</t>
  </si>
  <si>
    <t>JChemExcelYgAAAB+LCAAAAAAABAA9jEESADAEA7/DsZydcuf/v2mo6UxMWAIQKEWTKE06TgCj0zhJbEZhmcJ3nd7nDHX2PVlQ0PrtBeIMVsRiAAAA</t>
  </si>
  <si>
    <t>D4021853D5415E2D25D5E58FF0BA7E2F</t>
  </si>
  <si>
    <t>JChemExcelIQAAAB+LCAAAAAAABABzdtZw1vRzBpL+zoa2zs62QJats6EmUMTWX9NP0x8ARblbOiEAAAA=</t>
  </si>
  <si>
    <t>FFE0BD25DB9A1A21F63F10CF3114786A</t>
  </si>
  <si>
    <t>JChemExcelHwAAAB+LCAAAAAAABABzdja0dXYGI0N/Zw1nZz9nTWcjmJARAFfh7zQfAAAA</t>
  </si>
  <si>
    <t>4033ED8628BA80CE65C37C70626F827C</t>
  </si>
  <si>
    <t>JChemExcelUAAAAB+LCAAAAAAABAA1ijsKACAMQ69jRm3XTg8c9f63sVYkIT8CDdEjraWsDhmLsfXACLiPYGgKq5o01Wvhf/EDT37Z7lAAAAA=</t>
  </si>
  <si>
    <t>A45B389278C02825CCB85C01D22AB5AF</t>
  </si>
  <si>
    <t>JChemExcelNAAAAB+LCAAAAAAABAAdiLERADAIhNbRUmP7FQO4SPavo7mjAAgwIEiBxkU61zkb9edQmHpnez89iz8UNAAAAA==</t>
  </si>
  <si>
    <t>3D52BA87C51E734BC47474A576C710A2</t>
  </si>
  <si>
    <t>JChemExcelGgAAAB+LCAAAAAAABABzdvZzNrT1c9aAYENN5xxNIMtZ0xkA3pGAhRoAAAA=</t>
  </si>
  <si>
    <t>7C63546D468CA3769C230FF61118F40B</t>
  </si>
  <si>
    <t>JChemExcelUQAAAB+LCAAAAAAABAAlirkNADAMAteJy7wd1fVm/21iJRIIAQemKxmCUhMjO8xXW3kG639isZUuyJE7XhpOgX/0CS7LIsYQUQAAAA==</t>
  </si>
  <si>
    <t>235C2EE2879370724661C0261D84C1CD</t>
  </si>
  <si>
    <t>JChemExcelZQAAAB+LCAAAAAAABABFjDEOACAIxL7Djers1F3+/xuBGMyxtE0ABpY7BnW97fIh5MznfSbK0lVY5SOswPjQWejDBd+mFwtlAAAA</t>
  </si>
  <si>
    <t>76968086DB15F23B46918B340AF40EB2</t>
  </si>
  <si>
    <t>JChemExcelNQAAAB+LCAAAAAAABAAVyKEBACAMxMBhMK0sYF/FP4L9d6GIiAvc0MmfC4LKgOH0RE15Jkvsltlyn/UAL8JpKzUAAAA=</t>
  </si>
  <si>
    <t>3CC1117E6B9AE5553697551413E85890</t>
  </si>
  <si>
    <t>JChemExcelYAAAAB+LCAAAAAAABAAlizkSACEQAr8jobfJRJ2Pwf7/L44uAUU1gGcoQCLLC8m2qA0q3QJaNEbXRowLZpgPmvjrqffx7/pLKaZicbUO7gzVo2AAAAA=</t>
  </si>
  <si>
    <t>72F10BC85CDF09667262E6DA6553F914</t>
  </si>
  <si>
    <t>JChemExcelIgAAAB+LCAAAAAAABABzNrR1dtawddYAEYbOfn5A2l8TyPXX9NP0B0EA1yfFvSIAAAA=</t>
  </si>
  <si>
    <t>4828CFC7D836596430BA4F6B39335236</t>
  </si>
  <si>
    <t>JChemExcelIAAAAB+LCAAAAAAABABzdtZw1vQzdNaw9dd0NrJ1dgYjI79gQ5CIrT8AHLnmaSAAAAA=</t>
  </si>
  <si>
    <t>D10EFCFB32478832C06939AC695179E7</t>
  </si>
  <si>
    <t>JChemExcelIgAAAB+LCAAAAAAABABz9nc2tHV21rB11nC2dTbUBLL8NZ2NgEJgZKTpDwAqJh+OIgAAAA==</t>
  </si>
  <si>
    <t>B19C7888895959E11E5A38B71D1FF311</t>
  </si>
  <si>
    <t>JChemExcelKAAAAB+LCAAAAAAABABz9jN0NnJ2djZ01gBCI01/Zw1bf01nY1tnZzAy1gQL+AMA4Jm73igAAAA=</t>
  </si>
  <si>
    <t>44238AF4184E6EE6CE880E2CEE1BEE80</t>
  </si>
  <si>
    <t>JChemExcelMgAAAB+LCAAAAAAABABzdtZw1tRw1rD11wRCZ0NbZ2dboJCts6Gms7MfWNzZCC5opOmcAwBZJnHtMgAAAA==</t>
  </si>
  <si>
    <t>94C84CCE9558ABF4949CD909E4ECF614</t>
  </si>
  <si>
    <t>JChemExcelPAAAAB+LCAAAAAAABAAdiLsJAEAIxdbxlX5aq/S6/zYnBwmBwMI40fCJaZy8aZAC6n87SxcdWK/2AZ0Emqk8AAAA</t>
  </si>
  <si>
    <t>5C7F72D22208CCEBF259424D31E53C82</t>
  </si>
  <si>
    <t>JChemExcelNgAAAB+LCAAAAAAABABzdtaw9df0dza0dXa2ddYAYkNNIGUE5xoBJUFKnDWdjcGCzrZ+xgAB5enZNgAAAA==</t>
  </si>
  <si>
    <t>A86C0E56F1E0FB264E263A3E780E4E5C</t>
  </si>
  <si>
    <t>JChemExcelMwAAAB+LCAAAAAAABABzNrR1drZ11nDWsHU21HQ2gvJsnY00nXM0/YDC/prOxkAhP7CMMVAUAN0C77MzAAAA</t>
  </si>
  <si>
    <t>DACB7E6EE50FFE09AB62379FC77E7002</t>
  </si>
  <si>
    <t>JChemExcelGQAAAB+LCAAAAAAABABzNrR11nAGYQ1bZ0OnIk1/TSDhrOwHANy5eNQZAAAA</t>
  </si>
  <si>
    <t>B04F5F79198CE95D91C4F94D59C90440</t>
  </si>
  <si>
    <t>JChemExcelOQAAAB+LCAAAAAAABAAlibENADAIw94JI7SMTD6A/79ppEqJYsUAuRQcrrkHNBt4W75kI0qb8YUT7gMDmsRUOQAAAA==</t>
  </si>
  <si>
    <t>F1A2584869D67D011B171D257F5B861D</t>
  </si>
  <si>
    <t>JChemExcelIQAAAB+LCAAAAAAABABzdtZw1rD113Q2tHUGMpydbZ0NNZ1zNP2A4ppA5AwAMOTcOiEAAAA=</t>
  </si>
  <si>
    <t>C83B235BAB43E5E3633E28BD61A22802</t>
  </si>
  <si>
    <t>JChemExceleAAAAB+LCAAAAAAABAA1ijkOADEIA78Typwd1fTL/3+zhigSssV4oDuDRvMwphqWYiZiNAwT6nGFhNuhbttXVFtKMsPqS/M862iK9bC64gdFMJJqeAAAAA==</t>
  </si>
  <si>
    <t>90B0ECEEA9C584672930C125A3A034D5</t>
  </si>
  <si>
    <t>JChemExcelHAAAAB+LCAAAAAAABABz9jN0tvVzNrJ1NnTWsPXX9NOAUEbOms4As4Q14RwAAAA=</t>
  </si>
  <si>
    <t>B9E208C1E7B854412470703FB2EAAE8E</t>
  </si>
  <si>
    <t>JChemExcelRAAAAB+LCAAAAAAABABzNrR1dtawddZwtnU29NcM1rD11wThaH/dWE1/PWf80tHOidpGsQA/6nPcRAAAAA==</t>
  </si>
  <si>
    <t>398D7E078FE977D86A222D4217BC58E9</t>
  </si>
  <si>
    <t>JChemExcelPwAAAB+LCAAAAAAABABzdja0ddZwhmBDTWcjIAMM/Y00nf01IdDZ2djWGaQm2FjT2QTCBGITTTcAnYZlyj8AAAA=</t>
  </si>
  <si>
    <t>679F3A06A13252628AC909719C753588</t>
  </si>
  <si>
    <t>JChemExcelUQAAAB+LCAAAAAAABAAlirsNADEMQteJy3w7qtfj/bc5J4cAgQCSLjMExSaGO8xXW2kG69/EYsu2vKOeGVmPay8eLs4HbF782lEAAAA=</t>
  </si>
  <si>
    <t>DEFDBD749BFC03D0B0D1E12065504D13</t>
  </si>
  <si>
    <t>JChemExcelLQAAAB+LCAAAAAAABABzdgYCf2cNW39NP2dDWz8IS8PZ1tnQTdPZyFkDBP2NNJ01/TX9AeqxrUItAAAA</t>
  </si>
  <si>
    <t>F81699B88BE387B179BB3472614562A0</t>
  </si>
  <si>
    <t>JChemExcelJAAAAB+LCAAAAAAABABzNrR1drZ1NnLWsHU21ASynI3BAkBk7AcS9df0AwCHSGl5JAAAAA==</t>
  </si>
  <si>
    <t>ABF022945BF69D83388A934A3AF32C50</t>
  </si>
  <si>
    <t>JChemExcelSAAAAB+LCAAAAAAABABzdtaw9df0dza0dXYGI0OwQLS/bqyeMz45EEvDT9NPL9o5UdsoFgC7+QsASAAAAA==</t>
  </si>
  <si>
    <t>0ECB47B23D88F0C986D1339D3C3134B1</t>
  </si>
  <si>
    <t>JChemExcelGQAAAB+LCAAAAAAABABz9nfWsPXX9HM2tPVzNrJ1dgYjIz9DAOxk6s4ZAAAA</t>
  </si>
  <si>
    <t>97665CA23B51DD5234B3A9FF1EA4EFFD</t>
  </si>
  <si>
    <t>JChemExcelHgAAAB+LCAAAAAAABABzdvZz1rD113TWcNb0B7P8nA1tnZ3ByBAAWtkGZR4AAAA=</t>
  </si>
  <si>
    <t>FF08D1B00EF81C9F0210907B72D5293B</t>
  </si>
  <si>
    <t>JChemExcelFQAAAB+LCAAAAAAABABz1nAGQlt/TX9NP81gZwgTAI3PmIgVAAAA</t>
  </si>
  <si>
    <t>CC91600CFD65A167413F7EDFE17164F1</t>
  </si>
  <si>
    <t>JChemExcelSgAAAB+LCAAAAAAABAA1i7kNACAMA9dJSp421fVOwf67EEDIsmX5QQ0LFdOvqPmCHpgGVhgn/L0SZwbr+OmqbX+/3DdoQTZKAAAA</t>
  </si>
  <si>
    <t>2B73DDE8E542D3E7BAEB070D88519C7A</t>
  </si>
  <si>
    <t>JChemExcelOQAAAB+LCAAAAAAABAAliqENAEAIxNYBCWhUPSd+/12eBNe0RdMY0dAoHGv5kNQYubxi+ytH127RB6iIvC85AAAA</t>
  </si>
  <si>
    <t>2E0C58D31D1E22A82A8DEE2BA196A06D</t>
  </si>
  <si>
    <t>JChemExcelQgAAAB+LCAAAAAAABAAtyqENADAMxMB1EtgEPzL/gO6/S0GKTpYMMYQmye8RwaV8tstryEPSAjGd7O8HpUaQl0IAAAA=</t>
  </si>
  <si>
    <t>E81AD304EF2829D9600674A7EB563A93</t>
  </si>
  <si>
    <t>JChemExcelOAAAAB+LCAAAAAAABABzdja0dXa2ddYAYkNNZyMgR8PWz8/I2RgubKwZrGHrrwnCfprOGm6aQOQGADcZfg44AAAA</t>
  </si>
  <si>
    <t>02549A5DAFBF9C8E8F104DDBB9B08215</t>
  </si>
  <si>
    <t>JChemExcelSgAAAB+LCAAAAAAABAAliiESACAMw76zSQa2Kn4IvsH/NQPuWpFLoAlMGKIRkBA+ix1PupIrTdkLR8VvY5mm3/+SfQDBr9kESgAAAA==</t>
  </si>
  <si>
    <t>E4D634D1B124D45CF0A5CD59B22732F9</t>
  </si>
  <si>
    <t>JChemExcelHQAAAB+LCAAAAAAABABzdja0ddZwhmBDTT9nDVt/TT8NZ00gzAEABXhP3x0AAAA=</t>
  </si>
  <si>
    <t>C632845AA0715497A6B3F1EEAF609AED</t>
  </si>
  <si>
    <t>JChemExcelIwAAAB+LCAAAAAAABABzdvYP0LAN1tTwd3bW9Hc2tPVz1rB11nC2dTZ0ztEEIwDTdlwhIwAAAA==</t>
  </si>
  <si>
    <t>7BCE5E450F523D57CE7489E425EE04B2</t>
  </si>
  <si>
    <t>JChemExcelKgAAAB+LCAAAAAAABABzdjbUcHY2dNaw9df0A5LOIBDs7KwBFgGKaUIZzgAicKZzKgAAAA==</t>
  </si>
  <si>
    <t>1E7D04F12BC59D7FF8D45F79B5349099</t>
  </si>
  <si>
    <t>JChemExcelMAAAAB+LCAAAAAAABAAdyasNADAMxNB1cjAfGmSpMNl/m1ZlfjIOPkFjWK/I5sVTk6EpGCgd/b0X72u2zDAAAAA=</t>
  </si>
  <si>
    <t>998A62036A5C2E7BC4294C5B6D3EA9EE</t>
  </si>
  <si>
    <t>JChemExcelLwAAAB+LCAAAAAAABABz9tNw1nQGAkMNZyNbZw1nf0NNZxBt62yk6azsp+lsbOsMFTDWdAMA9QQ0li8AAAA=</t>
  </si>
  <si>
    <t>CC4899F5873E8E46ABB97E83EC3363F8</t>
  </si>
  <si>
    <t>JChemExcelZgAAAB+LCAAAAAAABABzdnY2dNaAQFt/TSAF40FF/A01nTX9nY2g4v5GIK6mBkgMLGEMFgdKGAO5fhrOKNIwNgDVLc7UZgAAAA==</t>
  </si>
  <si>
    <t>18DB27DF6618290B4FC004CF6903182F</t>
  </si>
  <si>
    <t>JChemExcelHQAAAB+LCAAAAAAABABzNnQ28tNwNrT113TWcNawdXb21/Q3ArKBAv4AQVlDzx0AAAA=</t>
  </si>
  <si>
    <t>832D1FCAF53CF14AB0E20B951289A567</t>
  </si>
  <si>
    <t>JChemExcelKQAAAB+LCAAAAAAABABzdtZw1gQiZw1bfyDhZ+hs6+xn62yo6e9sZOsM5GgAsZGmcw4Av6HgOikAAAA=</t>
  </si>
  <si>
    <t>64D3A2B380F547223782FDA40247E8FE</t>
  </si>
  <si>
    <t>JChemExcelMwAAAB+LCAAAAAAABAAdx6ENADAMxMB1/mHCi8wT0DW6P24UnQwMEKASYYxOuxA5rU5f3GvevA+ciwyVMwAAAA==</t>
  </si>
  <si>
    <t>7DBD81FF7066C698A904F98DB5DD5E2F</t>
  </si>
  <si>
    <t>JChemExcelHQAAAB+LCAAAAAAABABzdtZw1tRw1rD11wRCZ0NbZ2dboJCts6Gmcw4A2FbRCR0AAAA=</t>
  </si>
  <si>
    <t>A15AABE8B383762E01FE487AA4A12737</t>
  </si>
  <si>
    <t>JChemExcelHQAAAB+LCAAAAAAABABzdjbUcPb303A2tPXXdHY2snV2BiMj5xxNZwBK8YmZHQAAAA==</t>
  </si>
  <si>
    <t>DCE288E97F1E74C811477EF972E6D2C5</t>
  </si>
  <si>
    <t>JChemExcelEAAAAB+LCAAAAAAABABzdja0ddYIdrb1M9R0dnbOAQDbHb/lEAAAAA==</t>
  </si>
  <si>
    <t>B0FF809195E920036A6B2D02B1F1217A</t>
  </si>
  <si>
    <t>JChemExcelJwAAAB+LCAAAAAAABABz9tNw1nR2dvYzdDaydXYGIyMg39jW2RDI1ABiY03nHACOjvqPJwAAAA==</t>
  </si>
  <si>
    <t>F776CAA7AFE164318211FF7325B22B90</t>
  </si>
  <si>
    <t>JChemExcelKAAAAB+LCAAAAAAABABz9nfWsPXXdNZwNrR1dgYjQ+ccTT8jZ2dnY1ugsJEmUCjYGABuzeoLKAAAAA==</t>
  </si>
  <si>
    <t>8564BD37DC72C6DC1495B89DAE879E6C</t>
  </si>
  <si>
    <t>JChemExcelJwAAAB+LCAAAAAAABABzNnT203B2NrJ1Ngx2tnU20nTWcDa2dXYGI2PnHCDf1l/THwCVPQjoJwAAAA==</t>
  </si>
  <si>
    <t>D1AE719F052A275697F8199747DD5F04</t>
  </si>
  <si>
    <t>JChemExcelNAAAAB+LCAAAAAAABABz9nfWsPXXdNZwNrR1dgYjQ+ccTT8jZ2dnY1ugsJEmUCjYWM8/GKQOhP0BOLmfCzQAAAA=</t>
  </si>
  <si>
    <t>4EAA6172B18DB914551E570AFB47AF40</t>
  </si>
  <si>
    <t>JChemExcelMwAAAB+LCAAAAAAABABzNrR1drZ11gBiQ00gZQTmApGRpoazMYxj7Jyj6WcCZPjZOpsAAPCSlJMzAAAA</t>
  </si>
  <si>
    <t>C5C2D5EC294A598419AC59C2A950A51C</t>
  </si>
  <si>
    <t>JChemExcelLQAAAB+LCAAAAAAABAAdx6kNADAMBMF2bOiHHlp+laR/nCjSkMEFDqikZUYEghCTnDT79m1f/mXL6i0AAAA=</t>
  </si>
  <si>
    <t>D237929FE8B9812CAD0309B6ADA3931E</t>
  </si>
  <si>
    <t>JChemExcelXwAAAB+LCAAAAAAABABNjDkKADEMA79jl7lKVdM7Rf7/l9iBhQWp0EgIDKcpMHGaE5VN25NAdNjQf6g8BE+jWDa5mSLyYjqsr14XktQBGF8AAAA=</t>
  </si>
  <si>
    <t>B0B0D1B4A5BB59E24A644CD44D1E3095</t>
  </si>
  <si>
    <t>JChemExcelKgAAAB+LCAAAAAAABABz9jN0dnY2MnY2cQYyTG2djZw1bJ01nG2dTTX9nYHIGMwx0fQHAO+Gq0MqAAAA</t>
  </si>
  <si>
    <t>4368A7D3442FA25FAA82C6A5F38C3DCD</t>
  </si>
  <si>
    <t>JChemExcelPgAAAB+LCAAAAAAABABzdnbWcNZ01nMG0WCmoa2zMxgZajobgRkaQGyk6Rztpx0LVABW7qcX7ZyjGwsAd+hzRj4AAAA=</t>
  </si>
  <si>
    <t>B3E40D2A98CA1C0D8EBA915567A62007</t>
  </si>
  <si>
    <t>JChemExcelGgAAAB+LCAAAAAAABABzdvbTcDa0dXYGI0NnTWcNW39NEA8AhIfiLBoAAAA=</t>
  </si>
  <si>
    <t>970F54897E054A76769D4EB92EB2903E</t>
  </si>
  <si>
    <t>JChemExcelFQAAAB+LCAAAAAAABABzNnR2dtZwdjbU9AvWsPXXBGF/AKi0JXUVAAAA</t>
  </si>
  <si>
    <t>008D166217F548E09EF5E43E6E11E6E1</t>
  </si>
  <si>
    <t>JChemExcelGQAAAB+LCAAAAAAABABzNnT2C9Cw9dfU8Hc21PTTcHZ2ztEEEQDQFgyOGQAAAA==</t>
  </si>
  <si>
    <t>B119F2B20E7C6E9E8636BF49962BF944</t>
  </si>
  <si>
    <t>JChemExcelFwAAAB+LCAAAAAAABABzNnR2NvRzNrL1c9aAYCNNP00/ABbKakQXAAAA</t>
  </si>
  <si>
    <t>1EF594A2E30BC0E700D6BE221A991497</t>
  </si>
  <si>
    <t>JChemExcelNwAAAB+LCAAAAAAABAAlh7EJAEAIxNbxSrW2ygAu4v71y0sIJNB4QWGrC+ISK0LkzqdTtA7mAejAsQs3AAAA</t>
  </si>
  <si>
    <t>70B765BFCD0A7C51CA1D40DEACBB9CA2</t>
  </si>
  <si>
    <t>JChemExcelRwAAAB+LCAAAAAAABAAdirENACAMw95pRigrk/dm4P9fKEixI0WBQFTQ3RobfoaK2JaZmGzjlHXe+GD9XzRLdQGWuVdvRwAAAA==</t>
  </si>
  <si>
    <t>03903F2CBBDC7CEE990FB7FC5E58A198</t>
  </si>
  <si>
    <t>JChemExcelQQAAAB+LCAAAAAAABAAVyakBADEQw8B21jAPNRJ3QNpI//j2oDQwTFEGM8RTOo6YJi139lit5R+yhLIhBVtwPjsVlHlBAAAA</t>
  </si>
  <si>
    <t>73DE5540CA996CC0FED3A325D1DE0F0E</t>
  </si>
  <si>
    <t>JChemExcelPAAAAB+LCAAAAAAABAAtirENACAMw94hI7RrJu/l/28oCMWDJYdpMINhpliuul5LxCtNbJH/ZlLdt3oHmN/b9zwAAAA=</t>
  </si>
  <si>
    <t>180BE0F1104F2B3F6197CC52CBE8443B</t>
  </si>
  <si>
    <t>JChemExcelGAAAAB+LCAAAAAAABABzdtZwdja0dXYGI0NNPw1nTWdnZWcAuu1+rxgAAAA=</t>
  </si>
  <si>
    <t>7CB17C533BB26769269216D099EBBB4D</t>
  </si>
  <si>
    <t>JChemExcelHQAAAB+LCAAAAAAABABzdtZw1nR2NrR1drYFMm2dDTXBIhq2/pr+AI+UGbAdAAAA</t>
  </si>
  <si>
    <t>301DEB048C6F8162CB4D8F5D97C8F953</t>
  </si>
  <si>
    <t>JChemExcelLwAAAB+LCAAAAAAABAAdwqENADAIRcF1QAL6q5cgQXT/Xdr0chDCECOCY1onNZTgr0lfsPa3L8bdDZIvAAAA</t>
  </si>
  <si>
    <t>D5C04EE4953ABF76799C52437EBAE547</t>
  </si>
  <si>
    <t>JChemExcelIQAAAB+LCAAAAAAABABz9jN0dnY2MnYGASNnIMfE1tnY2dZZA4hNNP2dAb1kqVAhAAAA</t>
  </si>
  <si>
    <t>33B45A0EF7959F00982DF634B26B9165</t>
  </si>
  <si>
    <t>JChemExcelKQAAAB+LCAAAAAAABABz9jN01rD113T2s3XWcDaydTZ0tnUGijgbaTrnaDobAzlgZAwA7NQVtSkAAAA=</t>
  </si>
  <si>
    <t>38128383D142E9BDABADC30A7A26AD30</t>
  </si>
  <si>
    <t>JChemExcelKAAAAB+LCAAAAAAABABzNrR1drZ11nDWsHU21HQGUv6a/pp+zkYgMbCUkXOOpnMOAGEtuQgoAAAA</t>
  </si>
  <si>
    <t>89FF7B6F1B618DA904D63160506E1E65</t>
  </si>
  <si>
    <t>JChemExcelJwAAAB+LCAAAAAAABABzdjY0cnZ2NrZ1NgFSGrb+ms4QprGzIZA00nB2VvbT9AcAmaUBuycAAAA=</t>
  </si>
  <si>
    <t>95F6449DBC53DB02C1EE8B72066FD13F</t>
  </si>
  <si>
    <t>JChemExcelNQAAAB+LCAAAAAAABABzdtaw9df0dzZ01gh2NrJ1dgYjIz8NZ0OguLMzkKEJhMZgYQ0gNgYqBgAfId8TNQAAAA==</t>
  </si>
  <si>
    <t>279F2A1317796C749BEA2A240D6DDC4F</t>
  </si>
  <si>
    <t>JChemExcelMgAAAB+LCAAAAAAABABzdtZw1gQiZ0NbPz8NZw1bf01/Q01nI1ugOAQbafqBhf1AqjSdcwBmi9hwMgAAAA==</t>
  </si>
  <si>
    <t>79E147BEC43A46C034F78E6CB2AA90C4</t>
  </si>
  <si>
    <t>JChemExcelHwAAAB+LCAAAAAAABABzdja0dQ521rB1NvTTcNZw1nT2B2INW39NZ+ccTWcAxD/c+R8AAAA=</t>
  </si>
  <si>
    <t>4A7F52BE3EABFC0025BA030BC66FD8EE</t>
  </si>
  <si>
    <t>JChemExcelMAAAAB+LCAAAAAAABABzdnbWcNZ0NrQFUhq2ziBsqBntpx2rYeuvGe2vG4vK8QcANhBxpTAAAAA=</t>
  </si>
  <si>
    <t>29DDA0775FC712FCB17C69B381DAD882</t>
  </si>
  <si>
    <t>JChemExcelVwAAAB+LCAAAAAAABABVicEJACAMA9dpn1X77OsG6P7bGBEEOUi4BAK7dHjDeDqks8CKdWLKVaxqJ+9hFKnd+2cDnsyljFcAAAA=</t>
  </si>
  <si>
    <t>3189E5B165FEA13BFD9506935AE5DF57</t>
  </si>
  <si>
    <t>JChemExcelIQAAAB+LCAAAAAAABABz9tNw1nR29nfWcDa0dXYGI0NNZyMY2wgAzPt0LCEAAAA=</t>
  </si>
  <si>
    <t>B41DE17A65E178996D95DBB2599A8D66</t>
  </si>
  <si>
    <t>JChemExcelGgAAAB+LCAAAAAAABABzdvbTcHbWdNawDdYMDgZTEAFnABiB/JEaAAAA</t>
  </si>
  <si>
    <t>80251E63BAB4B02202598EBD89ACFA4B</t>
  </si>
  <si>
    <t>JChemExcelHgAAAB+LCAAAAAAABABz9tNw1nTWsPXX9HM2tHUGspw1nG2dDTWdc4AIACUj5ooeAAAA</t>
  </si>
  <si>
    <t>0BD42BD52D00EAE6DB9DF039E928D55F</t>
  </si>
  <si>
    <t>JChemExcelPAAAAB+LCAAAAAAABABzdjZ0dvZ3NvIzdNaw9dd0NrZ11oCwNGyd/YydjTTBPD9nZxOQDASbaLoBoT8AHBWJuDwAAAA=</t>
  </si>
  <si>
    <t>1561FE3E16E470744519CD6111E186FF</t>
  </si>
  <si>
    <t>JChemExcelJAAAAB+LCAAAAAAABABzdtZwNrR1dgYjQ00NZyMox89I09/Z2U/DWdMZAEzCTzIkAAAA</t>
  </si>
  <si>
    <t>C6203DCB1F48BE522FF007297BEA2DE0</t>
  </si>
  <si>
    <t>JChemExcelRwAAAB+LCAAAAAAABAAdi7ERACAMAtcJpVpTfZ8U7r+LidzxFAC0lgl2o5YwhNnKGy6NET9OV7M0R9W3jDlr8ABVDBjoRwAAAA==</t>
  </si>
  <si>
    <t>553E1DEC368C33E84B2203D17DC9B562</t>
  </si>
  <si>
    <t>JChemExcelJAAAAB+LCAAAAAAABABz9nN2dtZwNrR1drZ1DjbU9Hc2AjOdjSGUrbOxEQDrKHaCJAAAAA==</t>
  </si>
  <si>
    <t>31FF8607254312C93732D275F1DF2E8F</t>
  </si>
  <si>
    <t>JChemExcelSQAAAB+LCAAAAAAABAAtyqkNADAQA8F2zjAPPbTcAWkj/eM8CrG0I+MC1CQomkS66uyQaRyE5tcfe5p7TrpYXwOxAUuNxMdJAAAA</t>
  </si>
  <si>
    <t>5537BE1EDB5930F0C913B35D787BC703</t>
  </si>
  <si>
    <t>JChemExcelLQAAAB+LCAAAAAAABAANxqENADAIRcFhavgS0KiXIMsi3V+X5MTh4BwIIwujwIoUT3c3mhDWWv0BQgJM0y0AAAA=</t>
  </si>
  <si>
    <t>B480742BBF24A3D4DEFE98E9EB498C36</t>
  </si>
  <si>
    <t>JChemExcelQQAAAB+LCAAAAAAABABzdtZw1gRif00/Q2dbIEPD1l/T2cjWGcZzNtJ0djaGsoFixprOOZpumv4gXUCl/gD2Q/iJQQAAAA==</t>
  </si>
  <si>
    <t>C5A27CACA256659E454E4E2A31BD4AA5</t>
  </si>
  <si>
    <t>JChemExcelPAAAAB+LCAAAAAAABAAlh7ENADAIw96BEejK5APySP+fi4osSzaBIEQ2NDamQ21iTTln5qPjyBfuAz/UDFI8AAAA</t>
  </si>
  <si>
    <t>3A90176A1C96FBBFF74B97F0466FF1EF</t>
  </si>
  <si>
    <t>JChemExcelHwAAAB+LCAAAAAAABABzNnTW8HfWCDbUdPbX9DNytnXWcNaw9XM2sgVyNd0A9dk7ch8AAAA=</t>
  </si>
  <si>
    <t>88AAA9ABCDE7B9DC6DB99DD30EB9739D</t>
  </si>
  <si>
    <t>JChemExcelMwAAAB+LCAAAAAAABABzdvbTcHbWdNaw9QcRzs6GQAykNUCEoaY/EEb7aceCpKP9dWM1nZX9AIkDqmwzAAAA</t>
  </si>
  <si>
    <t>C4E954400114F88E45C0931094E80F5E</t>
  </si>
  <si>
    <t>JChemExcelRgAAAB+LCAAAAAAABABzdjbUcNaw9df0A1HBmn6Gzka2zkCms4azrbORJkTOWdNN09kYIW6s6azsB5Rz0wQioBQA2C2aREYAAAA=</t>
  </si>
  <si>
    <t>A2223C44482F354CBEA740B58AD705E3</t>
  </si>
  <si>
    <t>JChemExcelKgAAAB+LCAAAAAAABABz9tNw1nR29vezddZwtnV2NgRiCNNQ01/T2QjMBSIjNwCydwPBKgAAAA==</t>
  </si>
  <si>
    <t>FB170BD3C1765E80AFBB1E186EA7C051</t>
  </si>
  <si>
    <t>JChemExcelOAAAAB+LCAAAAAAABABzdgYCQ1s/Z1tnDT9DZ2cjW2cQE4iNNJ01bP01/TXBfGdjsESwMVQUAI/jkMg4AAAA</t>
  </si>
  <si>
    <t>A3C5F6F9E61F171BC04E41D14B88D7D0</t>
  </si>
  <si>
    <t>JChemExcelZQAAAB+LCAAAAAAABABFiTESACAIw75DR2F26i7//42AqMdQkpAclHPTEXOpjQ8QTm3vmghJV8HKR7DAJXwZ/92j00umZQAAAA==</t>
  </si>
  <si>
    <t>BEE53DC5ACD33D2585DF69F5297C92FA</t>
  </si>
  <si>
    <t>JChemExcelMAAAAB+LCAAAAAAABAAVyaERADAIBMF2eBnQr86DSP+9hMzKhWPaBGHOoHXDI9JNbXSK/6Y0PI3MSu8wAAAA</t>
  </si>
  <si>
    <t>B8B0AE274D9082988C9BD37F5C7775EB</t>
  </si>
  <si>
    <t>JChemExcelKAAAAB+LCAAAAAAABAAVw7ENAEAMArF1oEx6qhuAIvvv8npLhjKIDeqYgMK6p9Q/FuYBhrK5oygAAAA=</t>
  </si>
  <si>
    <t>73EDB188D529905EBA8D526792A61697</t>
  </si>
  <si>
    <t>JChemExcelKgAAAB+LCAAAAAAABAANyaEBACAMA7B3VgnoqXj2/zcQG6y2VdNWnFZ3Rw0nRfyczAPZPD2wKgAAAA==</t>
  </si>
  <si>
    <t>5111893D01B49AF7CBA931CFB6305BF0</t>
  </si>
  <si>
    <t>JChemExcelLAAAAB+LCAAAAAAABABzdnY2NHJ21rB11nQ2dtZwNnR2djbScFZ21vTXBDJNbEFyYKaxCQDefbSjLAAAAA==</t>
  </si>
  <si>
    <t>B1A7817F088B12791142776C174BA2A5</t>
  </si>
  <si>
    <t>JChemExcelPAAAAB+LCAAAAAAABABzNrR1dtYAYltnQ2cjZw0g21/Tz8jZGCykAcTGmm6azkA1ziZwIROgkL+mPwBEaQn4PAAAAA==</t>
  </si>
  <si>
    <t>F356FCD82BBEBBCDD2CBFD8178782701</t>
  </si>
  <si>
    <t>JChemExcelLQAAAB+LCAAAAAAABAANyKERADAMw8BhSmKYciPxBHT/XeoT+RO0qUd5WlwTUZirjVE6o9zVfrUEYzQtAAAA</t>
  </si>
  <si>
    <t>24845461BCEA69989FE492121A0BB477</t>
  </si>
  <si>
    <t>JChemExcelHQAAAB+LCAAAAAAABABzdvZz1nDWdHY2tHV21gBiW2dDTWcNN00gcgMADQhyGB0AAAA=</t>
  </si>
  <si>
    <t>A40D1DC32B480AEC1F60F3FDAD05778F</t>
  </si>
  <si>
    <t>JChemExcelJwAAAB+LCAAAAAAABABzdjbUcAYBQ01nDVt/TT9nI1tnDSATSNg6G2n6azrnABEAwAYuUicAAAA=</t>
  </si>
  <si>
    <t>EB32400F5C2A171475C275A913E16C50</t>
  </si>
  <si>
    <t>JChemExcelJQAAAB+LCAAAAAAABABzdvZ31rD11/RzBjIMbZ2dbZ01gNhQ09/ZCMwDIiMAQxTe9yUAAAA=</t>
  </si>
  <si>
    <t>4ECD6346599501B531FEED042352566C</t>
  </si>
  <si>
    <t>JChemExcelRwAAAB+LCAAAAAAABAA1irkNACAMA9dJyjxtquth/20wSMiWH9lguBEDoziEy2ClRCFvrbeKpWv/0r4FbGQH7H2/fEcAAAA=</t>
  </si>
  <si>
    <t>72A64EE09AC85838D81BCF907BFEB56D</t>
  </si>
  <si>
    <t>JChemExcelIQAAAB+LCAAAAAAABABzdoYCQ1tnZ1tnDSA21ARyNZz9NUHYDwA8DlCdIQAAAA==</t>
  </si>
  <si>
    <t>2261335344EA28A3B0B0068958596E2B</t>
  </si>
  <si>
    <t>JChemExcelPQAAAB+LCAAAAAAABABzNrR11nAGYQ1bZ0PnHE0/IxALxPUz0nRW9tMM1rD113TWcNMEIjdNP02gGhgPAHyrhvQ9AAAA</t>
  </si>
  <si>
    <t>0605E967617049A959307AACD98ABB7C</t>
  </si>
  <si>
    <t>JChemExcelHwAAAB+LCAAAAAAABABzNrR19rN1dtawdTZ01nDTBCI3TSDPX9PP2VnZDwAJgYOiHwAAAA==</t>
  </si>
  <si>
    <t>9FBAADCBA70BD5E77356CC9D5566464A</t>
  </si>
  <si>
    <t>JChemExcelJgAAAB+LCAAAAAAABABzNrR1dtawdTYCEYaa/s4a/kaaGm6abprOxrbOfs62zsbOyn4AAWBO2SYAAAA=</t>
  </si>
  <si>
    <t>4AFC0B4175E925469676C9388CE1FB5E</t>
  </si>
  <si>
    <t>JChemExcelMAAAAB+LCAAAAAAABAANyKENAEAIBMF2OAn+1CZIEN9/L0+yYjMQaII0+N6kWoRXLOWZ01cnras/AJ1+ZTAAAAA=</t>
  </si>
  <si>
    <t>E447216F726E2A8F1B196374FA09879F</t>
  </si>
  <si>
    <t>JChemExcelKwAAAB+LCAAAAAAABABzNrR1drZ11nDWsHU21ASS/pr+mn7ORmBRkKARUNBNE4jcAGN4DaIrAAAA</t>
  </si>
  <si>
    <t>71DAC0463FE94F37EE6E412D140EA41F</t>
  </si>
  <si>
    <t>JChemExcelKAAAAB+LCAAAAAAABABz9nN2dtZwNrR1dgYjQ01/ZyMwSwOIjTSdNdw0gcgNAEBwYL0oAAAA</t>
  </si>
  <si>
    <t>F43DBA5ACC925063CA559C8BCCED3A7C</t>
  </si>
  <si>
    <t>JChemExcelEQAAAB+LCAAAAAAABABzdjZ01vA31AzQsPXX1PDX9AcABK7oZhEAAAA=</t>
  </si>
  <si>
    <t>D119DB2A1E274055467C02A80960166C</t>
  </si>
  <si>
    <t>JChemExcelIAAAAB+LCAAAAAAABABzdjZ01vA31AzQsPXX1PDX9Ndz1gBCIBuI/TT9AQRs3hkgAAAA</t>
  </si>
  <si>
    <t>75E273F10C79CD6D04B8AA4C4D9DFDCB</t>
  </si>
  <si>
    <t>JChemExcelLgAAAB+LCAAAAAAABABzNrR19nfWsHU21HT2czaydQaxNZxtnY2ADH9Nf81gEAXCfprOOQDkTYvhLgAAAA==</t>
  </si>
  <si>
    <t>658B86B2655348BD0672DF4DBD8EF874</t>
  </si>
  <si>
    <t>JChemExcelFQAAAB+LCAAAAAAABABzNnR2dtZwdjbUBBIatv6a/prOfgDGIcT9FQAAAA==</t>
  </si>
  <si>
    <t>29A0AEE69C310BBA7C0E98D93E054CF5</t>
  </si>
  <si>
    <t>JChemExcelIAAAAB+LCAAAAAAABABzNrT1czayddbwM3T2d9Zw9tcEIj8QHygKZAEACuy50CAAAAA=</t>
  </si>
  <si>
    <t>EE80469256135F1B083AB94C041F75C9</t>
  </si>
  <si>
    <t>JChemExcelIgAAAB+LCAAAAAAABABzdja0dXbWsHXWcLZ1NtR01vR3BgINZ00gAgr7a/oDAJ1B7HwiAAAA</t>
  </si>
  <si>
    <t>9C69860E95A335D4D3B0FC827CF3EFDE</t>
  </si>
  <si>
    <t>JChemExcelKgAAAB+LCAAAAAAABABzdja0dXa2ddYAYkPNYA1bf00Q9nMGk35Gzs7Gzs4gwggAW9yNiSoAAAA=</t>
  </si>
  <si>
    <t>2DCF032A91CCB500C5BA087955ACA986</t>
  </si>
  <si>
    <t>JChemExcelFQAAAB+LCAAAAAAABABz9nc2tHV2BiNDf2dnDWd/TX8AuibHWxUAAAA=</t>
  </si>
  <si>
    <t>C50E683F5AECE59FC45A67281B663A50</t>
  </si>
  <si>
    <t>JChemExcelCgAAAB+LCAAAAAAABABz1rD119Tw0/TzBwCC63kWCgAAAA==</t>
  </si>
  <si>
    <t>9F5EE348A823E70C4BD787B1A6F808DB</t>
  </si>
  <si>
    <t>JChemExcelJwAAAB+LCAAAAAAABABzdvbTcAYCDWdNP2dDW2cjZ1sgB4iNbP2ATENN5xxNZ2d/ADCx2ewnAAAA</t>
  </si>
  <si>
    <t>08DBA62137DF5CB5223A4DE81D06C8D2</t>
  </si>
  <si>
    <t>JChemExcelFwAAAB+LCAAAAAAABABzdnbWcNb0d9aw9df0M3QGASDpDwAXhg/OFwAAAA==</t>
  </si>
  <si>
    <t>202C9200F6A8BCC86E7E26C73EDFE1EA</t>
  </si>
  <si>
    <t>JChemExcelGQAAAB+LCAAAAAAABABzNnT20wjQsPXX1PB3NtT0c3Z2ztEEEQCQrofMGQAAAA==</t>
  </si>
  <si>
    <t>351E615B42F868356AD55F424F276AC4</t>
  </si>
  <si>
    <t>JChemExcelNQAAAB+LCAAAAAAABAAdiiEOACAMxL6zk2z6VD37CP/XDEybNIVlghzsRbhFGV4zJY7G00k14h99AatYzq41AAAA</t>
  </si>
  <si>
    <t>AB7907F466FF3555C883A67DD898038C</t>
  </si>
  <si>
    <t>JChemExcelQwAAAB+LCAAAAAAABABz9tNwdtZw9tf013TWsAUShrZArgaUMPTU9IMIg5QAkSdEFVCTJkybJwARFdM4QwAAAA==</t>
  </si>
  <si>
    <t>18FA30258CEC6B4265B2C8CA5B5A6D21</t>
  </si>
  <si>
    <t>JChemExcelQAAAAB+LCAAAAAAABABzdtaw9df003B21nD21/TXdDa0BbI0oIShpyZEHiaNwQcATBAJeUAAAAA=</t>
  </si>
  <si>
    <t>78E80FAA7EAEA1C666D213EFEDC6F1C5</t>
  </si>
  <si>
    <t>JChemExcelOwAAAB+LCAAAAAAABABz9tNwNrR11nDWgBKGnppAyl/TzxnI99f018TBd/YHAGTtTlI7AAAA</t>
  </si>
  <si>
    <t>6718783162C315C8A3CEC7E5C3D0D5F1</t>
  </si>
  <si>
    <t>JChemExcelOwAAAB+LCAAAAAAABABzdtZw1rD11/RzNrQFMyGEoacmVFjD2V8TiDD5/gD1jDueOwAAAA==</t>
  </si>
  <si>
    <t>60C5E47E764FA7563C6659C9227257F9</t>
  </si>
  <si>
    <t>JChemExcelPAAAAB+LCAAAAAAABABz9tNwdtZw9tf013TWsAUShrZArgaUMPSEiPrB1HgCmWBl/s6angDVwAKAPAAAAA==</t>
  </si>
  <si>
    <t>12AA4133C7ED33088FBFE529B9041D65</t>
  </si>
  <si>
    <t>JChemExcelLAAAAB+LCAAAAAAABABzdtaw9df0cza0ddYAMiGEoacmWNhfE8rwc3YGsgEAI6+BLAAAAA==</t>
  </si>
  <si>
    <t>C4A5090A23CC1B61FAE1C0F540F02C2D</t>
  </si>
  <si>
    <t>JChemExcelLAAAAB+LCAAAAAAABABzdja0dXa2ddYAYkNNIKXp56xh6w9iAdkwnj+YAwCAUnEkLAAAAA==</t>
  </si>
  <si>
    <t>4ACD2B9A77B0404B8E5524148D7E5BA9</t>
  </si>
  <si>
    <t>JChemExcelOgAAAB+LCAAAAAAABAAdh7ENACAMw95pRwqMmbyH/7+hENmSA70hU/GqktBJD5gCEe1M1j/NYsu2vC+lfb9qOgAAAA==</t>
  </si>
  <si>
    <t>E0019B73E2461026763095354678EE41</t>
  </si>
  <si>
    <t>JChemExcelIAAAAB+LCAAAAAAABABzdtZw1gQiP2dDWz9nDQg2BHKNnJ2NNIOdAdmJ8c0gAAAA</t>
  </si>
  <si>
    <t>9A6B599A4CA16320DD0476C491F8D76E</t>
  </si>
  <si>
    <t>JChemExcelQQAAAB+LCAAAAAAABAAdirkNADAQwtY5ynwllfvL/tsEBVlIFmAoX/UgKYZ6styEMivVU+zcnNlsXc63cNQPLMyhFUEAAAA=</t>
  </si>
  <si>
    <t>2BA57D1853F358FD2388C4FCDAF7D5B0</t>
  </si>
  <si>
    <t>JChemExcelHQAAAB+LCAAAAAAABABzdtZw1nQ2tHV2tgWybJ0NNf2cNWz9Nf1AwgCccHM2HQAAAA==</t>
  </si>
  <si>
    <t>9EB4376158C8BD04A33849F06B926DA3</t>
  </si>
  <si>
    <t>JChemExcelGwAAAB+LCAAAAAAABABz9nM21HAGAUNbf01nI1tnZzAycs4BAFL8n8kbAAAA</t>
  </si>
  <si>
    <t>E9F9B823B154C50BB5869349D4FED6BF</t>
  </si>
  <si>
    <t>JChemExcelJwAAAB+LCAAAAAAABABzdtZwNrR1dtYAYltnQ00gw1/T2QjMAyIjiIA/AIgfp1MnAAAA</t>
  </si>
  <si>
    <t>4B99DBAD2B21D83C7ACFF6DE8CA8EB51</t>
  </si>
  <si>
    <t>JChemExcelJwAAAB+LCAAAAAAABABzdja0dXYGI0N/Z2cjGMfIWcPWz99ZE0j5a/o7AwDQiIzkJwAAAA==</t>
  </si>
  <si>
    <t>A71EA39E90D1793678D9BB19E5AEBB45</t>
  </si>
  <si>
    <t>JChemExcelKwAAAB+LCAAAAAAABABz1nA2dNaAQH9DTX8wy1/TXxPOgEMArkwjpisAAAA=</t>
  </si>
  <si>
    <t>0F725DC11FB2E51D68210DD60E256356</t>
  </si>
  <si>
    <t>JChemExcelKwAAAB+LCAAAAAAABABz1nA2dNaAQH9DTX9nIyAN5Bj5a2o4+2v6a4IJMAQACVprBSsAAAA=</t>
  </si>
  <si>
    <t>5F9851724EE0EE6020FAD0228F3E8407</t>
  </si>
  <si>
    <t>JChemExcelHAAAAB+LCAAAAAAABABzNnTW8HfWCDbUdPbX9DNytnV21rD1czayBfIA1JPT/BwAAAA=</t>
  </si>
  <si>
    <t>B0DB7C7F543F4B2984D17BB797E97CBC</t>
  </si>
  <si>
    <t>JChemExcelJgAAAB+LCAAAAAAABABzNrR1dtawddYAEYaazjlgZAQU8ANjPyNNP00/AFUzkqMmAAAA</t>
  </si>
  <si>
    <t>DB90AACAE5887D56458CC92C6B634F34</t>
  </si>
  <si>
    <t>JChemExcelGgAAAB+LCAAAAAAABABzNnQOdjay9XPWcPYzMtR0NrZ1dgYjYwBWIgWMGgAAAA==</t>
  </si>
  <si>
    <t>F01453DBFFB29E99A4C9A654547B57C1</t>
  </si>
  <si>
    <t>JChemExcelFAAAAB+LCAAAAAAABABzdnbWcNaw9df00/QzdAYCQ1t/AE4lbwsUAAAA</t>
  </si>
  <si>
    <t>F0FE5A0A37FEC9533B339774BC86C354</t>
  </si>
  <si>
    <t>JChemExcelHAAAAB+LCAAAAAAABABzNrR1dtawddZwtnU2BLKAbH9Nf00/IPYHAM5PG7ccAAAA</t>
  </si>
  <si>
    <t>C0F25F890DDB68D1EFC543BC04A49D49</t>
  </si>
  <si>
    <t>JChemExcelMgAAAB+LCAAAAAAABAAdyakNADAMBMF2fNAPNVop0O6/m0RhIw04SzQ5TmNYr8jmgZiCMSiho397AYRZiBwyAAAA</t>
  </si>
  <si>
    <t>EB7F1CAB258793834EC5AB532185193B</t>
  </si>
  <si>
    <t>JChemExcelHwAAAB+LCAAAAAAABABzdtZwdja0dXYGI0NNP2cNW39NkKCzs5+mHwBmPV4dHwAAAA==</t>
  </si>
  <si>
    <t>30205A52A5B58EE79246278C38BD73CB</t>
  </si>
  <si>
    <t>JChemExcelNQAAAB+LCAAAAAAABABzNnR21vDTcDbUdNaw9QcSzkDgp+kHZhjZOjuDkRFE1h9KAQClXpavNQAAAA==</t>
  </si>
  <si>
    <t>90997185BD6BF1DAF67F185BB2628644</t>
  </si>
  <si>
    <t>JChemExcelNwAAAB+LCAAAAAAABAAdh7ENACAMw95pxxbWTN7DI/w/UxHZkgOzkgkRLmjB5NjJ+mdYbNmWd3KS+wAHaTo1NwAAAA==</t>
  </si>
  <si>
    <t>8E79B10C4502EDE3D1F4E8B0116AB9F8</t>
  </si>
  <si>
    <t>JChemExcelNQAAAB+LCAAAAAAABABzdnbWcNZ01rD11/R3NgRxbJ2NgAwNCEsTKOfsbAwSh6gx1vTXdAYAyHRH7TUAAAA=</t>
  </si>
  <si>
    <t>8F04ABDA99A8466BCD4AB8D9E7B322C4</t>
  </si>
  <si>
    <t>JChemExcelKAAAAB+LCAAAAAAABABzdja0dXbWsHXWcLZ1NtT0czaCMIHIyDlH000TJOmv6Q8AP+BLFigAAAA=</t>
  </si>
  <si>
    <t>F79A59694AE96145A1DEA04454C2B617</t>
  </si>
  <si>
    <t>JChemExcelNgAAAB+LCAAAAAAABAAlibENADAMwt4hY7Jn8l7+/6ZURQzYwBGJ0broJQOxdJnXQMHk+H4iL2/CseY2AAAA</t>
  </si>
  <si>
    <t>1F89A4AD1DBD8C7293AC3B84D69236EA</t>
  </si>
  <si>
    <t>JChemExcelHQAAAB+LCAAAAAAABABzdja0ddZwtnV21rB1NtR0ztH0B3I1gTx/TX8AzArH6h0AAAA=</t>
  </si>
  <si>
    <t>1D2E09766825141CEFF99BF98A3011E7</t>
  </si>
  <si>
    <t>JChemExcelIwAAAB+LCAAAAAAABABzdja0ddZw1rB1drZ1NtT0czYCs4DICCjor+mv6QwAlXZxjSMAAAA=</t>
  </si>
  <si>
    <t>377ABBE51EBC56D2D981567FFAEEA314</t>
  </si>
  <si>
    <t>JChemExcelFwAAAB+LCAAAAAAABABzNrR1dtawddZwtnU29NMEMv01gRAAeAX3VhcAAAA=</t>
  </si>
  <si>
    <t>97E173D8EF368713C708BCB51CDBCCAE</t>
  </si>
  <si>
    <t>JChemExcelOAAAAB+LCAAAAAAABABzDtaw9dcEYWdDW2dnDVtnDWdbZ0NNZ7CQEYQCAiMgHe2nHQviR/vrxgIAoCe0KDgAAAA=</t>
  </si>
  <si>
    <t>977045D8C90564E4CB48789CA63F5A32</t>
  </si>
  <si>
    <t>JChemExcelJwAAAB+LCAAAAAAABABzdja0ddZw1rB1drZ1NtR01vQDcpw1gQL+mv5Q2tnfGQCcmbSkJwAAAA==</t>
  </si>
  <si>
    <t>FB30926B2937F9CB2C3438CF15AEABF3</t>
  </si>
  <si>
    <t>JChemExcelNQAAAB+LCAAAAAAABABzdja0ddZw1rD11/TT8DN01nQ2snV2BiMjoAiQHwySA+Fof91YvWi/RO1YAI3RTMM1AAAA</t>
  </si>
  <si>
    <t>84BC12E4DBDD28CCC0F47C10259DB53E</t>
  </si>
  <si>
    <t>JChemExcelEQAAAB+LCAAAAAAABABz9tNw1nTWsPXT9LN11gCSAOnhVegRAAAA</t>
  </si>
  <si>
    <t>323388FADD8F01329AA4F8698A00852C</t>
  </si>
  <si>
    <t>JChemExcelIwAAAB+LCAAAAAAABAANxqEBACAMA7B3VskBU/HbI/yvISpMEUb1xmk/SjsrE/cBdDF8KSMAAAA=</t>
  </si>
  <si>
    <t>FA848EB37F85A2D4A3876A97D342C6D1</t>
  </si>
  <si>
    <t>JChemExcelIgAAAB+LCAAAAAAABABzdnY2tHV2BiINW2dDPw1nDWdNZ38g1rD113R2ztF0BgA7vBDjIgAAAA==</t>
  </si>
  <si>
    <t>F848170EE483C1A50052E3DF231AC07D</t>
  </si>
  <si>
    <t>JChemExcelHgAAAB+LCAAAAAAABABzdtZw1vRzBpL+zoa2zs62QJats6GmM5Cv6Q8A03Fnuh4AAAA=</t>
  </si>
  <si>
    <t>10E3E376996025F731F92499B9EA9A0A</t>
  </si>
  <si>
    <t>JChemExcelHgAAAB+LCAAAAAAABABz9tNw1nTWsPXX9HM2tHUGspw1nG2dDTX9gcI5AExxR7ceAAAA</t>
  </si>
  <si>
    <t>85C0E0890819A9196CA44960FFCC9234</t>
  </si>
  <si>
    <t>JChemExcelGwAAAB+LCAAAAAAABABzdja09XO2ddbwM3R29teM9tOO1bAF0v66sQDRxFCNGwAAAA==</t>
  </si>
  <si>
    <t>F034B98CA21F59249D241E8236B87B48</t>
  </si>
  <si>
    <t>JChemExcelGAAAAB+LCAAAAAAABABzdja0ddZw1rB1drZ1NtR01vR3BnI1/QD9JNdlGAAAAA==</t>
  </si>
  <si>
    <t>C46431E64C82CAFD1C8B6A7A461DC4EB</t>
  </si>
  <si>
    <t>JChemExcelJAAAAB+LCAAAAAAABABz9jN0dvYzctZwNtR0NrZ1dgYjY2dnExjbxAgAb2PPLSQAAAA=</t>
  </si>
  <si>
    <t>B1A23850271E1E10E8F71F4D4D360BC0</t>
  </si>
  <si>
    <t>JChemExcelNQAAAB+LCAAAAAAABAA9iKERADAIxNbpS0Cj4h/R/XcpqiKXXIiG5iyhlYH8K2VOj6Cau+mSNQ9Kd4TNNQAAAA==</t>
  </si>
  <si>
    <t>B8893FB0D59FAC448B34D15C81B6EA50</t>
  </si>
  <si>
    <t>JChemExcelJAAAAB+LCAAAAAAABABz9jN0dvYzctZwNtR0NrZ1dgYjY2dnE1tnIz8wxwQAl4wP/SQAAAA=</t>
  </si>
  <si>
    <t>2A527663ADE0F41877737AB7CE1B6FB6</t>
  </si>
  <si>
    <t>JChemExcelHwAAAB+LCAAAAAAABABzNnT2d3b2MwRiZw1bf01nI1tnZ1tnDSA20nTOAQD4gljeHwAAAA==</t>
  </si>
  <si>
    <t>B382600A2AE2C221D9E7A9BFA9F6F105</t>
  </si>
  <si>
    <t>JChemExcelRgAAAB+LCAAAAAAABAAlirERACAMAteBMhrLVD9AFnH/2txZwfNAwGIDWaBqM5liC40SoT9z3b+deRR9jIeueVmTaJVGAAAA</t>
  </si>
  <si>
    <t>BF610A64ACFD88DC08FEEE96E631E2BF</t>
  </si>
  <si>
    <t>JChemExcelGgAAAB+LCAAAAAAABABz9tNw1nTWsPXX9HM2tHV2tnXWAGJDTeccAP9yYdwaAAAA</t>
  </si>
  <si>
    <t>E8D71C9F0E055B330C3A331DB4E96BD7</t>
  </si>
  <si>
    <t>JChemExcelKQAAAB+LCAAAAAAABABz9jN0dnY2MnY2cQYyTG2djZw1bJ01nG2dTTX9Nf2djcFsE01/APsnTd0pAAAA</t>
  </si>
  <si>
    <t>B88B9FF8A9B31E74C36FECBE55DC98FF</t>
  </si>
  <si>
    <t>JChemExcelNQAAAB+LCAAAAAAABAAdiiESADAIw75DJaBR8ev/fzM21eRSyKEwMRY1xBJpBE92fjKcZn+0fAFETsSTNQAAAA==</t>
  </si>
  <si>
    <t>E325A1E866B9EBE096A62DF3AB6B1D85</t>
  </si>
  <si>
    <t>JChemExcelKwAAAB+LCAAAAAAABABzdja0dTZy9nfWsPXXdDayddYAspwN/Z01nZ1BHCAFlgJCAGcJ1mcrAAAA</t>
  </si>
  <si>
    <t>D500C0C125C6C92489AE07EA6996E151</t>
  </si>
  <si>
    <t>JChemExcelQgAAAB+LCAAAAAAABABtySEOACEMAMHvUAkHsmr89f+/ATzJiklW8apjNB8zrcteVmrSjAr+81LUBm3zHg5CAAAA</t>
  </si>
  <si>
    <t>DF921160CBD226A2B36636E9415AEA6F</t>
  </si>
  <si>
    <t>JChemExcelLwAAAB+LCAAAAAAABAAVyKERACAMBMF28hJC5KvzpP9uCG5nMdwF7OQQbn0HU2VyhsCUWn3UD2VAhRsvAAAA</t>
  </si>
  <si>
    <t>0E03AD9238D4661942CA95AFFD334C3F</t>
  </si>
  <si>
    <t>JChemExcelKwAAAB+LCAAAAAAABABzNrR1dtYAYiNbZ0NnCNtIM1jD1l8ThP2RmADSMJWwKwAAAA==</t>
  </si>
  <si>
    <t>D8A6E1D683B8D48EEB0930B96E8308A0</t>
  </si>
  <si>
    <t>JChemExcelJAAAAB+LCAAAAAAABABzdvbTcHbWdNaw9QcSzpr+zoa2zs5AZAShbJ2NDAFnHh0dJAAAAA==</t>
  </si>
  <si>
    <t>6918523BF70EE443ED2BFC5620EC4B9A</t>
  </si>
  <si>
    <t>JChemExcelIwAAAB+LCAAAAAAABABzdtZwNrR1djayBTJsnQ01nSEMI01/Z01nDVt/TX8AMyso7yMAAAA=</t>
  </si>
  <si>
    <t>3F96EBDA54DD9D7AD42014BEE27E2BFA</t>
  </si>
  <si>
    <t>JChemExcelHQAAAB+LCAAAAAAABABzdnZ29tNwdtZ01rD113Q2tHV2tnXWAGJDTeccAK0TQE4dAAAA</t>
  </si>
  <si>
    <t>14923CFEF4491A430180D730DC54F63E</t>
  </si>
  <si>
    <t>JChemExcelVAAAAB+LCAAAAAAABAA9i7kNACAMA9chJYE21Q3g/bfBiEeW/MrQaQfqIfJ6UoyCVjsWIxRWE8zXF9MXL64VHwsYTp/VVAAAAA==</t>
  </si>
  <si>
    <t>AA9C47324D0FC593A716A2147A290DF3</t>
  </si>
  <si>
    <t>JChemExcelMQAAAB+LCAAAAAAABABzdtZw1gQiZ2c/IMtZw9Zf018TTIH5hrbOzmBkCBH0dwYAVO8hxzEAAAA=</t>
  </si>
  <si>
    <t>01324CA1FA68738C1E6EE737932AAAE2</t>
  </si>
  <si>
    <t>JChemExcelUgAAAB+LCAAAAAAABAAlijkKwDAQA79jlb5KVQMuN///TRQHJNAx0E3jdxfNj4phkq5HtqPoqObHlZki0HJxmVpimxzp+wUyBkNuUgAAAA==</t>
  </si>
  <si>
    <t>1A59C295A7EAEC16D73C70853FBCF060</t>
  </si>
  <si>
    <t>JChemExcelTwAAAB+LCAAAAAAABAAdizkKADAMw74Tj71GT9qT//+macECITA5IAOGIFxqF9NgopnKJ+uH3hK7Q3LMfinM0X8Wqgu8OeRyTwAAAA==</t>
  </si>
  <si>
    <t>45B8378D685E74723188138BDFDD165E</t>
  </si>
  <si>
    <t>JChemExcelGgAAAB+LCAAAAAAABABzdvbTcHbWdNaw9dd0NrR1dgYiDVtnQ01nAERhcvEaAAAA</t>
  </si>
  <si>
    <t>C4829265694AA0213B484B6674EA09DB</t>
  </si>
  <si>
    <t>JChemExcelLQAAAB+LCAAAAAAABABzdvYzdLZ11nDWsPXXdDaydQYygDxbZyNDTT9jZ2c/Z2djTTdNsLQ/AOBOPsstAAAA</t>
  </si>
  <si>
    <t>03D6AFAC49AD34A5BF3A5779792DB724</t>
  </si>
  <si>
    <t>JChemExcelJgAAAB+LCAAAAAAABAANxqEBADAIBLF1iqSAfHW+v/82RSUkjwslmpyt4DCmtYoKhz95VicAJgAAAA==</t>
  </si>
  <si>
    <t>9AF2B77D71CE584308084C2E94BE271F</t>
  </si>
  <si>
    <t>JChemExcelKAAAAB+LCAAAAAAABABzdja0dXY2snXWCDbU9HM2BnLAyNjP1tnIz8TZ2U/D2dlE0xkAxA+lvCgAAAA=</t>
  </si>
  <si>
    <t>6906109FF4817725D2DDC54D2234F1D7</t>
  </si>
  <si>
    <t>JChemExcelQAAAAB+LCAAAAAAABAAdirENADAMwt5pxqZdmbyT/78pqmSEkQDYMkssb2hBNOni/BEOV7blW3lOTYoK8wDTZ6StQAAAAA==</t>
  </si>
  <si>
    <t>7A63A5AF7D995135DBBEA67311078E57</t>
  </si>
  <si>
    <t>JChemExcelUAAAAB+LCAAAAAAABAAlijkOADEQwr6TKXOVVO6Z//8maFcCCSMDTJkhhicsQWa6iv1BsjmyLZ+K2dVwY/UPt8hNJf0AKk3SfFAAAAA=</t>
  </si>
  <si>
    <t>E52EDB915E3F43C744BC6D6271709FCC</t>
  </si>
  <si>
    <t>JChemExcelNAAAAB+LCAAAAAAABABzdkYADWdnQyChYeuv6W+oCRHT9AfzQXIazprOmn7Otv4A4GfhGjQAAAA=</t>
  </si>
  <si>
    <t>592B726B4E77E4A534AA76D3AE593617</t>
  </si>
  <si>
    <t>JChemExcelJQAAAB+LCAAAAAAABABzdnbWcHbW9Hc2dLYFsTScDf2cNWz9NZ01/TTBDH9nZwDwuuiiJQAAAA==</t>
  </si>
  <si>
    <t>2CF2A1ADA5EA719C1600EE62F8890275</t>
  </si>
  <si>
    <t>JChemExcelLwAAAB+LCAAAAAAABABzdja0ddZwNrJ1dgYjIz9DTWdnP2dnYzBXA4iNNUFSGrb+mn7+APwiCZUvAAAA</t>
  </si>
  <si>
    <t>753D173D837844EC342651764FB2501B</t>
  </si>
  <si>
    <t>JChemExcelNAAAAB+LCAAAAAAABAAViSEOACAMxL6zk2z6VBMkE/z/LwzVtKVZJggfzBI33CJHa/pJ8bcpNbG1Bw99XoreNAAAAA==</t>
  </si>
  <si>
    <t>F4BA5635E3A0FA455F5650BB69D90D26</t>
  </si>
  <si>
    <t>JChemExcelFQAAAB+LCAAAAAAABABzdtaw9df0cza0dXa2ddYAYkNNfwCh3zGAFQAAAA==</t>
  </si>
  <si>
    <t>7FAE36E5B3BC49736A2B2CEDE0801434</t>
  </si>
  <si>
    <t>JChemExcelFAAAAB+LCAAAAAAABABz9tNwdlZ21nR2NrR1dgYjQwD69MGVFAAAAA==</t>
  </si>
  <si>
    <t>10DAE2DED347EA672AFD3EC39F1EF8D6</t>
  </si>
  <si>
    <t>JChemExcelPQAAAB+LCAAAAAAABAA1iLENACAMw96hI+2cyXv6/zdUIAZHjtmCNYgNpDAlclqHZ13h+A+u9Qt9AJNCygo9AAAA</t>
  </si>
  <si>
    <t>65F63A0A02594F0B4325028E390DCFF8</t>
  </si>
  <si>
    <t>JChemExcelMAAAAB+LCAAAAAAABABzdjbUcNbwM3LWCDbUdNZwNrL11/Rz1gCSzv7OxrbOzmBkrAkWAgoCAOuexFQwAAAA</t>
  </si>
  <si>
    <t>B1B01C72503F56B41201C44A552F7612</t>
  </si>
  <si>
    <t>JChemExcelKwAAAB+LCAAAAAAABABzdnZ21nDWsPXX9Hd21vQDsjXBPD9DZyNnEACShhB5AC0OUxwrAAAA</t>
  </si>
  <si>
    <t>3E804A8E3590E5B7F67B2481692CF681</t>
  </si>
  <si>
    <t>JChemExcelGwAAAB+LCAAAAAAABABzdja0dXbWsPXX9NPwM3TWdDYCcsHICACxvb7NGwAAAA==</t>
  </si>
  <si>
    <t>ACC8BB62B1DB03C33A4D1D8E9923D6A5</t>
  </si>
  <si>
    <t>JChemExcelIAAAAB+LCAAAAAAABABz9tNw1nR2dtZwNrR1dgYjQ01nIyjbzwgAHYkAWiAAAAA=</t>
  </si>
  <si>
    <t>21D6CA102308A809538A05B3586FC606</t>
  </si>
  <si>
    <t>JChemExcelKQAAAB+LCAAAAAAABABzNrR1drZ11gBiQ01nIw1nDVt/TT8IaaTpbAyWBSJjAGIfMGopAAAA</t>
  </si>
  <si>
    <t>0F072E4FDB123D91F2C9F6D5B2168A17</t>
  </si>
  <si>
    <t>JChemExcelMAAAAB+LCAAAAAAABABz9ne2ddZwNrR1dgYjQ2d/ZyMIR8PWz0jTWcNNE4jcgAxbf01/ZwANoDEAMAAAAA==</t>
  </si>
  <si>
    <t>0949E420E9E9D61CD2F2B2824055C318</t>
  </si>
  <si>
    <t>JChemExcelLwAAAB+LCAAAAAAABABzdnY2tHX2s3XWcLZ1NtR0dvZ3NrJ1dobwjYB8Y2cNW39NPzAZbAwArEC9yC8AAAA=</t>
  </si>
  <si>
    <t>7E174D40BBFA283517107F10A65BBFF5</t>
  </si>
  <si>
    <t>JChemExcelSQAAAB+LCAAAAAAABAA1irkJADAMA9eRy9hpU11vF9l/l3wEhBCng2yQQqOMduqsRPiAG/8s6NuMK6HZTRjvrAVPh+6LSQAAAA==</t>
  </si>
  <si>
    <t>48BEA7B94A5A0FB9A171DC23ECE9A1AF</t>
  </si>
  <si>
    <t>JChemExcelFAAAAB+LCAAAAAAABABzNnR21rD11/TTcDbUhDIBvWz8sBQAAAA=</t>
  </si>
  <si>
    <t>4333AF4FDCEB9DAFA58B70D0EDB45677</t>
  </si>
  <si>
    <t>JChemExcelHAAAAB+LCAAAAAAABABzdja0dfbTcNaw9dd0tnU21HQ2snV2BiMjAGUpuGIcAAAA</t>
  </si>
  <si>
    <t>11FEABF2F0C60FF16D59C403A4130DDD</t>
  </si>
  <si>
    <t>JChemExcelNgAAAB+LCAAAAAAABABzdnbWcNZ01rD11/R3NgRxbJ2NgAwNCEsTKAcSBCOQGggEAG0M0no2AAAA</t>
  </si>
  <si>
    <t>77E354962F66502181931003724729F3</t>
  </si>
  <si>
    <t>JChemExcelEgAAAB+LCAAAAAAABABzdtZw1nQGEs4atv6a/prOfgDvVgBjEgAAAA==</t>
  </si>
  <si>
    <t>426D67ADD378F56008CD8B70C0E4B9EE</t>
  </si>
  <si>
    <t>JChemExcelHQAAAB+LCAAAAAAABABzdnY21HDWsPXX9HP2czYE0s5Gts7OYGQEAJeV9tYdAAAA</t>
  </si>
  <si>
    <t>3F51FF10CA8F47A25A9E23289E0BB2B1</t>
  </si>
  <si>
    <t>JChemExcelKAAAAB+LCAAAAAAABABzdtaw9dd0NnR2djZyNtQAUsZAhrOzia0zRAYoYOKs6QwA1A94mSgAAAA=</t>
  </si>
  <si>
    <t>2F01362A021CCB73BA61857A6CD5C739</t>
  </si>
  <si>
    <t>JChemExcelHQAAAB+LCAAAAAAABABzdtZw1vRzNrT1c9aAYEPNYJAIUNgZAHIts9gdAAAA</t>
  </si>
  <si>
    <t>D9F18A7A15A75280C6C28075291606A4</t>
  </si>
  <si>
    <t>JChemExcelGwAAAB+LCAAAAAAABABzdtZw1vTTcDa0dXYGI0NNZw1bf01n5xwABJNXbBsAAAA=</t>
  </si>
  <si>
    <t>436CE39F101400803869994C0CF56174</t>
  </si>
  <si>
    <t>JChemExcelIAAAAB+LCAAAAAAABABzdtZw1vRzBpL+zoa2zs5AZAShbJ2NDDX9ARfSYVYgAAAA</t>
  </si>
  <si>
    <t>194A92413FFA8E7434CF38BFB560572B</t>
  </si>
  <si>
    <t>JChemExcelGgAAAB+LCAAAAAAABABzdtZw1nQ2tAVSGrbOzrbOhppgEU1/AJr4tjoaAAAA</t>
  </si>
  <si>
    <t>4D9889A6A5BCBCDC9DA102B11E49AC8A</t>
  </si>
  <si>
    <t>JChemExcelIwAAAB+LCAAAAAAABABzdtZw1tRwVnbW9HPWsPXXdDa0dQYywNhQ0zkHiABZoYC/IwAAAA==</t>
  </si>
  <si>
    <t>960AA1E8B8EA089E5C2A6514DAEFD96E</t>
  </si>
  <si>
    <t>JChemExcelFQAAAB+LCAAAAAAABABzdtYAQkNbZ2cwMtT01/RzBgDjuj+mFQAAAA==</t>
  </si>
  <si>
    <t>B550E49D2A22875405757AD229595E2A</t>
  </si>
  <si>
    <t>JChemExcelLAAAAB+LCAAAAAAABABzNnT203B29jN0dvYHIk1nI1s/Z2NbZ2cwMg52NoGxTYwACGk6DSwAAAA=</t>
  </si>
  <si>
    <t>476FF6E1B42727A27BAEC6A97128FE98</t>
  </si>
  <si>
    <t>JChemExcelKQAAAB+LCAAAAAAABAAFwbENADAIA8F1jKIUDODqeyhSIvZfI3cUMlNn5Y7pu1HwIA1GnUGJ4AN8qGbmKQAAAA==</t>
  </si>
  <si>
    <t>0F896F2E37A4481FB680A273226C1AD7</t>
  </si>
  <si>
    <t>JChemExcelRQAAAB+LCAAAAAAABABz9nPWsPXXdDa09XO2dQaynQ01/Z2NIEwNoJCRJkSFn7MxQtBY0zlH01nDTROIgBAANgt3WkUAAAA=</t>
  </si>
  <si>
    <t>2758726CFB5D4979EEB52EE69124A25A</t>
  </si>
  <si>
    <t>JChemExcelfwAAAB+LCAAAAAAABAAti7kRADEIA9uB0E/qaPPT9V+NzTMwIO1IMIAJhh2otbLyeMnbYiqxXolvdSjOME3PxottssJ24fojEDxHwVpyAfFwqUt/AAAA</t>
  </si>
  <si>
    <t>C50C5A05B6EA9746A225486D71FDFB21</t>
  </si>
  <si>
    <t>JChemExceldQAAAB+LCAAAAAAABABNi7sVACEIBNuBUE9Dosmh/27OlcTHZ5cBYBCcNCzKk9mWT22WS4zVQGMtt9KPPTHOxm/11XUtwpG5IQ224A8ge1IDdQAAAA==</t>
  </si>
  <si>
    <t>27FA017CE53D467061B925062A998F8B</t>
  </si>
  <si>
    <t>JChemExcelcwAAAB+LCAAAAAAABABNijsSADEIQq+jZZJNOip6vf9tNmiT8QMDjxwE7xoN6cEpu/S+DrnS6VlBuqVwe2ZU3QikcpINzjiF3zuI3eAPF3UwhnMAAAA=</t>
  </si>
  <si>
    <t>DA95C68923538C4A5BE9F396A86B920F</t>
  </si>
  <si>
    <t>JChemExcelXQAAAB+LCAAAAAAABABFjLkNADEMw9axyzytKvZ2kf13iWPgcIAaUYTAcIYCE2c48bopvUhvf2MKOtPplfWR9YzyEraI+tqeF4ORWdBdAAAA</t>
  </si>
  <si>
    <t>E4B6D54190D5047C0336C8FB30E79F2D</t>
  </si>
  <si>
    <t>JChemExcelOAAAAB+LCAAAAAAABAAliiESACAIwL4DUaCS1iH4Df+f5TSsbGPRINlaC0tIZDAtH934FOoNxM87lHMBpMeIsjgAAAA=</t>
  </si>
  <si>
    <t>11F29E33C88998A4E2ED3CDBCFDC2850</t>
  </si>
  <si>
    <t>JChemExcelIgAAAB+LCAAAAAAABABzdvbTcNZ01rD11/R3NrR1dgYiDVtnQ6CQsyZYCgCINfImIgAAAA==</t>
  </si>
  <si>
    <t>0EA692AEF891F19F5EEB186BFC11995C</t>
  </si>
  <si>
    <t>JChemExcelQwAAAB+LCAAAAAAABABzdtZw1nQ2tPVz1gBjZ0NnW2egGBjZ+mtCoLMRUNAWKGbrbKTppukH1BMMkgVhZwDVajp/QwAAAA==</t>
  </si>
  <si>
    <t>68CDB56746410C43946E4087476B6CFA</t>
  </si>
  <si>
    <t>JChemExcelbAAAAB+LCAAAAAAABABFibERwCAMxNbxl0BNpZ7ffxuME5LzF5YENOK5uYzJKenKCpabkOmvdz+oOK7CKJ9hJK7gy/rfDSZkcu5sAAAA</t>
  </si>
  <si>
    <t>6F6D41050FA22340DBE4F11ABB07291D</t>
  </si>
  <si>
    <t>JChemExcelJQAAAB+LCAAAAAAABABzNrR1dtawddYAEYaabprOfkbOQK6frZ+RJlDMX9NP0w0AZsbXvCUAAAA=</t>
  </si>
  <si>
    <t>E83CDAEA2E46901E40CC0C7415D98241</t>
  </si>
  <si>
    <t>JChemExcelHAAAAB+LCAAAAAAABABzNrR1drZ1NnLWsHU21ASS/pp+wUYgytYfAEr363ccAAAA</t>
  </si>
  <si>
    <t>1F0AA04BC2DA699C72C9578DD4F26BDD</t>
  </si>
  <si>
    <t>JChemExcelNwAAAB+LCAAAAAAABAAlijEKAEAIw75jR907ZT///xvFg9I0UGjCLQKxRRq8w6Sok03p/RuHHiYgP0Y3AAAA</t>
  </si>
  <si>
    <t>13BB0DBF6A8760CE3E9744FBC405B6BD</t>
  </si>
  <si>
    <t>JChemExcelhAAAAB+LCAAAAAAABABdi7kNACEMBNuBkOeAZKMpwP13c7aAC04r2dZ4liKoIpFEyUaLM2ItY3nHnz56aJWHcXzE8Mr8KvNfWXI9bLEO87VBv+AF1+O044QAAAA=</t>
  </si>
  <si>
    <t>935F039B910BF49C4D210DD7DA081B4B</t>
  </si>
  <si>
    <t>JChemExcelLQAAAB+LCAAAAAAABABzdnY2tHV2BiNDP2cNW39NZw1nZyNbIAnBRpr+ziDkrOwHAI+xi5UtAAAA</t>
  </si>
  <si>
    <t>6E46F22EB340D50FA246839153A9B665</t>
  </si>
  <si>
    <t>JChemExcelEAAAAB+LCAAAAAAABABztnV29tNzNnTW8DfUdHbOAQAgJP2uEAAAAA==</t>
  </si>
  <si>
    <t>1B88660C3C58E9AC4F1E4F7F15636F80</t>
  </si>
  <si>
    <t>JChemExcelIQAAAB+LCAAAAAAABABz9o8OzozVcNYEIiSms56/LYhn6w8AdBITtSEAAAA=</t>
  </si>
  <si>
    <t>91996B4D8FD9327F5DC64034CFCF1467</t>
  </si>
  <si>
    <t>JChemExcelFwAAAB+LCAAAAAAABABzdvZzNrT1c9aAYENNf2dNP2dnAMBnLLsXAAAA</t>
  </si>
  <si>
    <t>AE0F6C191F94B4AB127CFB959F4F74C3</t>
  </si>
  <si>
    <t>JChemExcelOAAAAB+LCAAAAAAABABzdnbWcNYEImcNW39Nf2dDEN/W2QjI0ICwNIFyzs7GIHGIGmNNf01nAAavNkk4AAAA</t>
  </si>
  <si>
    <t>E778322345BCD99E00AA24750D3BA318</t>
  </si>
  <si>
    <t>JChemExcelNgAAAB+LCAAAAAAABAAVibEJADAMw95pxjazJ0FG9/9v6oJAwmbjw5It4qkwhXe2W7CgFSkl+p9TfqYk5ak2AAAA</t>
  </si>
  <si>
    <t>3B87F48C5693A66588443720F6AE7339</t>
  </si>
  <si>
    <t>JChemExcelIwAAAB+LCAAAAAAABABzdtZw1vRzBpKGts7OtkDa1tlQ0y9Yw9ZfE4SdNf0BN5j8AiMAAAA=</t>
  </si>
  <si>
    <t>1EBD57D8DBCDCE2EBDE1ABE19EC26C3E</t>
  </si>
  <si>
    <t>JChemExcelNwAAAB+LCAAAAAAABAAdiasBACAIBdd5RAUj6QYguP8ugu0+oCy7LNjJFxqFd4rGI0Lgxoz5dYwH/37vETcAAAA=</t>
  </si>
  <si>
    <t>562A14937281A9B28BFCA438BDE85774</t>
  </si>
  <si>
    <t>JChemExcelMAAAAB+LCAAAAAAABABz1nA2dNaAQH9DTX9nIxjHSNPZOUfTHwjhNJACAB4Es3UwAAAA</t>
  </si>
  <si>
    <t>B66131F58F7A5523F070E6D1FC3DF954</t>
  </si>
  <si>
    <t>JChemExcelJQAAAB+LCAAAAAAABABzNrR19rN11gBiQ02/YA1bf00QdjaydXYGCgOxkaYfABKkz9AlAAAA</t>
  </si>
  <si>
    <t>61975E2B69596BFA477A23403BFB3314</t>
  </si>
  <si>
    <t>JChemExcelKQAAAB+LCAAAAAAABABzdja0dXbWsPUDYUNNv2ANW39NEHY2AorbOmsAsZGmn6YzAOgW7SApAAAA</t>
  </si>
  <si>
    <t>886F0D1ADDF61438931756DBDD22AF7A</t>
  </si>
  <si>
    <t>JChemExcelJAAAAB+LCAAAAAAABABzdja0dXbWsPXzN9T0C9aw9dcEYWcjoKCtswYQG2n6AQCYl72PJAAAAA==</t>
  </si>
  <si>
    <t>95A93A2EEA52E5AAABEBA3268571AB60</t>
  </si>
  <si>
    <t>JChemExcelJQAAAB+LCAAAAAAABABzNrR1drb1c9awdTbU9AvWsPXXBGFnI5CwswYQG2n6AQC4vKunJQAAAA==</t>
  </si>
  <si>
    <t>E1AD3024DE418A12921853EA6B971868</t>
  </si>
  <si>
    <t>JChemExcelPQAAAB+LCAAAAAAABABzNrR1drb1c9awdTbU9AvWsPXXBGFnI5CwswYQG2n6AeWNgXwNiICxJlAepMgfAJT9C789AAAA</t>
  </si>
  <si>
    <t>27CEF013C26F82A8BF66E6932ECCE4B7</t>
  </si>
  <si>
    <t>JChemExcelIQAAAB+LCAAAAAAABABzNrR1dtYAYltnQz/NYA1bf00Q9nM2svUDigUbAQC2rCI8IQAAAA==</t>
  </si>
  <si>
    <t>A52281C876357B7F5BB401E32DA372D4</t>
  </si>
  <si>
    <t>JChemExcelOgAAAB+LCAAAAAAABAAdyLsNADAIxNB1oMyHdFe5h/23CYnk4snkAFN5TozRgKXmZAviUWwvKjw5/X7rXLcsxYA6AAAA</t>
  </si>
  <si>
    <t>1E4BD4A3010F62A717677FAFF027F9EF</t>
  </si>
  <si>
    <t>JChemExcelNgAAAB+LCAAAAAAABAAlibENADAIw95JRtiZvMP/35S2cqwMBqKg0BpGNe7We3KLvmkuwjsOTw5LZTYAAAA=</t>
  </si>
  <si>
    <t>212385DADA3F87D9174825B29EE39A5A</t>
  </si>
  <si>
    <t>JChemExcelIQAAAB+LCAAAAAAABABzdtZw1vTTcHY2tHV2BiNDTWcNW39NkDgQOQMAER106iEAAAA=</t>
  </si>
  <si>
    <t>FCB5F55F8D085BCD27FA0608AE09F3B5</t>
  </si>
  <si>
    <t>JChemExcelJAAAAB+LCAAAAAAABAANwrERACAMA7F17JL0rr532H8a0AlEDykT1PDPcb1cZa31PgLfllUkAAAA</t>
  </si>
  <si>
    <t>404E3974C61D0B39DFBADD5CEA43716D</t>
  </si>
  <si>
    <t>JChemExcelPgAAAB+LCAAAAAAABAAdirENACAMw95pR8qcyXvK/9dAkTzYkiHIJtQ55jMW9AReyJQIi0et9Ju34LMvf7X+Kj4AAAA=</t>
  </si>
  <si>
    <t>6D168C7F88EE5C7C130755B132FE4D63</t>
  </si>
  <si>
    <t>JChemExcelPgAAAB+LCAAAAAAABABzdtZw1vR31rD1B5L+ASBaw9kfJOjsZ+hs6+dsZOus4WfrDERGhpp+IEVQxSAlACc0mz4+AAAA</t>
  </si>
  <si>
    <t>9600EA8DC0F70FEEE194BABEBA3D2F38</t>
  </si>
  <si>
    <t>JChemExcelJwAAAB+LCAAAAAAABABzdtZw1gQiZ2VnZ1tnZz8Q09nQFswxglC2zkaGAF4Ru9gnAAAA</t>
  </si>
  <si>
    <t>E26080687F33FFF557A3E99EB8DE5A87</t>
  </si>
  <si>
    <t>JChemExcelHQAAAB+LCAAAAAAABABzdvZzNrT1c9aAYEPNYGdNIMtZE4icAWGjoNEdAAAA</t>
  </si>
  <si>
    <t>49AA367D2CA7B95AC0955914F2679E34</t>
  </si>
  <si>
    <t>JChemExcelHQAAAB+LCAAAAAAABABzdvZzNrT1c9aAYENN5xxNIMtZE4icAYw13MgdAAAA</t>
  </si>
  <si>
    <t>23650590A00A022415498332BDB25EDE</t>
  </si>
  <si>
    <t>JChemExcelQwAAAB+LCAAAAAAABAAVirENwCAQxNb5K4FQXmWJ8iiy/y75yJYrAy/DoczsZCgVZ4oF1ayrBq7CQ7vNfxdm6+h8//WgLkMAAAA=</t>
  </si>
  <si>
    <t>60FA5B08EBA2CFB26EA88F3F59E66A70</t>
  </si>
  <si>
    <t>JChemExcelHwAAAB+LCAAAAAAABABzNnT203B2NrJ1Ngx2tnU20nR2NrZ1dgYjY+ccALqiQ+4fAAAA</t>
  </si>
  <si>
    <t>7EEF80DB1F96FB656637BB0ECC4F6F66</t>
  </si>
  <si>
    <t>JChemExcelIAAAAB+LCAAAAAAABABzdja0dXa2ddYAYkNNZw1bfyDhrOnsZ+QMAkYADdptEiAAAAA=</t>
  </si>
  <si>
    <t>C070F80F588BC469459BC147E9212DEF</t>
  </si>
  <si>
    <t>JChemExcelMQAAAB+LCAAAAAAABABzdja0dXbWAGJbZ0NNP2cjW2cNZ1s/IM9IM1jD1l8ThP2coaSzpjMAn0BxdjEAAAA=</t>
  </si>
  <si>
    <t>997298C8F2904DD0D35E5B793D6ECD23</t>
  </si>
  <si>
    <t>JChemExcelIAAAAB+LCAAAAAAABABz9tNw1nR2NnQGAUMNZyNbZ2cNILZ1NtL0d9b0BwB+bj4FIAAAAA==</t>
  </si>
  <si>
    <t>9DE546EA9994C7D234B9109FD8A0E676</t>
  </si>
  <si>
    <t>JChemExcelEgAAAB+LCAAAAAAABABzNnR21nB2djZ09tN01rD11/QHANqfmgYSAAAA</t>
  </si>
  <si>
    <t>16B060782471C4BC1F981A8672776EC0</t>
  </si>
  <si>
    <t>JChemExcelMAAAAB+LCAAAAAAABABzNnT203B29jN0BhJGzhq2/pp+xs62ziBkbOtnpOlsAmRpgAVMNJ1zADlYTV8wAAAA</t>
  </si>
  <si>
    <t>D7ED569A4774BC5C364C85CB2354317E</t>
  </si>
  <si>
    <t>JChemExcelJgAAAB+LCAAAAAAABABzNrR1dtawddZwtnU2dM7R9Nf0dzaCcEHYSBMo5pwDAEkGSnwmAAAA</t>
  </si>
  <si>
    <t>C8B8DA59911E16F2BA47A76EC09135FF</t>
  </si>
  <si>
    <t>JChemExcelJQAAAB+LCAAAAAAABABz9nc2tHV21oBgQ39nTSBydjaydfazddYAYiM/TT8ASmfuJSUAAAA=</t>
  </si>
  <si>
    <t>C64716815AD3A89CF7BF6439AEE6200B</t>
  </si>
  <si>
    <t>JChemExcelJgAAAB+LCAAAAAAABABzdtZw9jN0NrJ1dgYjI2dnZ2MYx9hQ09lPw1nTGQC7wg8aJgAAAA==</t>
  </si>
  <si>
    <t>E9EFD23D3823BCD38A8F6084A4FD5363</t>
  </si>
  <si>
    <t>JChemExcelJAAAAB+LCAAAAAAABABzdvZ31rD113Q2dIbQGrbOGs5Gzs5GmmAOSAYAnMVnciQAAAA=</t>
  </si>
  <si>
    <t>A23252CBF668F347443DC4803EA7DB21</t>
  </si>
  <si>
    <t>JChemExcelMQAAAB+LCAAAAAAABABzdtZwdnbWsPXX9Nd0NgQyjZwNQSLGQAaQNnE2Bss7m4DkQRgAe4ycGzEAAAA=</t>
  </si>
  <si>
    <t>D48C7BB7E0ACF42A0EF759BEBE9FE4A9</t>
  </si>
  <si>
    <t>JChemExcelKAAAAB+LCAAAAAAABAAVxqERADAMA7F1Yphyo+f2/tu0BboTDHrGVaFkcThmY+avinIBMRPXrCgAAAA=</t>
  </si>
  <si>
    <t>03E0EF2A43D525A586BC18B6396EF9EA</t>
  </si>
  <si>
    <t>JChemExcelDwAAAB+LCAAAAAAABABzdnZ21gBiTWcNW39NfwByORKGDwAAAA==</t>
  </si>
  <si>
    <t>2CD907D13E373AD7F720E64283ADDD93</t>
  </si>
  <si>
    <t>JChemExcelPAAAAB+LCAAAAAAABAAdi7ERACAMAtdJSrWm+p7sv40o8AXHAVFp2gVLICqsZv+SbI5sy6ezFR2/x1z/FGOxPAAAAA==</t>
  </si>
  <si>
    <t>E9261C3C642788CA3ADD74AED870B74A</t>
  </si>
  <si>
    <t>JChemExcelIwAAAB+LCAAAAAAABABz9tNw1nR21nA2tHV2tgXSts6Gmv5AISMNZxAw0vQHAGrApzgjAAAA</t>
  </si>
  <si>
    <t>94A98E9F968A86D812B57BBFA07E129F</t>
  </si>
  <si>
    <t>JChemExcelPAAAAB+LCAAAAAAABABzdtZw1gRiZ2c/EMPZ2dDW2VnDFihi62yo6e8MQhrOyn6azkYICSOIBACZkoa8PAAAAA==</t>
  </si>
  <si>
    <t>ECBC67837FAF855E2A40DC01A76364EF</t>
  </si>
  <si>
    <t>JChemExcelLAAAAB+LCAAAAAAABABzNnR21vDTcDbUdNaw9dd09nM2MnZ2NgEKOhtpgkgTTQ1nY02gjLIfAKkLnk8sAAAA</t>
  </si>
  <si>
    <t>B29DC704BF19A3D5F30A2463C7423FAA</t>
  </si>
  <si>
    <t>JChemExcelIAAAAB+LCAAAAAAABABzNrR1drZ11gBiQ00/Zw1bf01nCAAx/fwBJsl0aSAAAAA=</t>
  </si>
  <si>
    <t>91F8EE0C58F9444738D9A6FF73874484</t>
  </si>
  <si>
    <t>JChemExcelIAAAAB+LCAAAAAAABABzNrR1drZ1NnLWsHU21ASSfv5Gms7BGrb+miDsBwBIluv7IAAAAA==</t>
  </si>
  <si>
    <t>Cluster #</t>
  </si>
  <si>
    <t>Top 3 rules</t>
  </si>
  <si>
    <t>Trig-bt0024.1;Trig-bt0242.1;Trig-bt0291.1</t>
  </si>
  <si>
    <t>Trig-bt0241.1;Trig-bt0291.1;Trig-bt0071.1</t>
  </si>
  <si>
    <t>Trig-bt0013.1;Trig-bt0012.1;Trig-bt0353.1</t>
  </si>
  <si>
    <t>Trig-bt0333.1;Trig-bt0334.1;Trig-bt0242.1</t>
  </si>
  <si>
    <t>Trig-bt0012.1;Trig-bt0242.1;Trig-bt0002.1</t>
  </si>
  <si>
    <t>Pred-Eawag-Soil-0012;Pred-bt0023;Pred-bt0242</t>
  </si>
  <si>
    <t>Trig-bt0242.1;Trig-bt0158.1;Trig-bt0063.1</t>
  </si>
  <si>
    <t>Trig-bt0242.1;Trig-bt0063.1;Trig-bt0012.1</t>
  </si>
  <si>
    <t>Trig-bt0242.1;Trig-bt0005.1;Trig-bt0063.1</t>
  </si>
  <si>
    <t>Trig-bt0242.1;Trig-bt0005.1;Trig-bt0063.2</t>
  </si>
  <si>
    <t>Trig-bt0242.1;Trig-bt0005.1;Trig-bt0063.4</t>
  </si>
  <si>
    <t>Trig-bt0242.1;Trig-bt0005.1;Trig-bt0063.6</t>
  </si>
  <si>
    <t>Trig-bt0242.1;Trig-bt0005.1;Trig-bt0063.7</t>
  </si>
  <si>
    <t>Trig-bt0242.1;Trig-bt0005.1;Trig-bt0063.8</t>
  </si>
  <si>
    <t>Trig-bt0242.1;Trig-bt0005.1;Trig-bt0063.9</t>
  </si>
  <si>
    <t>Trig-bt0242.1;Trig-bt0005.1;Trig-bt0063.10</t>
  </si>
  <si>
    <t>Trig-bt0242.1;Trig-bt0005.1;Trig-bt0063.11</t>
  </si>
  <si>
    <t>Trig-bt0242.1;Trig-bt0005.1;Trig-bt0063.12</t>
  </si>
  <si>
    <t>Pred-bt0350;Trig-bt0350.1;Trig-bt0063.1</t>
  </si>
  <si>
    <t>Pred-bt0350;Trig-bt0350.1;Trig-bt0063.2</t>
  </si>
  <si>
    <t>Pred-bt0350;Trig-bt0350.1;Trig-bt0063.3</t>
  </si>
  <si>
    <t>Pred-bt0350;Trig-bt0350.1;Trig-bt0063.4</t>
  </si>
  <si>
    <t>Pred-bt0350;Trig-bt0350.1;Trig-bt0063.5</t>
  </si>
  <si>
    <t>Trig-bt0063.1;Trig-bt0333.1;Pred-bt0063</t>
  </si>
  <si>
    <t>Trig-bt0063.1;Trig-bt0333.1;Pred-bt0064</t>
  </si>
  <si>
    <t>Trig-bt0063.1;Trig-bt0333.1;Pred-bt0068</t>
  </si>
  <si>
    <t>Trig-bt0063.1;Trig-bt0333.1;Pred-bt0069</t>
  </si>
  <si>
    <t>Trig-bt0063.1;Trig-bt0333.1;Pred-bt0071</t>
  </si>
  <si>
    <t>Trig-bt0063.1;Trig-bt0333.1;Pred-bt0074</t>
  </si>
  <si>
    <t>Trig-bt0063.1;Trig-bt0333.1;Pred-bt0075</t>
  </si>
  <si>
    <t>Trig-bt0063.1;Trig-bt0333.1;Pred-bt0078</t>
  </si>
  <si>
    <t>Trig-bt0218.1;Trig-bt0063.1;Trig-bt0002.1</t>
  </si>
  <si>
    <t>Trig-bt0218.1;Trig-bt0063.1;Trig-bt0002.2</t>
  </si>
  <si>
    <t>Trig-bt0218.1;Trig-bt0063.1;Trig-bt0002.3</t>
  </si>
  <si>
    <t>Trig-bt0218.1;Trig-bt0063.1;Trig-bt0002.4</t>
  </si>
  <si>
    <t>Trig-bt0218.1;Trig-bt0063.1;Trig-bt0002.5</t>
  </si>
  <si>
    <t>Trig-bt0218.1;Trig-bt0063.1;Trig-bt0002.6</t>
  </si>
  <si>
    <t>Trig-bt0001.1;Pred-bt0001;Trig-bt0063.1</t>
  </si>
  <si>
    <t>Trig-bt0001.1;Pred-bt0001;Trig-bt0063.2</t>
  </si>
  <si>
    <t>Trig-bt0001.1;Pred-bt0001;Trig-bt0063.4</t>
  </si>
  <si>
    <t>Trig-bt0001.1;Pred-bt0001;Trig-bt0063.5</t>
  </si>
  <si>
    <t>Trig-bt0001.1;Pred-bt0001;Trig-bt0063.6</t>
  </si>
  <si>
    <t>Trig-bt0001.1;Pred-bt0001;Trig-bt0063.7</t>
  </si>
  <si>
    <t>Trig-bt0005.1;Trig-bt0333.1;Trig-bt0241.1</t>
  </si>
  <si>
    <t>Trig-bt0005.1;Trig-bt0333.1;Trig-bt0241.2</t>
  </si>
  <si>
    <t>Trig-bt0005.1;Trig-bt0333.1;Trig-bt0241.3</t>
  </si>
  <si>
    <t>Trig-bt0005.1;Trig-bt0333.1;Trig-bt0241.4</t>
  </si>
  <si>
    <t>Trig-bt0005.1;Trig-bt0333.1;Trig-bt0241.5</t>
  </si>
  <si>
    <t>Trig-bt0005.1;Trig-bt0333.1;Trig-bt0241.6</t>
  </si>
  <si>
    <t>Trig-bt0005.1;Trig-bt0333.1;Trig-bt0241.7</t>
  </si>
  <si>
    <t>Trig-bt0005.1;Trig-bt0333.1;Trig-bt0241.8</t>
  </si>
  <si>
    <t>Trig-bt0005.1;Trig-bt0333.1;Trig-bt0241.9</t>
  </si>
  <si>
    <t>Trig-bt0005.1;Trig-bt0065.1;Trig-bt0144.1</t>
  </si>
  <si>
    <t>Trig-bt0005.1;Trig-bt0065.1;Trig-bt0144.3</t>
  </si>
  <si>
    <t>Trig-bt0005.1;Trig-bt0065.1;Trig-bt0144.4</t>
  </si>
  <si>
    <t>Trig-bt0005.1;Trig-bt0065.1;Trig-bt0144.6</t>
  </si>
  <si>
    <t>Trig-bt0005.1;Trig-bt0065.1;Trig-bt0144.7</t>
  </si>
  <si>
    <t>Trig-bt0005.1;Trig-bt0065.1;Trig-bt0144.8</t>
  </si>
  <si>
    <t>Trig-bt0005.1;Trig-bt0065.1;Trig-bt0144.9</t>
  </si>
  <si>
    <t>Trig-bt0005.1;Trig-bt0065.1;Trig-bt0144.10</t>
  </si>
  <si>
    <t>Trig-bt0005.1;Trig-bt0065.1;Trig-bt0144.11</t>
  </si>
  <si>
    <t>Pred-bt0024;Trig-bt0005.1;Trig-bt0024.1</t>
  </si>
  <si>
    <t>Pred-bt0024;Trig-bt0005.1;Trig-bt0024.2</t>
  </si>
  <si>
    <t>Pred-bt0024;Trig-bt0005.1;Trig-bt0024.3</t>
  </si>
  <si>
    <t>Pred-bt0024;Trig-bt0005.1;Trig-bt0024.4</t>
  </si>
  <si>
    <t>Pred-bt0024;Trig-bt0005.1;Trig-bt0024.5</t>
  </si>
  <si>
    <t>Trig-bt0005.1;Trig-bt0029.1;Trig-bt0023.1</t>
  </si>
  <si>
    <t>Trig-bt0005.1;Trig-bt0029.1;Trig-bt0023.5</t>
  </si>
  <si>
    <t>Trig-bt0005.1;Trig-bt0029.1;Trig-bt0023.6</t>
  </si>
  <si>
    <t>Trig-bt0005.1;Trig-bt0029.1;Trig-bt0023.9</t>
  </si>
  <si>
    <t>Trig-bt0005.1;Trig-bt0029.1;Trig-bt0023.10</t>
  </si>
  <si>
    <t>Trig-bt0005.1;Trig-bt0029.1;Trig-bt0023.11</t>
  </si>
  <si>
    <t>Trig-bt0005.1;Trig-bt0029.1;Trig-bt0023.12</t>
  </si>
  <si>
    <t>Trig-bt0005.1;Trig-bt0029.1;Trig-bt0023.13</t>
  </si>
  <si>
    <t>Trig-bt0005.1;Trig-bt0029.1;Trig-bt0023.14</t>
  </si>
  <si>
    <t>Trig-bt0005.1;Trig-bt0029.1;Trig-bt0023.15</t>
  </si>
  <si>
    <t>Trig-bt0005.1;Trig-bt0029.1;Trig-bt0023.16</t>
  </si>
  <si>
    <t>Trig-bt0005.1;Trig-bt0029.1;Trig-bt0023.18</t>
  </si>
  <si>
    <t>Trig-bt0005.1;Trig-bt0029.1;Trig-bt0023.19</t>
  </si>
  <si>
    <t>Trig-bt0005.1;Trig-bt0029.1;Trig-bt0023.20</t>
  </si>
  <si>
    <t>Trig-bt0005.1;Trig-bt0029.1;Trig-bt0023.21</t>
  </si>
  <si>
    <t>Trig-Eawag-Soil-0020.1;Trig-bt0030.1;Pred-Eawag-Soil-0020</t>
  </si>
  <si>
    <t>Trig-Eawag-Soil-0020.1;Trig-bt0030.1;Pred-Eawag-Soil-0021</t>
  </si>
  <si>
    <t>Trig-Eawag-Soil-0020.1;Trig-bt0030.1;Pred-Eawag-Soil-0023</t>
  </si>
  <si>
    <t>Trig-Eawag-Soil-0020.1;Trig-bt0030.1;Pred-Eawag-Soil-0024</t>
  </si>
  <si>
    <t>Trig-Eawag-Soil-0020.1;Trig-bt0030.1;Pred-Eawag-Soil-0025</t>
  </si>
  <si>
    <t>Trig-Eawag-Soil-0020.1;Trig-bt0030.1;Pred-Eawag-Soil-0026</t>
  </si>
  <si>
    <t>Trig-Eawag-Soil-0020.1;Trig-bt0030.1;Pred-Eawag-Soil-0027</t>
  </si>
  <si>
    <t>Trig-Eawag-Soil-0020.1;Trig-bt0030.1;Pred-Eawag-Soil-0028</t>
  </si>
  <si>
    <t>Trig-Eawag-Soil-0019.1;Trig-bt0005.1;Pred-bt0024</t>
  </si>
  <si>
    <t>Trig-Eawag-Soil-0019.1;Trig-bt0005.1;Pred-bt0025</t>
  </si>
  <si>
    <t>Trig-Eawag-Soil-0019.1;Trig-bt0005.1;Pred-bt0027</t>
  </si>
  <si>
    <t>Trig-Eawag-Soil-0019.1;Trig-bt0005.1;Pred-bt0028</t>
  </si>
  <si>
    <t>Trig-Eawag-Soil-0019.1;Trig-bt0005.1;Pred-bt0029</t>
  </si>
  <si>
    <t>Trig-Eawag-Soil-0019.1;Trig-bt0005.1;Pred-bt0030</t>
  </si>
  <si>
    <t>Trig-Eawag-Soil-0019.1;Trig-bt0005.1;Pred-bt0031</t>
  </si>
  <si>
    <t>Trig-Eawag-Soil-0019.1;Trig-bt0005.1;Pred-bt0032</t>
  </si>
  <si>
    <t>Trig-bt0334.1;Pred-bt0334;Trig-bt0005.2</t>
  </si>
  <si>
    <t>Trig-bt0334.1;Pred-bt0334;Trig-bt0005.4</t>
  </si>
  <si>
    <t>Trig-bt0334.1;Pred-bt0334;Trig-bt0005.5</t>
  </si>
  <si>
    <t>Trig-bt0334.1;Pred-bt0334;Trig-bt0005.6</t>
  </si>
  <si>
    <t>Trig-bt0334.1;Pred-bt0334;Trig-bt0005.8</t>
  </si>
  <si>
    <t>Trig-bt0334.1;Pred-bt0334;Trig-bt0005.9</t>
  </si>
  <si>
    <t>Trig-bt0334.1;Pred-bt0334;Trig-bt0005.10</t>
  </si>
  <si>
    <t>Pred-bt0339;Trig-bt0339.1;Trig-bt0334.1</t>
  </si>
  <si>
    <t>Pred-bt0339;Trig-bt0339.1;Trig-bt0334.2</t>
  </si>
  <si>
    <t>Pred-bt0339;Trig-bt0339.1;Trig-bt0334.3</t>
  </si>
  <si>
    <t>Pred-bt0339;Trig-bt0339.1;Trig-bt0334.4</t>
  </si>
  <si>
    <t>Pred-bt0339;Trig-bt0339.1;Trig-bt0334.5</t>
  </si>
  <si>
    <t>Pred-bt0339;Trig-bt0339.1;Trig-bt0334.6</t>
  </si>
  <si>
    <t>Pred-bt0339;Trig-bt0339.1;Trig-bt0334.7</t>
  </si>
  <si>
    <t>Trig-bt0042.1;Trig-bt0080.1;Trig-bt0078.1</t>
  </si>
  <si>
    <t>Trig-bt0042.1;Trig-bt0080.1;Trig-bt0078.2</t>
  </si>
  <si>
    <t>Trig-bt0042.1;Trig-bt0080.1;Trig-bt0078.3</t>
  </si>
  <si>
    <t>Trig-bt0242.1;Trig-bt0063.1;Trig-bt0029.1</t>
  </si>
  <si>
    <t>Trig-bt0242.1;Trig-bt0063.1;Trig-bt0029.2</t>
  </si>
  <si>
    <t>Trig-bt0242.1;Trig-bt0063.1;Trig-bt0029.3</t>
  </si>
  <si>
    <t>Trig-bt0242.1;Trig-bt0063.1;Trig-bt0029.4</t>
  </si>
  <si>
    <t>Trig-bt0242.1;Trig-bt0063.1;Trig-bt0029.9</t>
  </si>
  <si>
    <t>Trig-bt0242.1;Trig-bt0063.1;Trig-bt0029.10</t>
  </si>
  <si>
    <t>Trig-bt0242.1;Trig-bt0063.1;Trig-bt0029.12</t>
  </si>
  <si>
    <t>Trig-bt0242.1;Trig-bt0063.1;Trig-bt0029.13</t>
  </si>
  <si>
    <t>Trig-bt0242.1;Trig-bt0063.1;Trig-bt0029.14</t>
  </si>
  <si>
    <t>Trig-bt0242.1;Trig-bt0063.1;Trig-bt0029.15</t>
  </si>
  <si>
    <t>Trig-bt0242.1;Trig-bt0063.1;Trig-bt0029.16</t>
  </si>
  <si>
    <t>Trig-bt0242.1;Trig-bt0063.1;Trig-bt0029.17</t>
  </si>
  <si>
    <t>Trig-bt0242.1;Trig-bt0063.1;Trig-bt0029.19</t>
  </si>
  <si>
    <t>Trig-bt0242.1;Trig-bt0063.1;Trig-bt0029.21</t>
  </si>
  <si>
    <t>Trig-bt0242.1;Trig-bt0063.1;Trig-bt0029.24</t>
  </si>
  <si>
    <t>Trig-bt0023.1;Trig-bt0002.1;Trig-bt0001.1</t>
  </si>
  <si>
    <t>Trig-bt0023.1;Trig-bt0002.1;Trig-bt0001.2</t>
  </si>
  <si>
    <t>Trig-bt0023.1;Trig-bt0002.1;Trig-bt0001.3</t>
  </si>
  <si>
    <t>Trig-bt0023.1;Trig-bt0002.1;Trig-bt0001.4</t>
  </si>
  <si>
    <t>Trig-bt0023.1;Trig-bt0002.1;Trig-bt0001.5</t>
  </si>
  <si>
    <t>Trig-bt0023.1;Trig-bt0002.1;Trig-bt0001.6</t>
  </si>
  <si>
    <t>Trig-bt0023.1;Trig-bt0002.1;Trig-bt0001.7</t>
  </si>
  <si>
    <t>Trig-bt0023.1;Trig-bt0002.1;Trig-bt0001.9</t>
  </si>
  <si>
    <t>Trig-bt0023.1;Trig-bt0002.1;Trig-bt0001.11</t>
  </si>
  <si>
    <t>Trig-bt0023.1;Trig-bt0002.1;Trig-bt0001.13</t>
  </si>
  <si>
    <t>Trig-bt0162.1;Trig-bt0259.1;Trig-bt0243.1</t>
  </si>
  <si>
    <t>Trig-bt0162.1;Trig-bt0259.1;Trig-bt0243.3</t>
  </si>
  <si>
    <t>Trig-bt0162.1;Trig-bt0259.1;Trig-bt0243.4</t>
  </si>
  <si>
    <t>Trig-bt0162.1;Trig-bt0259.1;Trig-bt0243.6</t>
  </si>
  <si>
    <t>Trig-bt0162.1;Trig-bt0259.1;Trig-bt0243.7</t>
  </si>
  <si>
    <t>Trig-bt0162.1;Trig-bt0259.1;Trig-bt0243.8</t>
  </si>
  <si>
    <t>Trig-bt0162.1;Trig-bt0259.1;Trig-bt0243.9</t>
  </si>
  <si>
    <t>Trig-bt0162.1;Trig-bt0259.1;Trig-bt0243.10</t>
  </si>
  <si>
    <t>Trig-bt0162.1;Trig-bt0259.1;Trig-bt0243.13</t>
  </si>
  <si>
    <t>Trig-bt0243.1;Trig-bt0005.1;Trig-bt0029.1</t>
  </si>
  <si>
    <t>Trig-bt0243.1;Trig-bt0005.1;Trig-bt0029.2</t>
  </si>
  <si>
    <t>Trig-bt0243.1;Trig-bt0005.1;Trig-bt0029.3</t>
  </si>
  <si>
    <t>Trig-bt0243.1;Trig-bt0005.1;Trig-bt0029.4</t>
  </si>
  <si>
    <t>Trig-bt0243.1;Trig-bt0005.1;Trig-bt0029.5</t>
  </si>
  <si>
    <t>Trig-bt0243.1;Trig-bt0005.1;Trig-bt0029.6</t>
  </si>
  <si>
    <t>Trig-bt0243.1;Trig-bt0005.1;Trig-bt0029.7</t>
  </si>
  <si>
    <t>Trig-bt0243.1;Trig-bt0005.1;Trig-bt0029.8</t>
  </si>
  <si>
    <t>Trig-bt0243.1;Trig-bt0005.1;Trig-bt0029.9</t>
  </si>
  <si>
    <t>Trig-bt0243.1;Trig-bt0005.1;Trig-bt0029.10</t>
  </si>
  <si>
    <t>Trig-bt0243.1;Trig-bt0005.1;Trig-bt0029.12</t>
  </si>
  <si>
    <t>Trig-bt0243.1;Trig-bt0005.1;Trig-bt0029.13</t>
  </si>
  <si>
    <t>Trig-bt0243.1;Trig-bt0005.1;Trig-bt0029.14</t>
  </si>
  <si>
    <t>Pred-bt0022;Trig-bt0022.1;Trig-bt0029.1</t>
  </si>
  <si>
    <t>Pred-bt0022;Trig-bt0022.1;Trig-bt0029.2</t>
  </si>
  <si>
    <t>Pred-bt0022;Trig-bt0022.1;Trig-bt0029.3</t>
  </si>
  <si>
    <t>Pred-bt0022;Trig-bt0022.1;Trig-bt0029.4</t>
  </si>
  <si>
    <t>Pred-bt0022;Trig-bt0022.1;Trig-bt0029.5</t>
  </si>
  <si>
    <t>Trig-bt0243.1;Trig-bt0430.1;Trig-bt0334.1</t>
  </si>
  <si>
    <t>Trig-bt0243.1;Trig-bt0430.1;Trig-bt0334.2</t>
  </si>
  <si>
    <t>Trig-bt0243.1;Trig-bt0430.1;Trig-bt0334.3</t>
  </si>
  <si>
    <t>Trig-bt0243.1;Trig-bt0430.1;Trig-bt0334.4</t>
  </si>
  <si>
    <t>Trig-bt0243.1;Trig-bt0430.1;Trig-bt0334.5</t>
  </si>
  <si>
    <t>Trig-bt0243.1;Trig-bt0430.1;Trig-bt0334.6</t>
  </si>
  <si>
    <t>Trig-bt0243.1;Trig-bt0430.1;Trig-bt0334.7</t>
  </si>
  <si>
    <t>Trig-bt0243.1;Trig-bt0430.1;Trig-bt0334.8</t>
  </si>
  <si>
    <t>Trig-bt0243.1;Trig-bt0430.1;Trig-bt0334.10</t>
  </si>
  <si>
    <t>Trig-bt0243.1;Trig-bt0430.1;Trig-bt0334.11</t>
  </si>
  <si>
    <t>Trig-bt0243.1;Trig-bt0430.1;Trig-bt0334.12</t>
  </si>
  <si>
    <t>Trig-bt0243.1;Trig-bt0430.1;Trig-bt0334.13</t>
  </si>
  <si>
    <t>Trig-bt0243.1;Trig-bt0430.1;Trig-bt0334.14</t>
  </si>
  <si>
    <t>Trig-bt0243.1;Trig-bt0430.1;Trig-bt0334.15</t>
  </si>
  <si>
    <t>1044E3741B0236F05C099DB727D51B41</t>
  </si>
  <si>
    <t>JChemExceligEAAB+LCAAAAAAABAA9TkluBCEM/EqO3RJdwjYYGDQn36cfkS/kOI+PTcJISFTZrsVuO573aYcZPc3Wo/P1GR736ehljuz0Z1/v70dPlNPPQ9NBGU3S1dE1zYHG6WpoaXYwBRwjTR84Hig1sF8ouuxxhbRQMgfOfbsI1G+IwCWIBOFFCupatBKKESSDJWx9PSt0RDJxYBpRrnqERvII1XTvvjsztP13JpDuztC6K4PqriwgP/Y44ThXXURpa71hdqML8kf8mxeht8Xc0lc5iMTMSaS4Qy/pfP8C5XPfwooBAAA=</t>
  </si>
  <si>
    <t>9682CED6C53557125BD23B01E3C96EC8</t>
  </si>
  <si>
    <t>JChemExcelLwEAAB+LCAAAAAAABABNj0EOwyAMBL/SY5CMhYNNICgn38Mj+oUe8/jaCZUqcVjM7njRocsxgi6qdKjeh8I5h2dQXUY4xut67xUowWcvsBC2ChGlQF+RG8QV0wqdXWSCLpgIIiGJDVFMZ9w26BkFImPL0B8EY2HotxSs0I3JLi3SLZ/YLan4Q8pOr82jXJ1IFii+eHq2P09BWb0BG77e0MffJtPXNhT5VSdyxKxvF/va7Exm2OZnwvUFxqCgzi8BAAA=</t>
  </si>
  <si>
    <t>21A5E8BB06EBBD689C445019C370BC5E</t>
  </si>
  <si>
    <t>JChemExcel/gAAAB+LCAAAAAAABABNjkEOwyAMBL/SYyItlg0EUKKefG8ekS/0mMeXGoiQQOyO1mv0o6rLqfJWtSO6TuZ1X3uBMCRBCr57fSKWRCnDeQqCY6MQ4AJxwREH9BZoUCzQOA/oZtoN5Vx1G+Wq4kBPrZt7u4mU/Fhiccb/Cm2x4+lLjZpkrPcPWA8EGP4AAAA=</t>
  </si>
  <si>
    <t>CA462D090D40943D5960711E1D9B0AE6</t>
  </si>
  <si>
    <t>JChemExcelwgAAAB+LCAAAAAAABABNjEsKwzAQQ69S6MYGzWB7/EljutI+l8gVuszhG2wChllo9CSRjoxfclz0h6Mn33xd517Q8NsNLmltkKw1oU9tGjb0qGaQpBbRw2OGJykTF7XP/awbso7IupIXoa2hlwFnso7W5BvuXsnw1x8h+rarwgAAAA==</t>
  </si>
  <si>
    <t>5390D70942E2D68572E73D05166CB3CF</t>
  </si>
  <si>
    <t>JChemExcelUAEAAB+LCAAAAAAABABNTjkOwzAM+0rHGJAFSz6TIJOAjskj+oUCXfL4Or7gwQJFkSblXESJXOchixwilF+Gl8qTVFsf/H7dvy2gh4QRPht5YAPM8N3IADFQgkUHDBE0oyXYtUdrQVs0aSwOA+fFDQ0XQ9NQ0dSL6exMzurxxxwz56dOpp67os2urF+7suK5W43DGEsF80xC79phqlHZAk1p83jU/Qd5tIl0UAEAAA==</t>
  </si>
  <si>
    <t>84D28B5533336999992C0E985B65F8BC</t>
  </si>
  <si>
    <t>JChemExcelwgEAAB+LCAAAAAAABABVkEtuBCEMRK+SJS25S9j8zLRmhZRl+hC5QpZz+DjQ7mg28ExVGcM5whiDR/gKg5/nZssYzxE+N1v5Ls/3cqkfr+8HF5JEiennwZFYiJUkklQSpcARtdBe0BMdHaq0N0ijQ5Gyc0Np7qmIyTmjmydDCx0JWt/PG6I4K0qlQ5DEPYxSvD8iO+5od5vd/M7TklE9OHH1TrDH2Vz2HEuU7MxugPhMPK0Jlae8YGWuj9B5hYD7P3ebqP/FXWCes16SbfXOX9L6yRnaXr8L0giWwgEAAA==</t>
  </si>
  <si>
    <t>AC42FC660825F580C88D82B028B0E129</t>
  </si>
  <si>
    <t>JChemExcelYwIAAB+LCAAAAAAABABVkEuSwyAMRK8yS6iSVRYCDJnySvvJIXKFLHP4EeYjZ+Pyo7vVIBEn3ol7+vPphU6RU09OId/OROSP9ONkHLhh6Q77//m8HgVoh1CBCTgDF3g/MoQDOILbKsYEjDHC70Y71rogYOJvJWItChVzgoRH6i4OCy4XYZ0mQuL5v2Gk5dlUKSs+pQtGZvgCHmFN0MtUC31Twv2K8eVMWAwO5GjGgmRlffByamlsdRSv8il2msFh1Wfmhgmp3nCojLadNkDXbai3u0/KmIrVLHWgZbXeeqg9ql049w2XO+gqlrNLjHxLNfKff8thRYZjAgAA</t>
  </si>
  <si>
    <t>D3F48AD879B32D00D18247C366D63BD6</t>
  </si>
  <si>
    <t>JChemExcelQAEAAB+LCAAAAAAABABNj0sOwyAMRK/SJUiOFfMxkCgrS1m2h+gVuszhS4yTVgLJ8zxjjDxFxL2ENpFNXL/kxe2+n90bPeHjeC8VaAZqEAg+CwMVcAG5wFSwwJpgYmwR1owxGmNtD1yNNYy3leZfnsJNo1oGHXXDkIalR2a6k8aTiqvFWpaq6dYFnTNWypj6qIpcdZuRHetY1ARhzmqhgDFc3zDMf2/54wvU83k0QAEAAA==</t>
  </si>
  <si>
    <t>A1A6B89593AFC4859E541755CACDA32E</t>
  </si>
  <si>
    <t>JChemExcelwQAAAB+LCAAAAAAABABdjssNxCAMRFvZI0iDZWMCKBYnF5AitoUcU3y+WkV7e3oz/rgHj+4y3MeBwyVeJixxLJ/tO1d0rHNBYFSSCmMUqhmWhFSh1CfYP2ZSgWWqDUJTeTDxEydqDQY+l935rV9jSYn7cYR/9K6c+voibjs40+pVwQAAAA==</t>
  </si>
  <si>
    <t>5B0B6F9542BEDF2DE605B1F6B7629ADC</t>
  </si>
  <si>
    <t>JChemExceltgAAAB+LCAAAAAAABABNjDESwyAMBL+SEmYOjYWwiM1QqbcfkS+k9OMzCIo0uj3pTpcFM+5m4Y59DOvG0d39ej7nge8pUIQCofeOlkkrCmlGYxJZW8dMwmgbmPYyNG1oyS+Jal2hf5wF/ziyDrPsqMS6okqHoJWp8fkBVbtEDrYAAAA=</t>
  </si>
  <si>
    <t>7C02887EB930FEDE8FB6D4E585898021</t>
  </si>
  <si>
    <t>JChemExcel+gAAAB+LCAAAAAAABABNjkEOxCAIRa8yS02QiNTaqemKvXOIXqHLHn4MRKNx8fN4nyDiROgS0U++ibt+Xlzz0l/7vPeZocBzMriEe4EQoVogzBtUQmYICZmgxgHDSsOqh7nEHCxFex1so5C1bL7mPty1ZnPLjEeGegzxizwXUFwPTBOzOor9+wcjsFq8+gAAAA==</t>
  </si>
  <si>
    <t>C38D615C82525ADA14CE24D85C77031B</t>
  </si>
  <si>
    <t>JChemExcelswEAAB+LCAAAAAAABABVUEkOgzAM/EqPIBkrk5AFEKfc4RH9Qo99fO2YrVHkaDyT8bJVPd1WO3mw1tou+trt/brLI2GDamCp1/c9wxNG+sxw1EUOgQZ4Dp6WxCkLAMdIS7nSE4fxSsOZyCixuohgsoMYn15IN5H/3MrTzTt2uDiPp+GJApd0K6VKuF2MO0s3iSIn/0RhbUzsx6PvQ2B9H3mbzoDE9qFk2Qb7oC5Z90GDDDE1dYSCrD7gFGmQHZYGdK+RkVsFrZcZkfrvDyAWygqzAQAA</t>
  </si>
  <si>
    <t>3F1DB0803E6F004F42D9E79A7001BF96</t>
  </si>
  <si>
    <t>JChemExcelhwEAAB+LCAAAAAAABABNT0GOxDAI+8oeW4miQBNIW/XEvfOI/cJIc5nHr5M20l4SY2wDEXLGFHFF6BnRML7pfM3XawbU+eEbvuTn+9lFWBL97kLipEqa6b07baSJpkVYVxJ2p2NRXiux5w6hXNg3YK6VoCs28MpCB+fSUIUR9sHi0UHnRwK6tKSHvnHhDN673FjqwM6udNRuxYv5W9f/5yVxWkcDRR2z7qB7h3sAZpq27TPcS8YuOA03HOibtJUab2y5NZL1Qgynl60bDLGs3pPgk6aZv39txTtVhwEAAA==</t>
  </si>
  <si>
    <t>053B744485E8C06A88FBF9F7871FC8C7</t>
  </si>
  <si>
    <t>JChemExcel9QAAAB+LCAAAAAAABABNjUsOwyAMRK/SJUjGYmI+aaquvM8leoUuc/gSXBASFjNP47GeTr2qOsVbtT/4qU88rs+xEyIhEyp9j0IQciFR2FhAr/aVSkE47tMkLlszYJERiyOywnV1FuYeMGja6lqg2efYMmhtXOt94R5wTn+83DDaZSR//QDvQOZy9QAAAA==</t>
  </si>
  <si>
    <t>AC3E5ADEA31431370520550DAC582095</t>
  </si>
  <si>
    <t>JChemExceljwAAAB+LCAAAAAAABAA9zUsKwCAMRdGtdKgQHsT4qZSOMq8bcvFtjHTyuIMToho06jeP7Yj3OGYQpE6CnOnKqIkSatvJYKGroJcNmlkHKx2cZiF1l9NuV05XOmX+v8X5AtfEEqCPAAAA</t>
  </si>
  <si>
    <t>6608ECCEFF289913FD8EC4A06E0C4F77</t>
  </si>
  <si>
    <t>JChemExcelAQEAAB+LCAAAAAAABAA9TjsOwyAMvUpHkIyFbT4hiMl7eoheoWMOXxqHeLDeDz9UnR6k/yGvbry90lAdU/Zz0+v87FThuxMDJXCMpUJoyAl6gkARIxkizBm6+cQo/BDBrUAnFJkkYRHoIT76BS1/R+xSvog1FTtkZWZUrEsv2GThabYVmVW8sGDcrn9aIN2v/PkDpNeSHQEBAAA=</t>
  </si>
  <si>
    <t>2064E06B3ADEDDB5E66BE72021CA3A67</t>
  </si>
  <si>
    <t>JChemExcelAgEAAB+LCAAAAAAABABVjjEOwzAIRa/S0ZbIVzHYrhNlYm8O0St0zOELaT3U8vD0eXxhh/Fu5j/txtk4HdnisT2TZbudr1Wp0XstlBZFF1rQmLZFMJjQnQqkE5o6MmojxqjOuJdA2lxCjSmYfbv3S2w1uPjY67yDhTaGyDRi5vGYqFD9yRWFQx464y9ftqA8Zp/+uj2ucdRffG3m8wO8nadtAgEAAA==</t>
  </si>
  <si>
    <t>E495159D139C95900E7197C8F1DD13D0</t>
  </si>
  <si>
    <t>JChemExcelhgAAAB+LCAAAAAAABAA1izsOwCAMQ6/SEaRgEcJPQp2ylwtx+CKaTn7ysx9VVlW3w6ub/p7Xcgm1UUZNNBgiJOjFMEGYxhkwSjYM0XRAazTiKaItPvEddx8Esf+/w369iMK/goYAAAA=</t>
  </si>
  <si>
    <t>575F37848CD3280A4E01CB1DE4CF1B20</t>
  </si>
  <si>
    <t>JChemExcelfAAAAB+LCAAAAAAABAAtizsOwCAMQ6/SEaRgNYSfFDFlLxfi8K1KJj/52Y8Zm1n4IlpYca5rh4zWqaBlUoYICUZ1zBAm/QeMWhxdJvROqm5OdQ6UBPfw9eG4X9PRSlR8AAAA</t>
  </si>
  <si>
    <t>EB3134F45CE44C30F969858A6DE562C0</t>
  </si>
  <si>
    <t>JChemExcelbAEAAB+LCAAAAAAABAAlkE2uxDAIg6/ylq1ErPLTlqiaFQeYC83hn0lXMY7zAanaqmr77p/vXkpp5V1WRb1nxVY7zSq1+vttEy7DMFWeiUwZikh5lId2YTcLg5+disnCV8zem0BcMpDn0mkyfKUSM+jb1Vi/hCBr95hiONjgQt501eU53wD7PUQEA407kS6BgwGHmziUBE7izE4GkMpoYwc0aR5BqWiskwXvCZqqyB7yyn5PNs7FvOk1KFrCfLWfa2nrAWN9Bpe5Wy4mF7hl9dh//w+uDwdsAQAA</t>
  </si>
  <si>
    <t>8AFF8FF4453C9076EB817357EB65F659</t>
  </si>
  <si>
    <t>JChemExcelDAEAAB+LCAAAAAAABAA1jkEOxCAIRa8yS03oz4CKtaYr99NDzBVm2cMPVpUYnuQBtqvx2drZnF32lj6ueQt2l2/98Ov+HpGUfoeQi3gLbQmiVBOC0hYRy2JBSVQVWjrzvhgapwIOVMeQpzhwuI/A0DzLgriMgGKC9GEROU134LNiuAnZVGWqGbpPLOj9IXXKYgvsuztyoP4yUYRQCvn7D6Vu7aIMAQAA</t>
  </si>
  <si>
    <t>F15F0C32EA0DBF90BC6949F5DE5D311A</t>
  </si>
  <si>
    <t>JChemExcelRgEAAB+LCAAAAAAABAA1jjGOxDAIRa+yZSIRFCAGM9FW9HOJbbfccg6//CiRLOuBH9/Ue6m1qt5S+l11He26C2lc6ndF5+vz80oSIXFSpb9XkCQtm/CutA3ehU42Aca8MdiUTmEfj6Gc81GOW0d/3A76ztmJB6eAR/vGR3NwtK9sTmeyTPBU8Lh8/DXZEjkW4HTanCewd936NkS6gxEzeNiz5sG7g6NHjaMjkzWwsg5wGJzZLPs14Lj7YTqtn3/ieTxURgEAAA==</t>
  </si>
  <si>
    <t>7BF93A058F9E4D437ABCA966A16C4B51</t>
  </si>
  <si>
    <t>JChemExcelIwEAAB+LCAAAAAAABABFjzEOwyAMRa/SESTLwjZxIIjJezP0CF07dszhGzBSJYavzzPP2Gmhn9HCk8yMuwWjaN1eHI262Txkn8f1PgoQAxXgBN+DFAIRbhUElaBRQlbIKAVawcqrnpEx7dD2ATugg3VgRgfyYAkFmgzUS/kr5r0/wEhyx1RvMfIwlLxaQl2ubfAuUNS6YkGWBdS1n1czOuifmfPx+gHxA4xQIwEAAA==</t>
  </si>
  <si>
    <t>C2E104A661898B028FAEEA8885DBE22E</t>
  </si>
  <si>
    <t>JChemExcelHAEAAB+LCAAAAAAABABFjjEOwzAIRa/S0ZYIMhjbSSxP7M3QI3Tt2DGHb2KcVELm8c0HNnVt8+qepKrc1Cl5bfpir9RUe5B+Hvt7LUAEdLwLfFdK4CggMRAmgWo8hYMIJcOEpUCdsSwDC0qCMLJ58mlhjARVzkZTO4bxa96I8USZoTIKw19kDHytsUnjkIhhvgvBfHcljMu4YujGZrClfZLffxbeBDEcAQAA</t>
  </si>
  <si>
    <t>49ABF6CC9093C92AAC89DD2412825012</t>
  </si>
  <si>
    <t>JChemExcelGAEAAB+LCAAAAAAABABFjrEOwyAMRH+lI0jOKTYmJEFM3puhn9C1Y8d8fJuYphLCj+PO9mahbdHCnc1MmgXjaM0eEo2b2XnYXrf9uRZiJv7eC71XzhR4BAsxslJ1/laGTjSgFKozytKxQDP14oHp8AsSU9XD5+qJ/dOTCelAnakKVOgvCkb5DfFGvsSQMM7XQzFdroy09CW67uwBH3p2ivsHWQYxUhgBAAA=</t>
  </si>
  <si>
    <t>5462536E3D73FE2217FD88E313CC5309</t>
  </si>
  <si>
    <t>JChemExcelbwEAAB+LCAAAAAAABAA9TztuwzAMvUpHCaAfROpTO4Ym7tWQI2TN2DGHLy3KBTS8L0mNZxgx9BH7gA69kIYfVlXpGpSjdn1KVO6q87G+vz6vBwtxIxGSQr8PSRQ4Ie20MWqh00mic79ouoVlMprQZmpFMoB9pzOjWRvMdApyXapDQRGrIfFKbMh3z6EnbHmzeAYfRgTH8e848YanfFBBubBdtVXkRm7eurXWXkbJa5lAFsr4LssvqPflrk44o/Nnsx8/f8sVAQhvAQAA</t>
  </si>
  <si>
    <t>4FB6CCA155B88F90039298954425574F</t>
  </si>
  <si>
    <t>JChemExcelIgEAAB+LCAAAAAAABABNjkkOwjAMRa/CspVcy3bcDK268h4WHIErsOzhyWAoUqS8vP/jxO5mNj2MD7O6ZGyHsczunnw7X1sGFhCC9xaBCViBM0wFgwKmBDsTxgRUQVyEljWhLRkudpGuWx0FA1fOrReQMuxCSOx+cK8L+8wBC+Oq38LyP8WTcfj9wRsBVeo7Ip0L1Kw+ySuqXly8Mp8fxdvJ1CIBAAA=</t>
  </si>
  <si>
    <t>271E0C3AF5AF64EC5E12276AA2C889C6</t>
  </si>
  <si>
    <t>JChemExcelIwEAAB+LCAAAAAAABABNTzsKwzAMvUqhiw2ysOR/TCZBxuYQXTt2zOGrODQYjC29H8+bmM3qETK7mHW3L+FVSFYx8rH6sJWnKCD0ON5LA0rwXYjBOMJWwSWMEbrD1sBF5AwdqZ0wJ4UZqYALyEUXf06+6kQYAigZ6F6wlKHPqvfQ/bgnarZcqisr/sE0BDc4THfcVG+uzdiUz5hZPRgZXEH9YNfCGlGRItjjB1EGbBUjAQAA</t>
  </si>
  <si>
    <t>144B361D9B3083AD41ED961047364797</t>
  </si>
  <si>
    <t>JChemExcelGAEAAB+LCAAAAAAABABNj70KwzAMhF+l0MWGs6jkvzgmkyBj8xBdO3bMw1cNaTAIhD6djtOqbvVWym5Tt2z+qbIo66JO396aeL2rAeXb/pobOOMzs8AFpjYhZEoJPVBrCImkoBO3H5ZsWIgrQiSp6L/+mAwyxQhbRb4GqvVQlwr0PrBRe6xPk/SH+RBc8Dg6fYZMY1ahZjaFitgFJUGoZF91S2kGE3GC378BEL4aGAEAAA==</t>
  </si>
  <si>
    <t>91655FE449DD0FAADADAA38DF6ACA4D9</t>
  </si>
  <si>
    <t>JChemExcelsQEAAB+LCAAAAAAABAA9j7FyxCAMRH8l5XlG1iAkhHUeV/TkI9KmTHkfHy3xxQV+LLtiGSM/ueZ4jO/tyvVzmwJlDOyuIdu9AcM55zXl4/X1FCc5qCrVRir08zTqJEZVqB706HzQbtyVTmfrtDdudDZOxy0rHEtd1LkYDKWBI2XjlrlgE+iWHinsDn/R90Fl0f8D9oUNcvP3HOES4Gxxcl9VInFnD7BFcnqEduXIzZpYORxRh2oKjIrqYYhKRoWtrahn5b+Rgh83heVQErTIVqCCyTlzZ6vol2t6Aq/xzOT1+eCQWzQ2Qwl1eOPG7fULbFWA8LEBAAA=</t>
  </si>
  <si>
    <t>72B5AE584B6C69DBC24600AD09ACF310</t>
  </si>
  <si>
    <t>JChemExcelEAEAAB+LCAAAAAAABABFjUsOwzAIRK/SZSKRkQF/cKKu2OcSvUKXOXxtx20lJEbDY8ZPdj/FF+fV+ek+pnk/Lfy4XjsHYiE2eu9GnEkCLYYcKaEkOgqsUEQUOjJUp0xImRTBpst/9pYj4QYMpoTUTA5oaNuMqLQhpKFDpY0HUJGFNuk/sZmouYdyP+fRWni6EckGqWD+vgtKmbGK2psStIzu9foATVUDiRABAAA=</t>
  </si>
  <si>
    <t>A10993FB66E6AD950642745115196C6F</t>
  </si>
  <si>
    <t>JChemExcelEAEAAB+LCAAAAAAABABFjUsKwzAMRK/SZQrKYEmWPwldaZ9L9Apd5vD1rxQMGj+Pn/xi90t8c346v9zHaaxlueblcb8PDsRCnIgrCdPnKLQVpEiGbHRmlEwRUehMUF3RYIkUoSzK/+6MwzALBUUJ1iAHtGqbjKi0I9jIodLOo1CRhHbpf2KDqKlLuT+nsTXzogbNU6qo3SnIeSkVzD9jhJVufN5fQEGYXxABAAA=</t>
  </si>
  <si>
    <t>6F23BA466A37FDF694F4D5C954EEF9CD</t>
  </si>
  <si>
    <t>JChemExcel8AAAAB+LCAAAAAAABABFTTkOwzAM+0rHBKAFS/KRxMikvUuf0LVjxzy+ieWggACRFEnZx3g368P2ZDOT3Sbj+RRe8jjemyKDBVzw3RhToZMEIWW0SikjKMXlxomKoC1UV4RMuqJx7AE/DOIJd3mTY6p1FMWxmXJC6z/dmC6jqx3GcfWskl4wne1CSfAXhaJgPn6lFACL8AAAAA==</t>
  </si>
  <si>
    <t>8DC6038E680F9B7E1768610461123FB0</t>
  </si>
  <si>
    <t>JChemExcel7gAAAB+LCAAAAAAABABFTTkOwzAM+0rHBKCFSPKRxMikvUuf0LVjxzy+juWggACRFEnZx/gw68P2ZDOTwybjuQkveZzvXZHAAs747owpUyNBSBm1UEwISst640hZUFcqG0Ii3VB56QE/DOIJd3mTYyplFI3FlCJqf+m+ePlc7XAcPamkF4ytWygK/qLQIpjPH7Z4eBvuAAAA</t>
  </si>
  <si>
    <t>5B258490F301A8CBEB1B5549806A3DF9</t>
  </si>
  <si>
    <t>JChemExcelSwEAAB+LCAAAAAAABABVTssOwyAM+5UdWylYJLxKq51y70/sF3bsxy+BVdMEErZjm6guei662jlZ5ak6rqj+CMvjeu0ciYW403vfiBsJ0xJQmUJGrnRMLOhCB5o45EKHINZbTkj9X/9GGT3fg5Ag250wwtNWhq12J50HSYVCRXYiyJZp05bQbdIMZYgFClwt2Nix+KCimD/5t07iWNddzXew7lFUPYI40ynTcFin9aBMbI8lzbJeH07TXnxLAQAA</t>
  </si>
  <si>
    <t>6B41ED271C09A3F9BE068A2CE4F5BA67</t>
  </si>
  <si>
    <t>JChemExcelygAAAB+LCAAAAAAABABNjb0KAyEQhF8lkEZhXFzXU0+x2t6XSJsykOYePj96cN3HzMeMDqPKXUdXo0+rXdl+yfah93E73pUDseBRC15VsME4JhEIlQ3NI1IKaJfoj4GE0QKlDKYtLnR+1Y5yPnGq8L+x6Xok4oQ2jxLtstwLFornAnvyDHt8ANvZmZvKAAAA</t>
  </si>
  <si>
    <t>4EE4D68438D16E7DE1993F233E1B7CF9</t>
  </si>
  <si>
    <t>JChemExcelMQEAAB+LCAAAAAAABAAlj0sOwjAMRK/CspXcEf4kTolYeU8PwRVYcnjssHuRx+OXuIKfIVdobNcezwiLFrEl8Z6DUIt4tbh93w+hQWz0eXCnzTHoENwHzQ7lYjtpNojQwTCaCtfC0WgKRqdDwRlnqFR8KM1jxRVyFrfMGLw4Q2eFhGvgOUAXmvCEdJgQI4b0qnOh/xXFXQm5blXFa7mhG4FLwa1afBksM/FlMIr7/6rnowqXQZYtyfwaZ92ptH9/GPg8qDEBAAA=</t>
  </si>
  <si>
    <t>8F24D77513C2C3ADA92251F13E98BE83</t>
  </si>
  <si>
    <t>JChemExcelJgEAAB+LCAAAAAAABAAljrsNwzAMRFdJaQMUEX4kShZcsY+HyAopPXxIuTEerDu+8w+5O4vr5fX07dr9dN/cyTlJr/10qa/7exjQG6jD72CGrTAqAeEQmIVQBLA/aB0KGgcjBxK2AXMlgtkWM0Q/8/FtUATj7hS0lekVZsWQBCvMhkIZ15G/mwISTMXaws6UtXfIlyOsTx1Z87UFWawhzTUWJmz87B15MutlmQR5JMfVomgjl5lm3mC//xulu7MmAQAA</t>
  </si>
  <si>
    <t>99CF336FCFAE71A561AC2EF14A57DDE8</t>
  </si>
  <si>
    <t>JChemExcelSAEAAB+LCAAAAAAABAAtT0GSwzAI+8oekxnCFGNwqCcn7ptH7Bd67OMrvD1ZSEYSd8qV7U7N7br3zOwbHsvc8krZoaX2zF8wV/68/55C0un1FKfNOAYdwsNodj6dDvaTprL2oiVoNlajo3EHz2chbM+DRxQ2ARZu+K4csYYzald9DWK0bMqRDTEIGwS+lckjAMOL7QS3iivVVp8mpSpNYyU+dZVBBX4glaPKlgkaI6i4KmdfHZT71wr8aPB3X7gF9f8rtI4zbk77+wPDdJAiSAEAAA==</t>
  </si>
  <si>
    <t>DDBFA76DA1D96E976ECDDEBCCB128241</t>
  </si>
  <si>
    <t>JChemExcelpAEAAB+LCAAAAAAABABFkEFuxSAMRK/SZZAcKwZj4Ees2DeH6LbLLv/hOzaqKkXJ+DEe46xnyVwrz3WsuSR9HuuYTwro7DsFhkpz5RWHDz5Pms/H++ulZCSNstDPK5PgUToKm1LmInRnlgJphW5hIWEdrmonvsC4VjpxkOk+eRid3KHgKsTWHCp6ugRshc7Iu8/C2bzII4reCW/3K4t54lVRVCDo7O3GhpEadDS/iAZFK643olV9mEViVeLi0iMwbV/rygRbQ8FNfL5VXxGx8CiWKFz6H98ay2G8hn97LPzb08Kz+dbqv+Hu//np/QvSKBBTpAEAAA==</t>
  </si>
  <si>
    <t>BD09F69E190A518C613B901B7EFD577D</t>
  </si>
  <si>
    <t>JChemExceligEAAB+LCAAAAAAABABdj7sOwzAIRX+lYywBMn7FSZSJPfmIrh079uPrt9xKHuBwfS+I3LKctxI+ZUm1XOpKhcodZyjlsbxU0d3y+Dx3D+zAaDAG3jtHWBygpejhMBRWQEfBwMFkbeeoO8V/HIhDFwfabDep3HXomyDD0ASZx1+HSG6FI9luZFwpWNMaR26d4xyHcx6OQJwTW9NOGOfifG9qdJkYHpO6Rf7QgivuOyXOTN6D+nwBlN7p+ooBAAA=</t>
  </si>
  <si>
    <t>BBD65C0BFCB74C75B48C32E9AACC5BE1</t>
  </si>
  <si>
    <t>JChemExcelqQAAAB+LCAAAAAAABABNjMsJwCAQRFvJUWF2yfpZQ8TTFmARaSHHFJ8gQoQ5vGE+Zq51302a2ZCY67717blOxYH7THCBtUBZFHVgYg2oCZGPjCoc44qBo8yicE4TaZ8xcSmo+Ow+c1pmtOzof/bPC/5OcUypAAAA</t>
  </si>
  <si>
    <t>33444E4BDCD41AADE8CA6629ED7F3503</t>
  </si>
  <si>
    <t>JChemExcelkwEAAB+LCAAAAAAABABVTkkOwyAM/EqPQTKWbbYs4sS9eUS/0GMeXzcmKDkgZoOZ1qa6u71xba22SQ87vTrdFTr1TTax1Te/js+aYQYhkARS4LtGYAGOIAEmL5gLMKYIm2FPiiJ4LEUBYwhPLBgYNgIfkOYTRMwy7IRhGV91x4jleyzjEoZTsAy8oEQbwISkTf8fw9DzGbqsznR+UjYr1HUy3jyZtcTRTV26D7rtuc+xyNVKXXbHDxn+dXOTAQAA</t>
  </si>
  <si>
    <t>6062CBF113593A2B9005D401B295DDDF</t>
  </si>
  <si>
    <t>JChemExcelrQEAAB+LCAAAAAAABACFULuOwzAM+5UbE1QiIvmZGpm8Nx9QdCjuF27sx59sN8HdVMCAKVKkLN/r83J54Fan27ztqHXa9nmvstXaj9TpvvPjg/b1+r6uJEKqpJ5+rol0oYk9YiIW+EwFyWBGXqkQJ4RAxZTgj6LrEZZQlBzWdilcpOLgHFmrUS1PEAfAElsTI3UPK/StsMPiLL9jo8OBkcSgDiv34JPruaLIwcan9cDDLh6SaWwi9hb9h7nnjX5Gdie2BdLZ5CDeiqUlHcoouiUPd0uyH5G/bJ81v34BIY8Jpa0BAAA=</t>
  </si>
  <si>
    <t>C6FE0E2FFDBCED9D6714EAB7C9E1A405</t>
  </si>
  <si>
    <t>JChemExceldQEAAB+LCAAAAAAABABNjz0OwyAMha/SESRjYZxASMRkKWM5RK9QqUsO3xSHFMnD8/PnP6lSxIgp1VaxQkWkBUntiSlPsmJ2e8b+OD5rQILXSh4oAGUIBO91AUpgPDgPmyNkBocp3TogE2xnmdEvsI3mAAeMqSOqJ4yh9alQdkbOXUfM3ICE/21qupF24zw3LnJTv+SH8m3HxlwVTfSjRnltHBzCeer6GsGYcvcjLkm1Pb4H104cdQEAAA==</t>
  </si>
  <si>
    <t>E27705D67B2C0CADD2A063C378BB9694</t>
  </si>
  <si>
    <t>JChemExcelbAEAAB+LCAAAAAAABABNj0sOgzAMRK/SZSI5Fo4hIaCsLLFsDtErVOqGw7dgTCNZynj8/Ik0qeLE1eabeKEqcgZJs8TVJ3lxm//F9tg/S0SC10IDUAQqEAneywyUwa2BkBkC5gymIzLBCoFxmGHtvY6NmLIhqkdM8WjTV9EJuZhOWPioZ/yvUi/0cOinhX5NGO2OA+XbTidzVTTR75yU9nUG4TSaviYw5mJ+wjmr9vsX9SA2DWwBAAA=</t>
  </si>
  <si>
    <t>517FFD498624282B814D062D8442C503</t>
  </si>
  <si>
    <t>JChemExcelowAAAB+LCAAAAAAABABNjMsJwCAQRFvJUWFcWD+rZPG0BVhEWsjR4gMiRJjDg5k3Zq4PP4y72QqbG76Paz63oOG9M1wkqRBigS7MJBGakagVKFNKJ0ZKvIdMJW/cZaBaobqbcAjhMML/6ecHtzi71KMAAAA=</t>
  </si>
  <si>
    <t>7C74349542691E09DB8A47603E6BC234</t>
  </si>
  <si>
    <t>JChemExceliwEAAB+LCAAAAAAABABVTkkOwyAM/EqPQXIsbLNkESfuzSP6hR7z+Do1oOSAPIvxTK1TOdxRqdRa6qSPnI5GD4VOfZNNrOVNr/OzJViAPXAEzvDdAhADBWCBaWZMGQhjgN2wzgAz5qyAUOSJGYVgh1nQL9cMmHiYEWXtZ7pjxNbbWsJVhpMxD7wiB4snj15zrosy9PRf6lZjWj0qWxRqNx5/nsxSQs9uwr3Orc29jK20zCa68wdjo+FViwEAAA==</t>
  </si>
  <si>
    <t>D4E753B2673868EBE4C69A2CFDCB350D</t>
  </si>
  <si>
    <t>JChemExcelOgEAAB+LCAAAAAAABABNjksOwyAMRK/SJZGMhYHwi7LyvhyiV6jUTQ5fMOQjsXgzmhnM9b2zYrXXpfLCtDPLI65P8Tp+xSLBp5ABskAZLMG3JKAIqlm4etgMGNg0oXOgMcbGFkMUU2CkRsCio8b+BodpFZjdtcd6N/TuNAfPjiS0Q5NGb9ry12kP4THY67RWy5cImF2/XEds+0/vGTbnhJnDy/EHAAfNVDoBAAA=</t>
  </si>
  <si>
    <t>9EF7853FF11B281812F28C75167339D1</t>
  </si>
  <si>
    <t>JChemExcelMAEAAB+LCAAAAAAABABNTcsOwyAM+5Udi2SiBigUUE+5j4/YL0zapR+/lseGFCm2YztSnocsshxFFVHCh0gdljKTx/lJhhivxCvYgCMM4512cMACps0hZ81kLTSFgKwN+YCxm6HdDVm+sPsDS/tWQY9ut+3a/o52reEeqQZtad1brMv11ZAbceTNeHzH4o94ihYZOtBVP0uzdxT0VnV+AW/5vKcwAQAA</t>
  </si>
  <si>
    <t>799CF3DF75CCD235F1DD3F038F75995A</t>
  </si>
  <si>
    <t>JChemExcelhAEAAB+LCAAAAAAABABVj7sOwzAIRX+lYywBCvgRJ1Em9uQjunbs2I+vHT/kSJYMhwsXVC+djssoHzqlWE9zpsDkjDPU+7F+zK279PV7bx7YgcwgAt+NI0wO0FL0sAuFBdBRENiZrG28MXzCQByaMNBq24DCXYO+CjIMVZB5fE6I5JY8dSVx+eeZltg9SxVHMxzdsNvh6FeTun4/FMdLUzLfFeFeKUvkhmpccNspcWbyHszvD40p33WEAQAA</t>
  </si>
  <si>
    <t>48021025CC28DCD08EF37F3B8F67E5C9</t>
  </si>
  <si>
    <t>JChemExcelGgIAAB+LCAAAAAAABABdkDFuwzAMRa/S0QZoIqQoWYqRSXs85AhZO3bM4UuRtOEWsI3Px0/qy/treuzzeDs9ereHsPe9H2xS3Z/zU8U8KroY+/dsvr1/fd73AhUoAwukGySGn7sAV5iIcBUgLA02SqjoqvWTVAtW/sNRV2062gQWLHxqRiqHR4vmw4XOjhc2IsgMjGuFjbFWlTdSB+Yc1PsDLoTEF4qyhnPBFOPGbKexPLrGyugaq/9mCav4Qo2nuVyKXc6PDEsUY4c6JRYvCdcWNA+D0+xZLbc5PLcPnvepSX+u8MEjQKyMU70Tebwj2Bjmzy9HsrLyGgIAAA==</t>
  </si>
  <si>
    <t>F4996F9CC635BCD4F331B013941F616C</t>
  </si>
  <si>
    <t>JChemExcelygEAAB+LCAAAAAAABABVUEEOwyAM+8qOIEFEgEJp1ROnXrpH7As79vELaSIxCYGxHSPTL9O7edtOyxy04dHNSZhvJFqVhb8em+lC4vm6P1tzKbrvFtEZX6BUV6Alt/sFUnIVqsIGMRNmCwYISJf1n0VYFmYxAoXuPmtYHPoTlh3FNeUylGHE8cLMJwir8hSGiqGOjKB6kIDJN41PL2RRuYoMK0fgiZ1FbiQ648kSuKQfR4Ok0/QpZPMi0l9k1b3k8LA05kxubO8f5xEsIsoBAAA=</t>
  </si>
  <si>
    <t>B72C4ADA2C9DC0EA51257318BFC2A519</t>
  </si>
  <si>
    <t>JChemExcelxgEAAB+LCAAAAAAABAB1TzsOwyAMvUpHkIiFMYGQKhNTluYQvULHHL7g2BEdKjE83sfPrtVsh32ZWs1ha3u4VbPbai5e6T8k7o/zvRZH6D5r8M5MAVJ2BUJ0zwtnyA0iELkEhRqOCuZOXjpDiUWHHjw2lPqA3w/CPLOnJYp2REhBS0aewC/KByBUDLl3etEHeUgNg6OoUYL6n5Tg7aWM1xSd8WVZVC9Ad76dNmzpx1PC7aEeEA8XiYWH87X2/AL+6VMAxgEAAA==</t>
  </si>
  <si>
    <t>F27414CDD88467B15F3F1BDFC0797215</t>
  </si>
  <si>
    <t>JChemExceloQEAAB+LCAAAAAAABAB1TzEOwyAM/EpHkBwLAwGSKBNTluYR/ULHPL7GJlFaqZPPd+ezXavZbTXrbp+V1mo2bnprKiu7/UPS9jhecwJf4D1TBjNEoIBugmUYMQQgj8FzkzDlH8VhLpfi0BE38YYKxszANz1jg9Tm7nRCSifPoZztvriAZWwc7y2tEo4RFpEw547UJHnq490axkBFvbgny8HdkHRKPOU0TBiuBH7ndqc/abH0ObX01bJIv5Vs+dYeH0aVOKWhAQAA</t>
  </si>
  <si>
    <t>9D97891004D0015831BEE1A39009A44C</t>
  </si>
  <si>
    <t>JChemExcel+AEAAB+LCAAAAAAABABNkEGuwyAMRK/SZSK5VowBQ6Ks2JNFj9ArfOlvevjaBqlZeTI8Zhza1c+2tOW81t6ohVfTr1fjs7s3Djq3VakeGrl3rTboVHDp69np8fnfAxK898DAAn87RWCG5ZlRhyAHOJ4RS1QtphklQcbMqgMGUX8zTUgFEtYIBzIpwdHdVCBiTKoxVmDkDAfhlqYMyFUB0gi2guG6JCxamIz1C0c2drgyAHPrAMylbRBmE/0yhu8LTF8XC3nendojB+NF0w63yF+Tc1P6P6LwZEcE31ro1qKjCBRM5O+n71pRXAPZsANdV0nM2qDZ4m2s3Cawfr5+PuHN+AEAAA==</t>
  </si>
  <si>
    <t>FC3111862E1F2110166C2C46793EFD25</t>
  </si>
  <si>
    <t>JChemExceloQEAAB+LCAAAAAAABABNUDtuxTAMu0pHB5CJSP7ESZBJezz0CL1CgS7v8JXsPOBtpEj9qP2+NGi4+nIrq3yrsa7hXqxiyi3KhjR0LxhWvbTz1+vvEDD9HFxJGv0eUinEBhGKCW2nM1ZsiWKGOCmo2RUxnMHFcTWcsFaKgsKDZCOM1V2M0lzZXUHeXWgmmFzeWJD20W0rEjZ51yeGHXYWt3v7RII10Vm9T2Dy5s6PYkbKz9zRNLeNSfOICcdxaPxY5wCeC9qzfyD7abMBtttTMLPQzMKJJbKBp8siM1LayMevrx7c8voHj6UqDaEBAAA=</t>
  </si>
  <si>
    <t>2ECB48451FCBC555C65A6F98A51BAC23</t>
  </si>
  <si>
    <t>JChemExcel9gEAAB+LCAAAAAAABABVUDuOxDAIvcqWiYSRwb84Vir6pJgjzBVW2mYOv4An0kxjvR/PCLnOQxZZjms9hYQfouyS5VxVUedkIUUeUFnmYwodIodc9PP62xkJnjtVSBl+98SwUEFiCBSxbDAoY0zKCGtVxliyM27OqEDo2CwYLaEkKelYmlfk5g6r03DrMDZszXA2DKGifm0gY2UYFau6CbcCo2BKt55vUQFjIhjsSbJ1Jo76kU9Mf07P+tlasScY+rN2bLaR4ph9/Vk8A+7a2vyesgZ6t1lg4pmJdyB8JsJnJHz1JGR3avfz9W63oOZ3Th7zixXMxZxS3WnVZrR6ff0DBTcdQfYBAAA=</t>
  </si>
  <si>
    <t>91596A195D739DD13B51764B6B705049</t>
  </si>
  <si>
    <t>JChemExcel9AEAAB+LCAAAAAAABABVUDuOxDAIvcqWGQmjAP7EsVLRJ8UeYa+w0jZz+AU8kWYa6/14Ruh1HrroclyPU0n5W41dupwPU8w5WclQBEzW+bhCh+qhF309/3ZGgp+dKkiG310YFipIDIlWLBsMyriKMcJajTGWHIxbMCqQOjYPrp4wIkY6lhYVuYXD5jTcOowNW3OcHUOqaF87yFgZRsVqruBWYBQUufV8iwYYhWBwJMnXmdj+iYFpz+HZPksrdoFhH1vF5gsZXnNsP3tnIFzfml9T3kCvNg9MPDO3n94D6T2RPmoEOZza43i9+yWoxZUlYnGvgrm4U2o4rfqMVT+e/xsObX/0AQAA</t>
  </si>
  <si>
    <t>E78144A484594F47A879AD2F93473AB2</t>
  </si>
  <si>
    <t>JChemExcelmAEAAB+LCAAAAAAABABdkDEOwyAMRa/SESTbwhAgBGXylKUcolfomMM3JNDQTjb/2d9fSBFRa9FP4VXUpkW1p6iipegfUYm+dd4e+2sJYBO8F46gkMk5YCbvIbeHIcOQDSSyU62RYmeBkoP833pyCbKlEGGiYCFPo+TIzFWy5LhWioedr3sXCXXognOT5uaTyPW9I9XX6zza5NqejmgaxQHjwIcwOGTFfgGHTFffBoaA2BOaDu8P0PsHNOusH5gBAAA=</t>
  </si>
  <si>
    <t>84C7AB2166D1CAB77DFC99B624E7738B</t>
  </si>
  <si>
    <t>JChemExcelngEAAB+LCAAAAAAABAB1T0EOgzAM+8qOrRSipi1tAXHqict4xL6wI49fSFrEJu3m2I6d1Gp2W82622eltZqNhzaayspu/5C0PY7XnMAXeM+UwQwRKKCbYBlGDAHIY/A8JEz5R3GYy6U4dMRDvKGCMTPwp57xhHTu3emElDrPoZz9RQUsI1PcykVAOEZYRMCcG1KLhKmNizWJgYp6bsuVa5sh6ZZ4SjdMGK4E/uV2pO+0WNqeWlq1FOmrki2v2uMDQWR0654BAAA=</t>
  </si>
  <si>
    <t>60A15134316715FEE1E1F0E786B23A83</t>
  </si>
  <si>
    <t>JChemExcelogEAAB+LCAAAAAAABAB1jzsOwyAMhq/SkUjEwkAhpMrkKUt6iF6hYw5fcOzISyUG6/sfxnQ4ctt7ov5wI7dPdIGDyDH+A3F/nJ+1+Lj474rVu/kJKfkK1b/m7Au01IcIpQrDIVvcIGblGCAgB3tLU0eGEtVheYKwKI+QUGeoY1EQ3cgmZYqzqPxx6VTWh6vNimVkRef5siyqN0h3vl9kfhrsOfH2pBEQDy8SC5fzxdP5A7K8KsKiAQAA</t>
  </si>
  <si>
    <t>3390A3885EF2AF0CE48A78A2404D828F</t>
  </si>
  <si>
    <t>JChemExcelxAEAAB+LCAAAAAAABAB1TzsOwyAMvUpHkIiFMYGQKhNTluYQvULHHL7E2BEdKjE83sfPrtVsh32ZWs1ha3u4VbPbajqv9B8S98f5XosjdJ81eGemACm7AiG6Z8cZcoMIRC5BoYajgvkiu85QYtGhB48NpWvA7wdhntnTEkU7IqSgJSNP4BflAxAqhtw6RR3EITOMjaLGHpv0PynBu0sVLyk6425ZVC9Ad74dNuzox0PC7aErIB4uEgsP51vt+QVpozv6xAEAAA==</t>
  </si>
  <si>
    <t>475B9288E85E606C917E03A79281EB3A</t>
  </si>
  <si>
    <t>JChemExcelwQEAAB+LCAAAAAAABABVkEsOgzAMRK/SZZAcC+dLQKyyYkMP0St0yeFrjC2lEoomM+MHpp+ud/eeOj9u54P27g7WcuNwslj986m5riYdr+uzNogBvmsgcL5gqVCwRdh8xhihYjXZMCTWUqEZZ+LL8u8S5iwuBWTo5pPBwp0/sASMa+YlLHeR7jeMfsR5MZ9hZBorMzTV4aEzjA70pKmsoWDzWAjSj6Fso7nooSL78dEw2ij/De5IwB+Zk6VeETKniwpOFp2uHzxGb2nBAQAA</t>
  </si>
  <si>
    <t>3016D72877F5CB53F14B95B9F234E8B6</t>
  </si>
  <si>
    <t>JChemExcelcgEAAB+LCAAAAAAABABNj0sOwyAMRK/SZZCMhTEBmigrH4BD9Apd5vB17KRigfSYGf9EZJEgyzHCEPLPIVmf6yLCiiOIZzgI5df52YjhuxHBEjvEBHusWBtEbE15RWZXjQjXolweWyEjk1K2oitIVuK+s0cSRMbUDQrWDPvsTlX/VgY+0uwpydjXq9O90GTHyfetfJjueot2yS3arbNekaqFK77ZoGNpTyt307VdOH8wy901cgEAAA==</t>
  </si>
  <si>
    <t>AABB73E206C303E7AAF6FDB3A7FF12D8</t>
  </si>
  <si>
    <t>JChemExcelYgEAAB+LCAAAAAAABABNT0kOAyEM+0qPIIWoIWyd0ZzyAB7RL/Q4j28gjMQB2djOJiJOvLir+y5kn0uiPtNFhJV2L5ZhLxRf9/cght9BBC40gDMULBUC1qo8IzM8SJiT8vSYSiIyKYujRJFGbLnGLQCB8d0GJiwRzt3balabCTZsmluOsWVtszbZ3LDZto5N0iWXOE9Y4jxx1wtSmeGCH56kYapPK3P9/Qegb8c0YgEAAA==</t>
  </si>
  <si>
    <t>EF6786A60AE100D0ADE9A4D5B11833F6</t>
  </si>
  <si>
    <t>JChemExcelIQEAAB+LCAAAAAAABABNj0EOwyAMBL/SI0iOFRtjkqCc/AAe0S9U6qWPL2Aq9cKO1ssarBndFszGEc0stHi3OMXYQudmxreRPT7vK6PA82JggtdFAkFgY0wEtQOWApVRC+xLCbOM0S+S8MhQM6YEgspQdaT+XEXSEVQ809ADpazRiSyr1pGG680TvWZfSzdC0T7eefI5lsvRud8oMJ/qkW3aXuFfcJzN8fMF+0wXFCEBAAA=</t>
  </si>
  <si>
    <t>BDF2EB7A8DB0EDFDD53EFB8F0CD25AB1</t>
  </si>
  <si>
    <t>JChemExcelnwEAAB+LCAAAAAAABABNkEEOwyAMBL/SY5BcC9tAICgn35tH9AuVeunjC4ZEucAyuywyeijtuqj2xanqsh/uUH2xatvY6XK4XfnkvCvp4/fdIgZ4bwzi4bOxwPIMQIQxQn0yphXI45rbgVDkcvyFPRTkANXsjGGdMmERsxNSgmpVQ4bpxRHryGTAxFDTCPZAnm5BOe+0V68e4hPKCBg0PapaQDDH89aEtzHu8w0u6EvnIQMFbAVVsOTOLdLKKGJsb6Jwl9LG9Wan64tGx/w8c9zvD26wibefAQAA</t>
  </si>
  <si>
    <t>8DB903C0EC464C263EF0D9C71149C816</t>
  </si>
  <si>
    <t>JChemExcelHwEAAB+LCAAAAAAABABNj0EOwyAMBL/SI0iOVRtjkqCc/AAe0S9U6iWPLwYq9cKO1ssarBldFsz8iGYWWrxaHGJsoXMz48vIHvfnzCjwOhmY4H2SQBDYGBNB7YClQGXUAksIs/jkl0i4Z6gZUwJBZajqqT9XkdSDikdy3VHKGh3IsmonkruzeeCsWTs3QtE+ffLgw3fL3rlfKDAeOiPbsGfD/MDEURzvL0xp8/8fAQAA</t>
  </si>
  <si>
    <t>1D8BF1191DB371670A1ED23C9C7057B4</t>
  </si>
  <si>
    <t>JChemExcelmAEAAB+LCAAAAAAABABNkEsOwyAMRK/SZZAcK7aBQFBW3jeH6BUqdZPD1/yqbmB4MwzCeimduqjWxanqcl7uUn2yqm3sdLncqTw5n0r6uD9HQA+vg0E2eB8ssKweiDAEKCtj3IE23JMdCEWmMyFkZA+lWQn9PmTELGZGpAillXTphxN6qKImPUaGEnuwBtJwM8q8Yy/+eognlB5osOleZQHBFOatAf8+8P+zzgW3XLlPQB6toAjmVHmLWBkFDPYmClcpex2DufE3m14xptYcd38BVrUaBZgBAAA=</t>
  </si>
  <si>
    <t>059416937F2F30D11D7E2B7B55AEEBC0</t>
  </si>
  <si>
    <t>JChemExcel2AEAAB+LCAAAAAAABABVkEsOwyAMRK/SZZDoCIP5KcqKfXOhHr7YgEhZoMd4GINb2+toje52XLdpNBQzj4cUTTOfdt2v7/FGJUsEsifYW3IIwZ6EHKca4OqSWS0qR3UMOatF5fIIqchpyn3fKeR3DAU1zYIeCnJdpgLnOztUthotHNkmVG3gO1FStxPuJeEeECFmltyBsbcLKLljQuLFGUzWI0r7ghoXx/2n7n9MJo136Rvz44eDvUSvG0GyV9RfhaXTSfUxFe/AYYZ52lMx3x/fYRCA2AEAAA==</t>
  </si>
  <si>
    <t>EC604F494D08182B2E94CF9C6443E4B8</t>
  </si>
  <si>
    <t>JChemExcelBQEAAB+LCAAAAAAABABVjksKwzAMRK/SpQ2SsPyR04qstE8u02UOX38SkoKNHjPDSGa7uXX3xquZa2zm+3NbQ98NtzXzdXw/BdwCGECFpAJSraCFUhpaPoU2IyUGjSMUTmAqGZR7etoDEy0FNEAmiX0KsYDi8ITe6eKZw9F0ZWcjPirxsQnzn9jO6H+m56E3+uMH5dosPgUBAAA=</t>
  </si>
  <si>
    <t>C7284B451B655096D0DEEF3C22C54264</t>
  </si>
  <si>
    <t>JChemExcelkAEAAB+LCAAAAAAABAA9kEGuwzAIRK/yl4lERgFsbNfqigPkEL1Clz18cezfRaLJAI8h7r757tvz2i/n+Lh2f7rEM32f1u8Vfc7y93k9WOn9YKYtQZgMVqkLSqhWqDOsUcbtcaMEzdTBNcpno35AlQpyHrJq1JuGFGiKKZFb17ywR4zbAoeuRhVp9GRomVumPdeEXQvp2LZaGGXgdSAZKd06Wg+cv1UCC8kjWMTgFWxU+giBbOOquCX8tg6cXIUsqqLwgt5/5WZmFFlIgyykjUlFKv9REk6j/fMFC4lHzZABAAA=</t>
  </si>
  <si>
    <t>760AB7BC9DEC12DB580813232652FE66</t>
  </si>
  <si>
    <t>JChemExcelqQEAAB+LCAAAAAAABAA9UEEOwyAM+8qORUojAhRKJ065j0fsCzv28UtD4IJsYwdi5s5b6443diwHU2NuAhqTM6L4M2zi6a711/29KAAloAqB4HeRByqw7Rlzgf3EVOBtJGONQg6M8SGUF0mYw7JFPA8haaGgsnlEDhhpyYRHWsSrAUtZk/0cO0SFlldDRH9qyMRzKhXjEsk/MbsYxH6jLhlUNWoi6cszq8Q2IawZ5OEgq/u5kp9lkBXztDTwqC9Ye+Jx9x9HKNGXqQEAAA==</t>
  </si>
  <si>
    <t>75F552A38760EF29F16C152FD5C49CD0</t>
  </si>
  <si>
    <t>JChemExcelgAEAAB+LCAAAAAAABABNj0sOAyEIQK/SpSZIRBidT2bFAeYQvUKXPXwJamqi8YmPj6oaNNrScD/xUfK73lpsOwZVZcMnanc4KpXX932SwOekAiEVrA0SITFcdhyAhYw8TLiJMaMIFNybsQC25iazxZgmM+4bXHnkZEh5vqQlI42U3pUx7+52WI1VkBmUUWtzMU9rQm+9TLYMZpJgLQ4Vqc6BKh48xI5eqRuyhnr2/0Px+wP40/MtgAEAAA==</t>
  </si>
  <si>
    <t>30660F83CD6FD2ADBA1448A3B2E219D2</t>
  </si>
  <si>
    <t>JChemExcelfQEAAB+LCAAAAAAABAAljztyQzEIRbeS8r0ZzBgQSETjigW4yFZSevG5KN0Rl89R1fV63z8lVfqq8yjgVXcpwBquBqv/9G13iX59fr+Drsli9FAWoT15KT14Gu1kc2AAgzOI3TsPJ+E8uSxSfh5ck4wHFojwAHojwkWDV4KNQ8GZp0WNgmX2ZCTwefAp6MB7L5Yg55x9cExUPdsCK7xPbe/NzhM4cG+wITde1rl1rg6L/hGyFqatvAK+YzSmIs4FmS7AN2izH9vRRR9t5Y2iNNntTPVR11aZiSkVuj9/3sV83n0BAAA=</t>
  </si>
  <si>
    <t>B1B9ABE10BC43741748979BA3D4EA3B8</t>
  </si>
  <si>
    <t>JChemExcelowEAAB+LCAAAAAAABAA9UEkSwyAM+0qPYcbxxEBY0uHke3lEv9BjHl/HGC4ZSZZMLObOW+uON3YsH6bG3AQ0JmdE8WfYxNNd66/7e5EHikAVPMHvogMow7YnTBn2gjHD20jCGoScGMJDKC0SMfllC1hOIXEhr7J5RPYYaMmEZ5xEx5jz3DtXDkmhZXUc8CgaMbFMpWJYIh1PzAaD2J+oSxZVjZpIes/MKrErCGsCedjL2fOaWQNZJU8/A4/ivPUmHnf/AZRWj3mjAQAA</t>
  </si>
  <si>
    <t>204F0BD7DF1A0F9DAD5D00237593CB50</t>
  </si>
  <si>
    <t>JChemExcelcQEAAB+LCAAAAAAABABNj8sNAyEMRFvJESRjxZ+F/WhPLmCLSAs5pvg44FWQQDMMz8aYWbLsy9J55cuon+009t1tMjNxe2UbjGQjfnxeOym8d2JIhbE2KIQkcLhsgEzueky4qHtBVWBcm3sFbK2TIp4J3V5wXeCIksjKxJaAx3uCz9Xp0BmY7/UONVotPzCYkPHgNM48jWJll4pU7zkqbhLQsL3LIHSORu3/H/nzBQqV6iRxAQAA</t>
  </si>
  <si>
    <t>B93522D48016334E14A3CAED656148AF</t>
  </si>
  <si>
    <t>JChemExcel+AAAAB+LCAAAAAAABABVjksKwzAMRK/SpQ2SQP7IaUVW2ieX6TKHr/wpTUEwY81jLLPTwn5G490suDeLfcLhNvYgHB4+rverQtgAVEgaILUGWiln35T1dE2UGTR1ZAlTLaDcyRkOm2mroFBIkosQCyiOROiZv35SOHoWOuvw1oe3b7D8LUEXOe/72Xh9AEOS7zf4AAAA</t>
  </si>
  <si>
    <t>86765AC55EC5F9E86595B81D95B7819C</t>
  </si>
  <si>
    <t>JChemExcel7AAAAB+LCAAAAAAABABNjkEOxSAIRK/yl5rYyQdRa5quOEAv1MMX1CZdMT7eBFUvDecVlXTOcGqwwaoc1+Z3h62gp449HZug1ER/lGaPDM6LkxkvHplBZNn1YaC1V7DVZBkiX7iD66IN0tMh3vpQ+0dxypQElb1V24quzpanaY7zox/vB3kohp7sAAAA</t>
  </si>
  <si>
    <t>42EC497398E43BA0C46719550AA876C2</t>
  </si>
  <si>
    <t>JChemExcelXwEAAB+LCAAAAAAABABVTjsOwzAIvUrHRMII8CdRokwcIIfo2rFjD18bsNRKCD/eB3MrX7qoqPausqpcqoN5rf3p83Ld0VzpxfL4PA8GriAF3gcTsID0arAItg0Ya4HTIMHJmDMk3DY4acwUejJBMHPHPznHiabDo6lMax1kWNuwBm8441473qFgk2kOXEL1rZ4iSBlpj2v/sKfKdNqmMNhXwTu2G81Clhnz+vkC528yyF8BAAA=</t>
  </si>
  <si>
    <t>B09046EC5E9E0182BE1DC01E82A5D8F5</t>
  </si>
  <si>
    <t>JChemExcelMwMAAB+LCAAAAAAABABNUkFuwzAM+8qOCSALlS3HToOefF8esS/s2MePlNNgaGowEkXTocc5bIx84r+cYxnr61xHHsRE5TVGPAV4QeHu8GX5DhxzePDzD9/XEMOCgXWOWB5UwfL1/nnmh+QsXsWb/D6tixepJkvTh0tyLZscVbukoiAB7k2S6Z7laFp24kJYN9EM1BVCxgXF7JK1dDk2LRlVcypAEtUpVqRo6+TSgj5MDucWWHpAE62QLdop2xqLG6csihuYcHxkbjAh+llqUEFwaRqimwm8Ob1YJayEOAf6FtWNU51aucIhzg/YHHuBqm1HrYOZuD/aO6DRK8og4ANFuV9QK+aTT3IQgB0eCwfrHAx205vSL+32wXH4tF/bUNFMb4plciKBZA9y6Tfq6COxudP230yKmC48v+jkpDxZiG2/O/R2TbCrPk+NMBJpB22niBifglM4IqAVysE0cN/jHkVe3uPyzEBLXKpIDK6TfcD0EVKRR2E0WhvjqBDjzPr+A0t0DdczAwAA</t>
  </si>
  <si>
    <t>55A4571B440FB57C04E27F10DC13D46D</t>
  </si>
  <si>
    <t>JChemExcelRAEAAB+LCAAAAAAABAAlj0uOAyEQQ68yUjYdqbC6PlAQlBX7mUPkGjn84O4NPBfYmLXU1lr+XrG34/33XDf60r3asQfr8fvz/bxC9JTDUIcUR1SZDkspgR4yA9Y4b01mRSZ5uMwGl1LhXWaiK7lta784EClTT7hRZL1Er1IadGxh8EYRO3VcBwlP2j3IylRih3U+3J18KtnprI09c5BtR+7+SaftbnpfYaAi/foKX0Vle47hV0saC4axPY3FoHfJJs/vP8XH5L1EAQAA</t>
  </si>
  <si>
    <t>F6CF0AC2EEFC0E4CA5FBCD3F8DE1180E</t>
  </si>
  <si>
    <t>JChemExcelNAEAAB+LCAAAAAAABAAlj0tuxDAMQ69SoJsEUAjr498YWekAc5ku5/ClJytTz5RJZ6Za5nHnmZ5HZsa9x/dJ6XGm8rSD42/+fP5eWuToMJVAVVkDpYvDQlZHiGJUWY3KUVxWYEwx9CbLMQlnbOidTud6hTeBPs6Q66EOt63rkGVwlwtBjKFUjfCCDgGTaOoC4z58p08ydmjMNNvLrKMosTsNOuOpPPlOJZzfeIYRzm/7zbSxKFOXln1v/M1SBg3KOeX8/AMdiI1YNAEAAA==</t>
  </si>
  <si>
    <t>5AC520A884B465C912C15E38B4FFCDB6</t>
  </si>
  <si>
    <t>JChemExcelAQIAAB+LCAAAAAAABAA1UDmSxDAI/MqGdpVMGZCENCpHPMCPmHTCDefxS+PaSPSh5nBnd3F193q5b9e9e7x1891188/uWzAuwLzdj4HDcfnN+wP98/N9v5iLSvl9WdGzbEqjlUOo17IaaTmU2Mrq1Ay0lmVkE7S0siYpg54D9Qg7UwsPM2kFkB5AEgjVyOT/BgylJlDoiztpBzgtlRjqqOiFgBFtGp09owEiZqQiFYpCOTFvJW7pkpmCYjIbqB+PxSIdzBoYL/hh2Eos++WuE5Zz4ASWmT0yay7b0HEp1COZqGVgI0Qy9Q5+Mmr4O4X9IFGUuM1BQxATd195mJplowbHc2yLj0asaHo+82bTEfacev/+AdweiBABAgAA</t>
  </si>
  <si>
    <t>A138C1FF0F1EE63F812A10EB7E4FEFF2</t>
  </si>
  <si>
    <t>JChemExcelJQEAAB+LCAAAAAAABAAlj0uOBDEIQ68yyyqJQuGThHTUKw4wl5llH35MehNZL9iGzOv9e6dkpqbh9Xd+EeSV92Gi+fP5e0mjS4RdSDmE9uIIMm5a0sjZO+3g5SQchw1i02Jt0cPdaQ+OSRWx+/kWo+0cTo+wgVoZoDsClM1gq+Hqe3gAPixBjCIMIUnhZ6vGBYbegeVUyxwdtPnJnKC+qgry24TWBTpHLeV1B6Imn+XPHW0CqtP9+Qd8rvyTJQEAAA==</t>
  </si>
  <si>
    <t>209D79886D3855B86725C52D90C72FD4</t>
  </si>
  <si>
    <t>JChemExcel+QMAAB+LCAAAAAAABAA1UkuuHDEIvEqWM5IbGYM/pPVW3qdzm2ze4VOF30itGZfBRVGwn617v/i9d8Pf1/PO81f+vogeHj73P8HzZcretvcn+/XYJxk/fxhhnOBpbzLtrc9fZOP7en59//ttJtaKqVgtLaStoi5q5TUlVrm0iUa5lwwHMOmr3FpFV6IJoFJ75rkBNemRqHcgEx9ASlrGJmIhK/JZGwRzZt6Y5UKRBuBihkdVqgJ1WSORkn5ItyTsLdF0PlvkWNKSIyIjFWCKrwQBhUOaZhruAOzQQdjlssg2RVHJjnKX2RmZKQG6EPDzJKCgfaTWxYhpghiMVD8+dEZ0Za8jy3hPsOgQvaCTRvPY/h2prEk4zwNJadsSRQq13egnCoyDjk7NmpIgcpRjOJTMkgXuRvuOTLQ0i9jgJX1WmsNcZznPe59UO433cPrqoo3UY/DcnBU5liEjq3dnfoAHHjKF9M5JgJJLMnMCMCh4jixFmyeLIJ+TOfYPtsvZwWfGaTaYnHHOfnAUuOfkYUa6UwfPLZ9GyoqzVJ5jV80RsMGeTFzjfN7TmVHo7w0jcHnGYtJ67nScdOOG97MzlRxEbCbY9YU9YMcIDS7kTI1Boy6u2KlfW4bqz75z7MEG3t//Ac6XugL5AwAA</t>
  </si>
  <si>
    <t>6415814575CC24BAA9F27940AABBA200</t>
  </si>
  <si>
    <t>JChemExcelVQMAAB+LCAAAAAAABABNUjuuHEEIvIrDWYmHGujvribqfPcQvoIlJ+/wrqJf4GQail9RzP5s2/f+bL/247Pj3tf2+/PAZ194rn2/33XvN8J71wfQ977ujMBBKY2f1P/fjMOzg97bzxP71/ffZ1SNLuEaVapWsaE25PdziVVpXXqRP08fclnTQlDbkhecGWKhxeF0hW3aYFYdaXfioU7baZsuOEW9wik6l0xd6LR0GfGgGQ50GM0SAiYnuUrXGtmkEW4tmxdmm52UAfazZs5ssLPUtXdpijWSwBQAlrXo4zkJjNeQ4GguUognx6E+gRvnTu0LeEsTU1jy8sLNvtRWZkMWLSObANGRtAZ21j5y/AB6iKPxEQ6qL/kyak8ikPTrEMdRJgOjH3k7CnqOYZfOlJQIgoy0czfEXp7aZ2MyBKuqjj3d+dQEp0GU0RKEri3HAEchtl6JY4ehPRIvlWeJbF6bLKqdBKbkZObgp8GOJz9wUee9k43xP5lHu9X4B9k8q0wefp0Iboqamn+BkT9yJsWwZLQ4IDJ56MROOMgLwvDUxQiCX8/LderbOf7x/Q9nxoq+VQMAAA==</t>
  </si>
  <si>
    <t>0223EF6D92623EE0CDE54831B4EB5B6A</t>
  </si>
  <si>
    <t>JChemExcelNQMAAB+LCAAAAAAABABdUjuO5TAMu8qWCaAI0c+fF6Ry/3KIvcIA08zhl9KbaoskNE3JDOX1LFn3epZua3+W3Wtbej87XkDbs9/L1v4B23ttuQXlvVCUIHf++9Y+VoKV3EvfeNZdm/d6i/75+X7pZBPSzjrJ2enva5I4Sac4KQZ9vVQpjCJo4+h0NBaliyE4nJvRJaxBh3E4XcohyXuny/nUxBM4uBUeKO2/tfbB0AePRtfg5qVHz8ndsmcvfqK/spfeEybdWNFGuEvKmyRWYJHsfPCcwMrnyAJDgViZwKJ/VHVAicoD3FZBELuUPCZg+4gHSTmTk2cjK/czoXNYSU6nqEAG9wCMFESjxkPSuTmgRIaBGBq7ZUY6ADEBRAc2uM+EYoRo8mhG8MgkI4+sOlsih4OOvI88Cg5GQhRpnnIhiUbVDyxiKwMgkSOPmSRORWkvto+MTlKirJYJVT+rGWj9dQpG5QUZF62j6LNmf9bMWobUokbWKG9UxoW9oxwgIwRbPjPo4ekhea/QcYsuCfa0ZlYDGIaG/TMj//05dBFcUbZJ+88/y81KWzUDAAA=</t>
  </si>
  <si>
    <t>CDFB624E0B67B79AD1CC937E4DDAE04C</t>
  </si>
  <si>
    <t>JChemExcel7gAAAB+LCAAAAAAABABNjUEKAyEMRa/SpcI3GHW0jrjKATxEr9DlHL5OrDAg+Ph5+ZEh3EXMsF2MdGErpg+roT5+XZ/zQAEncMb3DOAAEygXeLQER6XoHygy2kExwkXy782JckDL94KbSVV5gbb8hcVrcQqZatwNhcqeP7BSSGisBnvy87jzO75J3TXXNnv9AKKCBBDuAAAA</t>
  </si>
  <si>
    <t>E2BE3D8F6DF19A858738B9255DA34ECD</t>
  </si>
  <si>
    <t>JChemExcelGAEAAB+LCAAAAAAABAA1j0EOxCAIRa8yS02QFFHUmq7Yj4eYK8yyh59CO9Hoy+MjUd+kWVVJw7VyXBqOFZUOVd8UNax4rNf52UmAOnx3KhAKbg0Slg4zo0Da7KYGhI1h4miArd2QnLya7jKjOPOAWZCLt7u8XcXe3QlKNcePy5aZHWk8tuOQx9KG9Y+EuT0J1/aWRw0KCkPKWH26feM62YZRNc8C8fwBXov6CxgBAAA=</t>
  </si>
  <si>
    <t>8AA49482A62FC386CFBA3424CDECC2BE</t>
  </si>
  <si>
    <t>JChemExcelZAEAAB+LCAAAAAAABABNjzsOwyAQRK+S0paWkffHJ1Yq+lwibcqUOXww4MgSWp5mBrRT35UftfbDdXlyu58N1+Wirxe+fV93JSfeiIU4ERcSI4n0uTOxkwgtEc0IAqU9wgoFpEJ7xqZ/zAS3qTFymsmBjiTDN3C+UGDaBcUaoDRWGFNQaDoCxU92mJ6Z/lCw5UN2aZh9okHLDDg4Hn83b6gdR1YQbSzR1xsVoGeZAJv2oY0Gffaxfn/WKs4PZAEAAA==</t>
  </si>
  <si>
    <t>2B543D668C1A82724D9287C421532BC5</t>
  </si>
  <si>
    <t>JChemExcelJwEAAB+LCAAAAAAABABNjr0OwzAIhF+lYyJhFIhtTKJM7OlDdO3YMQ9fQK1ayT+fTncHdpLxYZPFfc7+8WzTcZrRcZ/9MctDt+uxCdACNIAXeG0MFajD1LFWYJQV9o4ygJAdGzYBZPlQoeSKXKEwLhV2RqWvTun5039uSjGb3RDVA3lEcGiwNijYPmpqGjHv0oj5bmXN5SRn1ChyZobSI+L7SQuWGhO76w27BmsPPynM1xsx70jRJwEAAA==</t>
  </si>
  <si>
    <t>DF42F8FA68EB21079D8D314E68689714</t>
  </si>
  <si>
    <t>JChemExcelAQEAAB+LCAAAAAAABABNjUEOwzAIBL/Soy2tkbEdO0nVE/f2Ef1Cj3l8XWgiJISGZWHlGSSKvCQIP0S0ODq+He99AzO4g1d89gFuCGmhWpEq5RX31JAKVTaiMSYU6uPas5rNkk/Vi959PfMRxo16UcMct/PKRPum2TMh/zrT0v4Ll2KqYkY8vp2EP+ABAQAA</t>
  </si>
  <si>
    <t>2E8170BB66B08E7C435DAE70F8FDA971</t>
  </si>
  <si>
    <t>JChemExcelGAEAAB+LCAAAAAAABABNzkEOhCAMBdCrzFKT+mOBUpDMqnvnEHOFWXr40aLGhISXz6dg62Cj2cf2bTB+m/ni8fbKr+278EwciJW40m8pxEKDYi6UUSM1pyBWagWJKSEHagKVJ+PRaukoBEQ+CVVqAUW7PJucfmliSLr8mLC7CDVPzrz76lfpAzM07O/x8bWQuyrm2E89myD5LDrH7Q/wng2eGAEAAA==</t>
  </si>
  <si>
    <t>75E9DADCD82C558B8032D87317ACB2E4</t>
  </si>
  <si>
    <t>JChemExcelBQEAAB+LCAAAAAAABABNjUsOwyAMRK/SJUgTC/MNQax8gByiV+gyhy/BoerCYnjzZIsYMaftpxXuImZMF7YjPETB63ofBRWcwTs+RwJHGE+5wKFFbFQKWqIQsA2Q7+KPMaU4NU+BlxfI7StHyn4K41vR5uIHalZZ96qzL0FhphomLFTmW8nHVbIj97urheZbttcXBnZBrAUBAAA=</t>
  </si>
  <si>
    <t>9DA1AE6C510E54A8462086C9662431A3</t>
  </si>
  <si>
    <t>JChemExcelSAIAAB+LCAAAAAAABAA1kEFuxTAIRK/SZSIRFLCN7URZeZ8coleo1M0/fBncrDIZP2BgPGO5nnXINYZeYxnXkNU/y3WH91r3MtZJ3jJG/AGcSBBOPuutX5/fQ5Ql0fdh1EiMpFEySo1+jkySKWXKOy3GJdFWWAqdhZW2zM5MqdwynZNQ3iudiZu9Wv99MDJx2CHxNAHW/JaFubFWl7tBVk/CWehk7eR4gSmdMu/qpnf2YE5yqmRsKBf27MYdqC9YnWhhV6/ynSBNqUVbH9mpc8GwxAK7oknGuhWP8P02u4c+cQWBLvOn+N2EO9pX3jv5QVHc0MgfEGzrGOY/eVKWfZyhrSFnR3Dk1OKLxujE2gitkaJ24h6z1Hz/gDNrosRForBCS5+L++EkIrgvr457xu3Wzx+J/bFbSAIAAA==</t>
  </si>
  <si>
    <t>286253378F9FE4FF26E4BC8496CA5AA9</t>
  </si>
  <si>
    <t>JChemExcelowAAAB+LCAAAAAAABAA9jUEKgDAMBL8ieFHYBmNs2lo85e4n/IJHH29tqZDDMsxu7JzMRpvN+DCrx8Nz7RG84N4V0wanlAS5BE+SkFfSALeRrshMIp0vn8mK7Ctsgla5CbHDRPKvtdxeFCFQ6KXK5ucFPS9xbKMAAAA=</t>
  </si>
  <si>
    <t>3A873B2F2F16A10C683EA043A43B19BE</t>
  </si>
  <si>
    <t>JChemExcelDwEAAB+LCAAAAAAABABNjksOwyAMRK/SJUhmVGPzC8qKfXKIXqHLHL44olUlFg8zb/C5Dz6G208/3MHeDd7HuA/7P35cr42fxJG4EDd6b5U4kUNSCgmpUWfoZIUo9YhWvyzQTCGiVuqKFo3vSGQKjFaoo/0SDJ4mqhjmTMgziyzEKPM5WIitsU9Xpva0oYhVzYXmb1GXH1GWL6jLT5ClJ7ubrShp2f76AANyLSkPAQAA</t>
  </si>
  <si>
    <t>D7473FDC326EE60155D46C527AB927F4</t>
  </si>
  <si>
    <t>JChemExcel2wAAAB+LCAAAAAAABABNjTEOwyAUQ6/SESRj8SF8kqBMf08P0St0zOGbUCJF8mD5ybaZM787M9nMusSb297+yk/Z6/isFQu+a4ELiVoxURNaEOaMzLncPjELWhz8gR+0DwjLNGyIAwfWioZ4Dfx5hFJ0YOWS75/he7/ybAUWxcykPRUUKvzxA8RmNRDbAAAA</t>
  </si>
  <si>
    <t>1BB6323322E74F3634B10F09AA25314F</t>
  </si>
  <si>
    <t>JChemExceleAEAAB+LCAAAAAAABABVj00OhCAMha8yS0iwofxZNK6auNRDzBVm6eGngIqyoa/v6yswy9lZLbveGJetVYoXxlUzisOa1V7Kz/GdMJjflI0KZkALFs0cwXszZHDBzAnSeBt0dTP4jstVmOag6/1SIsQopa8DJxKemZju/vhKpWfqaZ1pMoIOvOtZrzWX1xK6IvmVICSks40MgGNVuZARIolCQKxzJKudg9QyE1XSUt2XclXtwZiNPv7PoWPReAEAAA==</t>
  </si>
  <si>
    <t>2B431E5EBFF76AF01B6165B0171C7C6E</t>
  </si>
  <si>
    <t>JChemExcelrQIAAB+LCAAAAAAABABdUsuywyAI/ZUukxlhFI3GydwV++sP9eOLoIntos3xPJBAmDk03v7azhvLrzFxRwL6SdlGj9gUyR+1/b9DlTY2w1Nm59CTe+PXewsYo4MQ8DjcBV6gx3IarEjJXcPh0Qd3EeYyhfTDFizTnbFGNRg4lFQ9q9VowyJWd50OEmZyV0ESHJGykFjixHKVPPpBLqwY00yK0MtY2gQrPwS99hzPO2UtWYiWAoYj+lPNhDFMs5HWtPHnN4mlTK/XtBJW0Q9FBq2jswKaM2iDG6+EJfTS1fZgncHqgLVnWIfeA/qqsGwF7qHAukF4VghfaxaXz/pZxJ7GHO4D1jxbw4M6TMXt7w8vPhD4rQIAAA==</t>
  </si>
  <si>
    <t>E16FA5FA589D32D891E804DF35198F63</t>
  </si>
  <si>
    <t>JChemExcel2AEAAB+LCAAAAAAABABNUEsOxCAIvcosNaFE0NJfumI/PcRcYZY9/DhiVWMMj8eDh6pvp/lc6s7LK52q7lJ/lldPJa8uB4Xoydf92WmFGOC7UwBKwPkKOBKYNszgoISywEQBA3VEOM8ZRYwpI8bIGXEngpUZsVmVUWtLy9hKxikzxtjKKoi4Chz/PtlCtEiQFjjYpIJbasCqyaQmCC3No7nu7L/zs4r0HsvontZRy8XuwzGNv/GgOrLONCucTFe52sW4Z0Lh/P0DJFZ33NgBAAA=</t>
  </si>
  <si>
    <t>E1670009959351CBA2B71F0704DED288</t>
  </si>
  <si>
    <t>JChemExcelTwEAAB+LCAAAAAAABAA9j0EOAyEIRa/SpSYMGUQZjemK/cyFeviC2LrQn8/zA6qq6dakWdP7yTdpUT92k6Ynm7cKj+rrk/AkOArKgLkkITWY9nCBA7n/tPkSCOFgmGa2bS4ZrAX1DdRgHVguY72crQw1cvG8TJ6yWhA0LG4Kg6AYir2bGsM/DS/3CtNS2l+OsqMa8rAGhgo2z/cBGl4EBY30/WSPFTqGOdjjY8ajxZaLkeDNz58vGBNSd08BAAA=</t>
  </si>
  <si>
    <t>9CC38CDE855B1001AC676CB2A301B221</t>
  </si>
  <si>
    <t>JChemExcelEgIAAB+LCAAAAAAABABVUEEOwyAM+8qORYKIQIF2Fafc20fsG338AqEskyrVjo0DpouILsJKy0WGKtEi32l4YhpeeM6kXuZs1DTOMnORKuHr/ryzRW9jsYtDD7lYF8Fv9nA7xLWRLTHZ5jgPTx8niHEqP3fQOUIQ0ioeKKUD+WNP6Ng/Lv+cxRHfQnXm3KT3C5YEfUnBrO72mM/QjxMshlFBBszdLeCvmEFkEYYnBeOI7J5VXYCVveVjExKs7AqQApNsHRsHGquKupmu7mlOFeZUP+b+AtNhVmoSAgAA</t>
  </si>
  <si>
    <t>7D42BEF5657670B4B48481D6DAF08D5D</t>
  </si>
  <si>
    <t>JChemExcelHgMAAB+LCAAAAAAABABFUkGOLSEIvMpfdicMaUBBx8zK/XuHmCvMcg7/gdaexERKKCks53seX+/zNY9nn/Q1Zy465/E+5+s5O+7DXfCiIDhtHvf+nh7O09df8O/3+5MEqAL7MhAGKfDzSQQsIBccglrggwipwCio1QGjREwRC5rC4Luq4FVhVCRN0BmGoloCdY4hWXJ880yWMV4Eo6G2BK3B6Eg9exaJDEXmQtZd1rBRXBaxhaRVpMFztjq7oofOsii5NGMOauV9voZy0CR7u9Lhh0zw0ePy4WfGASQuE2SO23qQCprs7lSRy25PilZ3f4vX2QIM/ZG3gopW9iTU0d/e+WYJfHO+ezHY1eQwl78Ec4K7jWesbwHss7VHmqQ0H6vqo3o9s09ntB30GVgeO5aiZcGaYjnqKKR7SYAWVmznl/bl9u592+13rRxJNkgn642WLsWrby9DQn/+gmJPx9v9syKjWCkzDc7f/9kN0fUeAwAA</t>
  </si>
  <si>
    <t>96EDD7E36BB7A08B5D3D83F9877585A3</t>
  </si>
  <si>
    <t>JChemExcelcgIAAB+LCAAAAAAABABNUUluAzEM+0qPM4AsWJY3JcjJQI/JI/qFHvP4UnKCFBh4SJmmtrWOdS654XfcHud9ldta8ZUTkXXcZa11PM7PAZk/gOT4PnHKmzr+ev5clCSTFJJG2qhmqoV+L5M0kxbSSUdiK5Qkc1e6psJ5UDLuwMpN4wahaxIejdLkbCEbk1JnayCVVSgNFgFpXGDXePa4sepvWgHpXIeTPkGG+4S3s+nJnZUKZpHXIm7h3Cye6HBSX3WKp+mek5tD8zhrDQ0qZjNP55aFVd9h5d7f8Y3Nm7nW0G9ND/3WbLw1I/RbM//5b7w16OKTjDvKgTMQxo2JQiwxh+LdoDBUDTyrF4BZYMxTvLDS/CF2Bo1Eqzqj7+1YJMYrw0neWxhG+95XN328rHtZ2p20ttcYGa3T+fwD2OdIJHICAAA=</t>
  </si>
  <si>
    <t>7B17FCCC64FED49B9C9F2A80F93D5AB8</t>
  </si>
  <si>
    <t>JChemExcelKQIAAB+LCAAAAAAABABNkEGOwyAMRa8yS5AcK7YDhI668j5ZzBF6hS57+LENiSol6Nt+fOCrJs16JNV0ZtNKT9X4KB+anmc+lfRUPtVmnP+85f8E05Gd/fm8HsRAG0iH94NWEJMV0rJjJVgEO8Hv0lF2WBjLbgWt2PmuBkfIxYqGa7uLigK4dlMbtjqlGfabiIJw44thX8bOKcNxInHU1HGjyUR/G/7BT824lYsnrDcf/cmgPX20scpsMpJ7+BUN7VBiTkgFKhYx1JaGXcJ3JdOthRYxgk17t+CVwpVV8zPs1VLiwb16ErsHXNzySntkdBdsYZevwMwy3MakDWwYzEmcGVvy5x9FdM6xKQIAAA==</t>
  </si>
  <si>
    <t>435FF914CA830AB5EF6C0804F8DB938D</t>
  </si>
  <si>
    <t>JChemExcelkwEAAB+LCAAAAAAABABNkMEOwyAIhl9lx5pQItgqbvHEvTvsEfYKO/bhR9G1S4zh//kQcFNqm06qU3uGTbmptkNu5jyDJtd2UrCLQ9MX3fb3nSMwA6/ABT53AgGKQAITM+YFZkEReDAh0SEKm4gYBeaKUuBBgrkcghcTBZPVkAFkKp++RQUPenH6ByTHB9NFxxjmjDVZFL3A3epA92V42dPdWzGlYZ+cBWZXG/p6h5zr+Ti8eI7hyTEg/+8W/wVfS9gP9bbkX9OXsJZh/wIhzXgSkwEAAA==</t>
  </si>
  <si>
    <t>827B610B3163A02BF3C0D0D510757AB8</t>
  </si>
  <si>
    <t>JChemExcelGQMAAB+LCAAAAAAABABNUUluAzEM+0qPM4AjWJLXBDn5nhz6hH6hxz6+It2mBQYY0xQlil7rWOc6Huu4P88Hzkvv6z3gQ09y56bivI4nrlCw+Om5dU/ePUKn53/67evjqp48J7dU4pupavq8ak42Usmp9HSI93TRKtrS7aL4AXkJZJJHoCJKqqOwSa+BXJxgeoAiZlS1SaopVTHjdqmoBzd6oCaO/n1zTVpnZUOXIUYwlGBWDlBM0yxl+xplw1ZY66idYkCObkGqzEFYuZGjiLWUYkbsZXGWsb3MyfUKvEyJqm2r04lKnbzPYcSF+sFliuQYa1lUATyGmmL3W5W6eyGdJhE7GA3NwGRoMHNgb5TVCCN2YvQ0EDsgeeOeoODNjB4imUJgbK6DhqphrP2F69KdIIILZozXIxSZ7ZX6j1XHCwbTsavKmNQgtyw9LPT9wipeAXJnitH0xrCN7xNZ7U07xhfnubJvyGC5t19jVpiH4c2NfKgNckee59c3c7wd1BkDAAA=</t>
  </si>
  <si>
    <t>F21BA2F16D83ABA29AEB01BB6F4EB922</t>
  </si>
  <si>
    <t>JChemExcel0gEAAB+LCAAAAAAABABFkEtyxDAIRK+SpV2FugQCfSblFatsMofIFbKcw0c/T1wqux80BuTeH7788ON6ni6X+/F1dn66fx/u5zgzIis7jzz54/XzUBIhKSSNfh+VmEmMjsCCqNSQM30GZkSmCuMFWqkg2oAINTI0XtASKVQXRKEEbh3qKNm6oHA3Wbo1o44mGVxubVBajjQCS05DQOVtCALW2/IPsVF/axkzwOwNKJWCznKUfMsVXsUzvP8zJ9vN5vR3YsIaaO3LaPsmMtPenVF6Y9jYlxP6DQcwLzDtJWlmZHwFKm9IaJnO1x9nXp9k0gEAAA==</t>
  </si>
  <si>
    <t>C5404613FE99A21B5016C2A4FC41E9EA</t>
  </si>
  <si>
    <t>JChemExcelhwIAAB+LCAAAAAAABAAtUUFuxDAI/EqPicQig21sNtqT7+2hT+gXeuzjO+NspEQDDANM1tey11r+Wsd6LTsZHasuPvVc9c7zRXS8vs7Pb343Ota5zk9byw4o2Ltuy9Fra5f94+/n2SQkxYu4y+/TxaYcNtRMXH3KZaEWYloGcNNowDvftAQ4w4BdewNOBzbtCc47j96bXjVSbpWipZMhV6qbaCMYQx6YUreCJwMfO5hNHu85RSdoVdPYUjtxgDV1kuPoHjpcEAIEd6pQD0rVLd40J7KWcnUeoBGstyoPLaBCD+WZRN2lsXJBhXZg60uTogNMo35Tw83qdKVikQf5VRvqOACbOPSQ3VKYjK3LfA9IZX/bZ42Uzgotw5iuGbd9kxTaWiTIndoCqObdFjL2Msll6AIQtMftudGR0F63VpBs+1cYuP2eht+etJg4h6DH5taOiQKuPf/+Ab3zSx+HAgAA</t>
  </si>
  <si>
    <t>632FC2B8F8E64C90FE9F80874D2820E8</t>
  </si>
  <si>
    <t>JChemExcel7wEAAB+LCAAAAAAABABFUEuuxCAMu8pbUim1COHXQV1lPz3Eu8JbzuFfaIGRgNquYxJUL9U3qzvfGk7Ve3HYlE12qkN0tk10utlSd23ntanyz+f3lYk9hUgh09+rEgcKgRzsSKjUUChCIrUdIiTgwzSOxChCjZGTwcjUAlhoh89dteqdIVMNSImaIB0d+0It4ggdV0vOsLuH/mAkGRZYZ6PwFq2LGW2nv/Ny784+soggTpOlLJxQeHkKQlqkwlus4LAW9gMpL8K+zz19z68n7akZrTBqWa7BGPwlEVw7k/5Yy3irM+Mh4957Hvg1Z4fb5x8J2Ew37wEAAA==</t>
  </si>
  <si>
    <t>A6C15A2C238805B6B3346FB37EFFA16D</t>
  </si>
  <si>
    <t>JChemExcelXQIAAB+LCAAAAAAABABNUbuOwzAM+5UbE8AWIvkhu0Um7+1wn3C/cGM//kilKG5IIIqURMlrrfXY8Fs7vufSc61zbfh0X9v53Jm5+OcyZMk+vre1kyR/Lvt6/dy0JfVklmymMtPvTUsqlrYulrI2AbxX6QOgyqgESlCkjHQ36R7gmATaAVQ6ZEWUzCHVPw0O8Z7uTfpMeQpC55ApA8XSW9SWhhim3umMjL/ViAfiIYr+OQxkl9ECQJy7kGj4I1RFjIxSZB7EZLVjo1ylhInDAFymsWRiIwgqQJNWAszymTikjbBSoyaWPcRqzJke9t1DyNuZXPGhcTtjv0kLPAqLID86G1ZSzPZ06YMrsZHTE3r9c4hzY2lYdK6ON+IhsFy9UIOTyr2BukQTLRelk8fgi7BJM44r8xrQrkextL/+ANO1wONdAgAA</t>
  </si>
  <si>
    <t>F8522114C83AC54104C0F797D7D951EC</t>
  </si>
  <si>
    <t>JChemExceldwIAAB+LCAAAAAAABABtkDtuxDAMRK+S0gvQhPiTpQ1csc8eIldIuYcPKduQiwVcDMfDR1L+cv/0kbvz8nq4uOvu5kt6bO4/4ez+2D3/7q5f79+nNvh7SgE1WLhhB0EW+JaCrMCoNTShbZfPETltzchpW0ZOv2Kny283TJ8YLZk5fOXJUZkc1cnROjm6obXLb5NjZXKMMnP6PDmmk2M2OVZvnHbj9MmpBdt4HgvNSBy+9KELAVragroBYTk0M6zYZERagzXyHAWhpo5Dk6kRIpRtDI4lojiWkOhAOpcwyOGZ7x2QtsFUilmatmJpqYe06Cu5sGGPSVhzgw1JASVl3MoRbjbGBGSVvGY8QmodI9PXY+GSDVHEWY/3P7LKTNp3AgAA</t>
  </si>
  <si>
    <t>hydrolized ether compared to codeine -&gt; dismiss codein?</t>
  </si>
  <si>
    <t>ether is hydrolized in morphine -&gt; dismiss codein?</t>
  </si>
  <si>
    <t>D954D73FC0396CC6C12F47C8D8F75C83</t>
  </si>
  <si>
    <t>JChemExcelEAEAAB+LCAAAAAAABAAdjj0SAlEIg69i6c5kGYH3s/hmK3o9hFew9PCG7T4SQnin5plp6ZntzJ73NxXrmS/fTk4b7Xb7fZ4GM3yfExq4u7hiN2lYLpMooVgmwyH0KapDZdBvEqToWEMUDE6sWYvEgXWIlX2JLJAZRfPgSe4w0xp2lcZ8F3PKF/XB1GNWUzhMbBQeDddcq4om/cCKqtnLIobV10ZZH+Id1wshs66xefv9AWWIYjsQAQAA</t>
  </si>
  <si>
    <t>BE95FA2E7B981942386250347BEF1F42</t>
  </si>
  <si>
    <t>JChemExcelJwEAAB+LCAAAAAAABAAlj8ENwzAMA1cp0E8CKEQkOY5cIy8N0CG6RocvlX6MM02LVKZaZnouPNtFuDKX93plW1OpGS/5zMf38wpRFW2yBPZTNsUp80STDa4ye5GiDZkNMYrNiv0UmMs84F1o0NvQxBCHTIebOJRWgzsN4yjkGwiK6AzoIRNeUfV9g7IL9kasFnoXQChnVmZHlKgMZdVBdef/8c8vQ2DULOular93YW/dy7JV5FRKcS90yPr9AV6rJQknAQAA</t>
  </si>
  <si>
    <t>6E780FC967EAF8D7AC23B251F72037A3</t>
  </si>
  <si>
    <t>JChemExcel9gAAAB+LCAAAAAAABABNjkEKxCAMRa/SZQvf0GiqUukq+84h5gqz7OFHohYhkPzHz0/0VtX1o3ypWrFuk1ie75nBOziCM35nbYI1UkxwngKjHBQCXKA9o8iA3gwNshkaH8zNsAtKqc62WbsM8Ga6ObQLoejHBbMXMB3S0fRLoy18e/5CPG9i9gAAAA==</t>
  </si>
  <si>
    <t>50100B6B0512A37C08DE07B890180C38</t>
  </si>
  <si>
    <t>JChemExcelwAAAAB+LCAAAAAAABABNjEsKxDAMQ68yMJsEZNPE+bQNXWnfS/QKs+zhpyQUAl7IepJIR4aD7Bf86ejJLz/3tWdU/HaDi1oqJGmJaEObLitaUDNIVAtor/fmZMCstj3PvCDzhMwbaRJaK1rucCRLbw2+4unlBH//Ae5lpzTAAAAA</t>
  </si>
  <si>
    <t>4A02F78255970666B62EB7EFA633E323</t>
  </si>
  <si>
    <t>JChemExcelDgEAAB+LCAAAAAAABAAdjjESwyAMBL+S0p6RNUgCBGZcqXcekS+k9OOjCwXsHHc6xTvkitArtgiLGjiaz22xxxXyej6nCn1PpUqbFK5Ch7ErrcHDwQNYKh3KjVbPC5Rq454GYR2QzYnLhDpJuHValZuRsiYaz4yxGq3MCrEJLWHTFHsHNsdYGfAWAbthhKLBG3LDwKXBPrOt69/sWecThkTFz3Ke2SEdm3tFSoz25wflGbNjDgEAAA==</t>
  </si>
  <si>
    <t>6D471A8C477F83567269DBEB78A6D58D</t>
  </si>
  <si>
    <t>JChemExcelSAEAAB+LCAAAAAAABABNjksOhCAQRK8yS0mKjt3IR42rTmaph5grTDIbDz8IYlhAqorXVOs+qFE99k0H3VQ5nywPk282t730+3X+lkAeiSI+C3vICBF8Fx7BAk4YbKAQYYUcY7WenIN1NKbHTBQkm+lhpAzcDBemvrSwz3r4+aJv6etTC1OrncnlqczPjay6X63WUYxYVzD56Y66BWpaZFnjgs35B7EVgYRIAQAA</t>
  </si>
  <si>
    <t>374EA3B0B77AE15148FD9B78BD649646</t>
  </si>
  <si>
    <t>JChemExcelrgAAAB+LCAAAAAAABABNjDEOxDAIBL+S0pY2SBgHX4Jc0V8ecV9ImcdHh12kYYdll68nd+7u6cz9P7w759jO5f4dO65DoEgVQp8NVkgbKmmBMYlMN7CQMAxMW4XZGt5Krc3zG0c0fk0ZrUAl1hlU2gVWh+b7AdwW6EmuAAAA</t>
  </si>
  <si>
    <t>B2B012808CA70C158F61042E937A4F2E</t>
  </si>
  <si>
    <t>JChemExceltQAAAB+LCAAAAAAABABdjTsOhDAMRK+yZSKNrXUcnAgrlQ/AIbgCJYcHsSnQVvM0H01EihwhI2LcOELy46Qtj+1z7quh41grEozF4KhsBU7CqlDuC/wfC6vAC1uD8FInzpC4NbjP5Ge9BqT87ffLVHoXQM93Pi/ymZAZtQAAAA==</t>
  </si>
  <si>
    <t>E8CDADCB6CF4F91F6C9E65C2E824CCFE</t>
  </si>
  <si>
    <t>JChemExcel7wAAAB+LCAAAAAAABABNjkEOwzAIBL/Soy2tUTFxnATlxN19RL/QYx7fCteRERKrZRZhFsz4NPPm2Cycr2ihRftVe1zvo6DicwhCprUC6iMxlQXKJIKUSRg6vDSbaabT/0InqFaoLoMsnuqga+jq2b7uWmgr0G1wO8md5+f8V75tccbteH0BfdfwD+8AAAA=</t>
  </si>
  <si>
    <t>CB2C89B3D3D9C785AE43825A35250CB2</t>
  </si>
  <si>
    <t>JChemExcel7wAAAB+LCAAAAAAABABNjEsKwzAMRK/SpQ1jEUX+JDFdaZ9L9Apd5vA1Vm0MAs08ZkZvp15VnfJbtR/7qW9+PZ/rAG/gBC74XhkscCEi7CSM2l4uCELbMU2kvDfDJDJiI7GytTn3Ug8YNG1rLdDsOVoGbY1KQa1gSvGPln2jXcI/P/zOYbPvAAAA</t>
  </si>
  <si>
    <t>317077DE3B0D95601F09D0CFFE825D9C</t>
  </si>
  <si>
    <t>JChemExcel/QAAAB+LCAAAAAAABAA9TjsOwyAMvUpHkBwL23xCEJP39BC9QsccvjQOeLDeDz9UnZ6k/yGvrr+9UlftQ/Zj0+v6HFTgexADRXCMucBWkSO0CBsFDGSIMCVo5hOj8CKCe4ZGKDJIxCzQlrqyj21X0k2sJdsRKzKjYJl6xioTD7POyKjhiQXDfv/RAvF55a8f7UGNkP0AAAA=</t>
  </si>
  <si>
    <t>does not fulfill all rules</t>
  </si>
  <si>
    <t>fulfills all rules, but BA or S observed</t>
  </si>
  <si>
    <t>26179184B0870787FBE27AC79606D299</t>
  </si>
  <si>
    <t>JChemExcelHQEAAB+LCAAAAAAABABNTjsOgzAMvUpHkIyV5xiSgJi8t0OP0Ct05PB1SBCVIr2v7djTzIaXYTfzJw12g4zde+NxfNZMEJJA33UhBIISMg2FoxKnRBsCL4kcpetYI0etfrOWqtM9clLhCOe51iKHTJsEDuh+42dd0DY2nMCzXvn0v6QnTVwf6IXIKn5F5OSFPPODmFn15qVXxuMHyZGXSB0BAAA=</t>
  </si>
  <si>
    <t>76AD92E1E9AD7F42E3241E2BE320214D</t>
  </si>
  <si>
    <t>JChemExcelwgAAAB+LCAAAAAAABABNzbsKwzAMheFXKXSx4eQQWb6kNp60+yW6dix0ycO3NA5k+5B+IRvOTLqNbs5e3rqJ/8n3Yfdx2z9VAkXxrBveVZHgFqEqlFtCQ2QOaJfJn4EqaIG5QJji5FwuLOXkEbZZIVMy2vEg86Ezu3BjPI9l5Srw+xeOLamewgAAAA==</t>
  </si>
  <si>
    <t>5977D185B3EF56926FF62A246C187AD6</t>
  </si>
  <si>
    <t>JChemExcelOgEAAB+LCAAAAAAABAA1jzuOxDAMQ68yZQIwQmjJvwSp1OcS22655Rx+ZU8GcEFTfLTsN93vxZ2r87o9Xb7crpf7PNR1iMV/18vT6/1zcAczEpEMf0cDFaxYVEpBFcVpooosnTiztBKy4SySFSY2zUiq0EY0aJWUcapYiUCxkY0CSg23SquPbNIUkqeyjk16GXNio5Q0aisf1yQ3bGmUcs4HlaTWmO/zrY65iNZPYx8NAyBl718iLqYPwhTMXJ97fJJY3//gT7+GOgEAAA==</t>
  </si>
  <si>
    <t>3068FE896EA5E460410AAAC0DBFC3BCD</t>
  </si>
  <si>
    <t>JChemExcelxwAAAB+LCAAAAAAABAA9jDsOg0AMBa+SEiTzxPN+7LCick+TI+QKKTl8AiyRXIxG4xeMTSOGbQ19cQyuEefxsb+XIlRhls/CWQYiV5mQXZoimUyEqbQETwdrkVaQbl2hPT4kzHoJffb/0xks985RKPAqjTPm8ke/hy7923f2+uJx/wJg6TrKxwAAAA==</t>
  </si>
  <si>
    <t>AD2943560187C6C20235906A73D31213</t>
  </si>
  <si>
    <t>JChemExcelMAEAAB+LCAAAAAAABAAljzEOAyEMBL+S8k6yrKwN2ASlcn9NnpAvpMzjYxMJodGAlyUuRFxHBM7A8wp5Ruwlm5F0xPmS2/f9gBAawenzcMKdBHQ4j1RgHbSM56DJ02kNbpLoiZ2tkXMv2ScZi9ByhibqRkeeW92coM7eaDVWK8xUZZ3UeCSCp6bN0cVWEuUAkkpeuXti1swhE1LGqNQ6b/9Ss6QWeq9Qrfd3vvXC7K67Fe7cLOfm/pdXROrz+wPQSAYLMAEAAA==</t>
  </si>
  <si>
    <t>F0752C29B6CD3BAE3D1EC0CA0BAA35AB</t>
  </si>
  <si>
    <t>JChemExcelogEAAB+LCAAAAAAABABNkE0OAjEIha/iUhOGFAr90bhirwuP4BVceniBOtFkmvDg8fV17mZ3sxv5OZrRyeh6M76a5cePX018eD/P1IEmsMLrTBVIgStwh2NDha1jF7goumlrODtcKo669zksq01pWe3tz77RD7PqiTy85uRQwaKuJFe+I/lnLd8XpgHYdxTrdOXQWPK47Iqx1ZzNcAqWlrNJrhQ5IANFUpXgB6Jiy36RJEiKQQkva4UzebInVo831rUTS/6OEqKjtsiatoaSk7bS9XwfDTi9P7PLljKiAQAA</t>
  </si>
  <si>
    <t>95334AC5E925793EB88FBF79B2F77D42</t>
  </si>
  <si>
    <t>JChemExcelCQIAAB+LCAAAAAAABABNkEuuwyAMRbfyhkFyLGxDCK0YWeqQTXQLHXbxz/zSCAXd2Ifrj2ol1bqpctFadKsqpaqJl9OtVHH2rxpaxj51NbTbjgFFLV2UnSr9fd8PSiACcsDnkSADMVAA9sAMHGCjjKcReBA8h2b0yfSJUYBQltzR8CclZNgJfcNjw2c8dGYmpEEjTp2ZcX8z8pd/NnoUTQ3usfSzPm7O8TIWPI97tL/q6LDq+SH5N8lVqakxtNklCOizSUJq85/mvzMmWrohhEdTKQCSWSHnVd5QjtYW5VkroJxTRsw8m5k7ptuOZTU+VjlkWk267z/08cLBCQIAAA==</t>
  </si>
  <si>
    <t>CFB4D8D89952F9DF154FC5857F74B4DC</t>
  </si>
  <si>
    <t>JChemExcelzQAAAB+LCAAAAAAABABNjTsOwzAMQ6/S0QYYIvJHTmJk0t4eomvHjjl8FSdDIQF8oAjKLDwtWPT1Cfsrmuzmzie67CaP471JghR8txVhEuaMzKWizyjUdKpSFP26KdfsnKgNjc2RVbEw6XAFlU5/NSN5NQ03McvtCmu5cZrRCya2dscuxHz+H7l4/AAfn7x2zQAAAA==</t>
  </si>
  <si>
    <t>E62DE7E055586230C3F073E334407412</t>
  </si>
  <si>
    <t>JChemExcellAIAAB+LCAAAAAAABABNUUmOxDAI/MocE4kgs3jrKCff04+YL8yxHz9gkqijTrowRUHhMd6DjnPwMYb9lrEc7/Vt//6ZUIY/sh6DTxpGduJiL61X4NhFzvM46efz+6rAGURAMmgCZdAGfy8BOySQBpph2VAYCKXAvhGmDpjEoJ9abJCQb8hIAhsm4wrmbjDbqWJnQFbYC3K5DgMypnoRDDe9saJ1vzQyUr7537hg6Te/olrPOvnfuN/kjtUatUkOTCkSD4o6olkY4sTY5clE0B9O6MSQYST8M+bsaynZjSSCHUmnp1icuI8212mOrRWxBWa/OqnXGYiJmjR5RZuYrHMsxso5gpa9vvrdFL8iGzW5cp312Qf2TCdXVlfOqDPwPXq3Oa979ZnU71H1yURP8coNS30wIxOsn3+lejkAlAIAAA==</t>
  </si>
  <si>
    <t>22E0163F6C6D2B1D8E2E32C068724888</t>
  </si>
  <si>
    <t>JChemExcelJwIAAB+LCAAAAAAABABVTzGOwzAM+0rHGJCFSHacuIEn7elwT7j1xhv7+MqW46RAAogUSYsik7iXUJHpEC6H6CB/rqJQRNoXfqbycvWvYnHlYNd0iouQExI5ROjx/n1GoAS0AScIDP/PFTJQBM4wecIQwBPhssDuGdOqiFF1AwXckqJ4yeo440xDk5Gjgh5mq/mkdVhxhd22CXOA3WyNjt+cea4XluYy1ubmSk1sxq1z26mzZQ/owE5fkK66GzINkM6yc25JvbY92cFXP3/r4EeJOqlHM/ztWn9v4e+3+/N4XYYrxUAPUknExMPZaPf+AKiDRWQnAgAA</t>
  </si>
  <si>
    <t>22AAF371C4482F43241AD4C77AF42BAB</t>
  </si>
  <si>
    <t>JChemExcelOQEAAB+LCAAAAAAABABlTzsOwyAMvUpHkIxlbEhKEJOljskheoWOOXypCVWlLvD8eB9zqGuH19h0d8qq7JWbqttFdVcV39Q9vLb+FttxO58bM7w2gUgQC7h+Yk5QCQhqiCgCAdcV6h9klAiVcVkhCNJ94oQLQxVMCULGkj/6MmGavmwZw7eYb/D3SRaUrzjST8s1jJqh6mHFrIMcebZq5+gqI2s31hal67b/+vMN6JHk0DkBAAA=</t>
  </si>
  <si>
    <t>27F9B4664A50FCB46C7E380EA9A74D81</t>
  </si>
  <si>
    <t>JChemExcelpwEAAB+LCAAAAAAABABNULuOwyAQ/JUrbd0y8uDFmFip6PMDUaq0V16Zj79dwMlJSMzOSws33OtPeKDWOtW59rtBXmtthyee6v32/TDN5dmVr9fzwihUiZv8XrgIs7DIJGGDFjkUesKwSARXOZCzYJdjkYA05kDs2TxE0kHTKMMrlDassOYQsel7IFxQJFpi9URqic53PAK5BbqpYSK6afcwUWwbFg8MvuHhb55Ryn/8gjTo8mkvn/Lc+7x7M2snk+tQdZRX+xB7rjmj53m2joX4Xmh+/QEDe5g0pwEAAA==</t>
  </si>
  <si>
    <t>fulfills all rules, never used before</t>
  </si>
  <si>
    <t>1FD70C1AB900A66D8497A49D994D8F35</t>
  </si>
  <si>
    <t>JChemExcel2wAAAB+LCAAAAAAABABNjU0KxCAMha8yS4UYjPEvla4CXc4leoUue/iximUggceX915Uv2rUqtKuavruSlbNYfscn/vcKpCHa8tgPLiIOUAjZAaXkAVawFwWjwt2kVEYWhrOec3DOQ11QUF+U1PPYDcULCs0Gfm/XxTAMdbUFWEcHZKeDnl4ELD3D5EHJirbAAAA</t>
  </si>
  <si>
    <t>61B9EA5FE85B9BC52E2B86C3EA9E4DD9</t>
  </si>
  <si>
    <t>JChemExcelTwEAAB+LCAAAAAAABABNjksOwyAMRK/SJUjGijGBEMTKUpfJIXqFLnP48q3Y2CPP89giJLfYLHyRZFGibp1vLaoWziLqrbPYYsqlRIvQ6/mcDsgDRfieByhj0QfYIBlCZjAYwl9bZIK0gWHcDkjrcIGLv9VKuLthLAzjsUNqRxx6W8He26jvuLHQRjXMjWg3z+3tXH+jU6vugQUuWGzCY+TpBgxTRrTzxYF03fb08wMXg53OTwEAAA==</t>
  </si>
  <si>
    <t>361FE35F88614C4E5D3B63C60B31A641</t>
  </si>
  <si>
    <t>JChemExcelRAEAAB+LCAAAAAAABABVjksOwyAMRK/SJUjGqjGBEMRqpC6TQ/QKXfbwTflU6QZGM89jA4IDvkJ3QYWBOWw9LMz30QqYh63wZ4jdwAJyez+3QBJJMr22lYzzHBNRccKq5Diln/asQoWc8n2lcvUubCHhJQzrkiqvC5VWHjj6s6d/zekjYfDjgjAaw9yytC19e2P+dK874RPLTUTOOtPEacrMft43kK7bnH1/AEunuXxEAQAA</t>
  </si>
  <si>
    <t>27D858A81D436C72E7BDFA1522352D74</t>
  </si>
  <si>
    <t>JChemExcelnQAAAB+LCAAAAAAABAA9jF0KwzAMg6+yxwRUE+fHKTN90vt6iF6jh9+ShoHA4pNkMnwiT+rBwMiDPylf9/Vu2KEJoUkpMFGDT1vFMtzEOorsDV7/N0tReB6RSqtwHYOHTvsU00qRFt6k97Xb0ng0Qby/CivaBJ0AAAA=</t>
  </si>
  <si>
    <t>BC83EF2D22DDAD4CD65BFC99ED1F3615</t>
  </si>
  <si>
    <t>JChemExcellwAAAB+LCAAAAAAABAA9TEsKhDAMvYrLFp7B9JPKBFdvPx7Ca3h4p60MBN4/ZPhGntSDgZEHf6dc7utTsUM3hCo5w0QNPmgRS3ATa8iyV3j5Y5Ks8NQjlVrg2gfTHXQW33Baq7T2bvqLIeP9AFeoDqqXAAAA</t>
  </si>
  <si>
    <t>C0F350EE4984F84C1301B3F223105E18</t>
  </si>
  <si>
    <t>JChemExceleAIAAB+LCAAAAAAABABNUEmOxDAI/MocY4mgAF57lJOlPnoeMV+YYz9+iKHTlrJQqqIo6J3OPrZ+DgpX2bfrHfr7CZ2tlnP0yQwJCvpQcHYJZ9960Iq10u7tGfR5fr1+HxEaMAELcAU5QBJIgb8HQQFKQMpmEIaNIlaCnQQZvvXbLkDYkqKIUhUdGNvkKMLeMFUFhLV9KEY1v9tMWPGIJoS9IJd3nbDILYrY8hwUy82kS+VEmSonDLhXnS0ua3MHkzEtzsyLM8uUOWNAMOrenGYPY9b8nGePM3mZ4zJ3K+vQtgwVvcq9qANL7TI7jRs4Y6l9qKW2OL6cg7pk87P5QY4l6DsNtXl1ns5ZLkI1GQXC6x/AFZXpeAIAAA==</t>
  </si>
  <si>
    <t>78770A255DC35AEF7E44DF5C63C16649</t>
  </si>
  <si>
    <t>JChemExcelKgEAAB+LCAAAAAAABABNj0kOwzAIRa/SpS1hBMZOnFheIXWZHKJX6DKHbz1F2QB6/zOpHqxFjZrTltOqqcEXVfO2FRdlb/8WPVT5dX12FvjuAkzAEUwAF1E2yB6XFVzAxc9akBJkRhFwHoVnjesKmYBqYIwBsnsIrZdG7nIYUqyuv7S08Q0lcDfoO5pp7A4Tpkk2lBsyPc+kx/3d1f9KA9rrB9icgEUqAQAA</t>
  </si>
  <si>
    <t>7EFAB4ED9D005307EECFD1AE770E5999</t>
  </si>
  <si>
    <t>JChemExcel+QAAAB+LCAAAAAAABABNjkEKwzAMBL/Sow2yqCxbiWN80j15RL/QYx5fY6ES0GHYHRapnkGjhnHFS2mozgtDaUYaV/W6P0cDIvgeG4SUUTZIBSVDT4TMkBj3Cv3t6QRBEujP1jgjE/TnRHGheFuXSVgLdFmm5cYmm2MLu0ND/q/t/oOFgo19YXG8fxeapWn5AAAA</t>
  </si>
  <si>
    <t>0D0940540A3FE7C20C3BF92970CEA60B</t>
  </si>
  <si>
    <t>JChemExcelFAEAAB+LCAAAAAAABAA1T8sOwzAI+5UdUwmsQN6Nesq93T/sF3bsx4+srcTB2GDMGG7sMrZ96DbcvuzbsBJdjvF2x2K1Ha/zs0bK1Oi7ipBj1EYcII06JBJHhEBdkNPEXqgrJBArUpq8KrEgPDR8ph6QzATJ2IimBI03EpRKPUPzrV9Q4cs9YbjGx+LieUbgBNu0U6Zyhqg1iiDEBWkqYVpbY1/YRrW49R/GpopZNfhEy/kDK2w4mxQBAAA=</t>
  </si>
  <si>
    <t>573A3C76BCAEBA4DF079E1213A3E4574</t>
  </si>
  <si>
    <t>JChemExcel8wEAAB+LCAAAAAAABAAtUUmOxDAI/MocE4mggI2XjnLinu4/zBfm2I8fikTygSqKYrH74uvbl/O9Iro+iBZ/A/glfl6upy/Xep0eTzTEcrrnk5/v70s6ySRVKkKl0N9LK+mkZRusjTZRnpWOrXG/UdNAxl0DFZDI6QgkLBaocu+Bdh4lUEhq5ubIXKFtcunpEe3QBYbKfSKzW4KYZetsKOFhUO1oJDzCrLGgJMuNQ8MSbAWGPHwKx0qHcDPwu9ChLKFWNgOvGD5Geeg0L2xRyRZs5anEcYc7Eu7RpOU5Mn+Hynt/FBHHYI/FzWPxgSVEcm/BrC3XtoZY7juOgXHzqDVPpTBBuWYm944/aNjEOq3ff1v0Ke/zAQAA</t>
  </si>
  <si>
    <t>B9A88CE046CC173B9AA2B3B4884CC1BC</t>
  </si>
  <si>
    <t>JChemExcelBQIAAB+LCAAAAAAABABVUMtuxCAM/JUeiUSs2AEDu8qJe7L/0F/ocT++Y7NErRTFM2bGr95DX64ejgv/62Ux9MuS/eR+nF2OHs7lPDo+FhN9xCb5en8/uERuUST+PCTFsGbKHNedisYnQit/iMRVKO0TZ9oaMJPqTai22+BY3UCaJ2RK8BaXCDX9jxtBkijPbCYplrXiSpUnLpTr1AzMm5dvxHIThE3MwhUEnZsRjDsJgoAI6Q4iJGZKxP5Ssj/txrDSqFcxGhTC1qr4ixcfneDSMndRwlmxjDQ7T8q2jcrMq2tGfmBcG1Wr64em+VxDM/DQoNvdYHn/AnWlJKAFAgAA</t>
  </si>
  <si>
    <t>2428F86F183F3B1078E1214A44FA9928</t>
  </si>
  <si>
    <t>JChemExcelWAEAAB+LCAAAAAAABABNkEEOxCAIRa8yyzaxRAS1tnHFXg8xV5hlDz9gm9SFyf/AfxBFFlllafpqX7tIl4ZSm4Qq2Kp1TPfP9T2QHEb3O3B3y4YBCrmNQN25IUIs5kp8XQQu5jyE9E7eDiGxuv2BjNhtnlR+gCOUHsIY43kxzXvDvGgmQ04DrHXIbFKVHolOaZy1qi0dJlJZxnl7cmcAHjqy6aJB8Boku1CXpWLaB4Pox5wMPhqb3Hr9AVnTZ2lYAQAA</t>
  </si>
  <si>
    <t>DEDBB2DF2963917B1E8BCB193D64123C</t>
  </si>
  <si>
    <t>JChemExcel1QAAAB+LCAAAAAAABABNjTsOwzAMQ6/S0QZoIvI3jeFJe3OIXqFjDl9XzlBAAJ8oSlJ16me9VN3pVcZUPf2wbqg8rvchBZ9jh0S4EFkbGht6EKaEymeaHCkorJNYKnbGidscimlmjeiWT9wLul35cyOT3K6w5BvDhp4R2JrpCll+eQuXje33yJb99QVwF4sQ1QAAAA==</t>
  </si>
  <si>
    <t>F4276BCED23EDA48B5C9BA9BED851BD9</t>
  </si>
  <si>
    <t>JChemExcelEAEAAB+LCAAAAAAABABFjksOwyAMRK/SJUiOlTG/EsTK++QQvUKXOXwRNLAbz5uxrWrUnqrmsnopqmptjprT1uZUxev+HEj0PTIBZMDO0RY5OyrCMdGWOD0ys3gq/uGhZzuPnQ976AYzlfefZ3azhn3thUzX9chwhx7n4Hu8tXasCRzCDELYSZvikrIa+/rd3j9anNAGEAEAAA==</t>
  </si>
  <si>
    <t>E0D064B05886553314D2BCA24EC0242E</t>
  </si>
  <si>
    <t>JChemExcel+wAAAB+LCAAAAAAABABNjkEOgzAMBL/SY5CM5XUCCUScfC+P6Bd65PElOKBKlrLOjnZtFmx4m4V9sN2wmZ2j/mwGfR2fFSBM9F0XQiRkCoWE6sIxEefclXIEVQjPublQ9xCbKbcYwVM6l9QwB+bLzU+ayx5XGhdZClUVFvR/1xeu6AUueoED43/KXV38wuH4ATGVOPr7AAAA</t>
  </si>
  <si>
    <t>1AB97768E5D97928455DC4D0E8227D5F</t>
  </si>
  <si>
    <t>JChemExcelCgEAAB+LCAAAAAAABABNjksOwyAMRK/SJUjGwkBxSMTK++YQvUKXOXwtQz5CQjNvxpZlFxHqIl2cSrd7+YgTr68LvY7vSgy/tUAFRwtWhtAwFdiIMRcIFDGSunrxYqWTZ2vNaBhGVp0gVGxZVbQBo80Kgy+TVYsHG/qNucGmf56Vaybdq8jiJ55HxKdJ56X++AMuXbI3CgEAAA==</t>
  </si>
  <si>
    <t>5DCB9BA1FFE3F68ED61B1D53FC84BAE8</t>
  </si>
  <si>
    <t>JChemExcelmAAAAB+LCAAAAAAABABNjDEOgDAMA7/C2Epu1DSQQium7PAIvsDI44HSAcmSLZ9l28yZN7d749WsiYfrKDM44iwKF5hEoLQIanyc9fWRNKF+TGieUH8xkea+aG0i4d4yTWOPIXYcKGdUxPe3cX/dYySKhZgAAAA=</t>
  </si>
  <si>
    <t>63C3DC90BF6184541845FB4ABC42BD1E</t>
  </si>
  <si>
    <t>JChemExcel/QAAAB+LCAAAAAAABAA9jjEOwyAMRa/SESTHwjgxEMTkPRl6hF6hYw5fakIkhuev921UnfpD1Z1eqak2dce7R66dvr8+0+v67CTw3RMUcAGWFSVCJWSGZUMukwULQ40oaTrrFDYTRjiYMWSoYvJw8hQK8lMcPDZTMDth6hyflDDaR6Qz3zr9h4ip6xmj2HLrjYPW9NcPhEC6xv0AAAA=</t>
  </si>
  <si>
    <t>analytically difficult?</t>
  </si>
  <si>
    <t>A52EC8167D8B44121D7D68AA26043CE1</t>
  </si>
  <si>
    <t>JChemExcelIwEAAB+LCAAAAAAABABNj0sOwyAMRK/SZSKZEf4ASRAr7+kheoUuc/hS0kiVvHgyM8O4O7fuS3dxl7W59OZ9cXVf/Ll6c11dWufH+To4Em8kQu+DaaPFSKBMVZALMZL9MFJlqFJAKTf+KYMiblQNwjcrzCgYbGhCpDE1MCyPCBvPX3ehmXatBVEm70Z6SfRrVuz55oQ00JATZYxqISPmsS3b7UzYr8RoZCg6/77umKVn5/X8AAMk4gUjAQAA</t>
  </si>
  <si>
    <t>55B7D1F916A02232442A08146504DCDE</t>
  </si>
  <si>
    <t>JChemExcel9QAAAB+LCAAAAAAABABNjTEOAyEMBL+SEiRjYQyEO0TlHh6RL6S8x0eHj4huvbPr7WJkWDFt2N5FqIm5z2FVNKHX9TkPoAzfkxhMAQ+1gCNMEeqBHMEFZIJKHvN7gTy1AtWMJUFNyLwy/2bYijQD6vtl+nvU7cjtnYfowkMi5jA/qNgS9voBE4J+UfUAAAA=</t>
  </si>
  <si>
    <t>AC0EA7CA582CB7EE36A93CB1ECDF9375</t>
  </si>
  <si>
    <t>JChemExcelugAAAB+LCAAAAAAABABVjTEOAyEMBL+SEiSzig3BEETlPjwnzT0+JskV141G6/Eym8bLxCzMFV9ibGHFuW7H+ylgCorSCLnSeKCXk1gpoSuNjJr/KFBHgQgNhlRKDC00EqRdGb5w4Sm0fo63/Cb2xLtCvxPZzwTNZYGy471SPD7h4AsiugAAAA==</t>
  </si>
  <si>
    <t>EBDA86DCFF57B2861B1D516B2B8EC074</t>
  </si>
  <si>
    <t>JChemExcel/gEAAB+LCAAAAAAABABdkTuOwzAMRK+ypQRIhEj9E7hi7xR7hG233DKH3yEDBEYAQ57H34i2Kh+nhlMFr0PDt0QNxyNaQINGxPCI/kaIcJwcT1Y9g+ojqvLX8+c2E7fEOHcSSdLS341TTyFPqpJwNk73PGimvGgJdCd22AvQqLeUuVA1qlTYqXeQEGBThaQ+3rJsG7saNFOtCcN39fK+PjKd6vbMgGOjAftyEbCD66tUqOKir8prnOb02vIe6pF87crXNpi2jiWYRvXNsadRs65Jw/crw2FZSmiKk1iuERstYiMsYG2bxnYSc0O/5Yb53K2fq6PYroxbGE77sF5rvwHR5XMauyO+b3z+A2xY0Ir+AQAA</t>
  </si>
  <si>
    <t>D6D4AD875A09694A8160A7385C58A7AB</t>
  </si>
  <si>
    <t>JChemExcelnwEAAB+LCAAAAAAABABVjz0OwyAMha/SESRj8RdIgpgsdSyH6NqxYw5fB4eICgk9fw+bZ2rkKpGvpKiSo7NST83VRzNnxLq286KXZ3xK0nxU07U9jvceIYGz4CK4BN7Bd/egEqYMBnOGsmAIYCyUeAHfPQauO52J9Bjc8APatfcIlCkCRUdMHop8xGSDsv7DhFvoMOMdo8s4vDg67RhtxwgzJzJTUtuj8764xCv3FFuombDogOvCen4zr2nuPS/cQ+jjBz0UN8qfAQAA</t>
  </si>
  <si>
    <t>78226F9CD65902BED86F74E29436B948</t>
  </si>
  <si>
    <t>JChemExcelEwEAAB+LCAAAAAAABAA9j0EOwyAMBL/SI5GMFWNwnFScfCeP6Bd67ONrk6YSQh6tZjHDqA8r3dLoNoqdluxc4qR+LoMen9fR4H0QMKTM2HbIO9YGz1xRCmRFpgnUIAtqdWhICn5vPguKRrAWhy3MEHUm1X2vvJSVIiFx4Okw8v4HQo03C3ILWPUGrGFQ6ISF7/kWLvhVbVEfS4StKBOuVYjjK8KwfL4Hq1QdEwEAAA==</t>
  </si>
  <si>
    <t>4453B659C63A8E564FC520C7488F1613</t>
  </si>
  <si>
    <t>JChemExcelRgEAAB+LCAAAAAAABABdT0kOAyEM+0qPICXRJCwzLeKUO31Er33CPL50AhUqF2zjEFu1OdWn136c+qZcVbR+ydv3S2rrjG/n68ECHIF3kA1EwCUKATBSFigRMNCRLiAUGIq9MqUIJVPep35MUS7RMF9mM2xTxFUdxJbgOou/lRj/DJZtkEyczZPpHgwdFPeOLOswrLXQko9P1xq49PPnByUnG59GAQAA</t>
  </si>
  <si>
    <t>3CC4B19C8340FF4CBBB22CC62C15F650</t>
  </si>
  <si>
    <t>JChemExcel0QAAAB+LCAAAAAAABABNjTsOwzAIQK/S0ZYwMjjGUSxP7MnQI/QKHXP4FuMhEgL0Hh/VoPEkDeOKykN1Bp9vMjKu1/05dqAM30MgJMJSIGFr0DNkS4R1g/7gjNJMzep2W6ra1F+JKUfeMhZaOhXM+1xxOM8s6F+cY2XDwtATMk0sEO8fDO5E2dEAAAA=</t>
  </si>
  <si>
    <t>FAAB730C0D6AC585B574523477F38025</t>
  </si>
  <si>
    <t>JChemExcelTQEAAB+LCAAAAAAABAA1jzGuAyEMRK8SKc0imREGDEtWqeizRY7wr/DLHD5jkhRIM/b42cy5zTDPqXeKz9NA9/A6/ZNuO8P9DPP6uLz+bl2GqMn/zUSzbLEjFYmaYEOOaKhjuW50FXuny9C2HCNxwDsFqblu3mDfJO6omQYtu7ZdDuRdyC/Fy6UK6cO1Lqyhf4b7SiXlgBFa0Xw2cVdBJlKdwFzRn0bvcmTf8Y3wgt9gRaqe7lUOgy6KxysK4YpcHK5+/OCP0fz3xA4JrzfwIwZRTQEAAA==</t>
  </si>
  <si>
    <t>FDE083E690897CD7D8A9B659BB3F1110</t>
  </si>
  <si>
    <t>JChemExcelygAAAB+LCAAAAAAABABNzT0OwyAMBeCrdATpYcUmQBSLyXsy9Ai9QsccvgIzVEIy+p5/zILFiy30O5p0s/nkevOQfr+ez3mAN3zPipCYckai1qAKprJD/0ioNqzi4b6SMpqgdSQu/hXKvNKUaTvmhOPcstBvuFORwVWgiYQnV8TnB8jqEgDKAAAA</t>
  </si>
  <si>
    <t>71BD65E86E7327496CE73AE94B35FCC6</t>
  </si>
  <si>
    <t>JChemExcelPwEAAB+LCAAAAAAABABNTjESwzAI+0rH5A5zxdgxTi4Tezr0Cf1Cxzy+2PiSDmAJCWFV2lV3naxofk/7a251aO8HqUbV1uhxflaGDN+VYAoLxgRBMAlsIWMqEApSMuJKRqFLSW5jrPxHaLlsrowAV9gJocRGarPZaoUQkYsRe4yQB6DkGz/lWu+4HyRMy4A9AIuFMAoDxgpbRvaRfX/Y2sgySxw+wzGPbZ/P5w/tV1vgPwEAAA==</t>
  </si>
  <si>
    <t>1C2E9201B3DE92E426E0B31A4DF5AB73</t>
  </si>
  <si>
    <t>JChemExcelJgEAAB+LCAAAAAAABABNjkEKAyEMRa/SpUIMxlirI66y7xyiV+hyDl+daBFBX3g/fEWM2FNMO+27Yx/6WZMVaiLtpib0uD5HIPgelIAyGArwRC5QyWN6QcQUFjP6DLUgxxnJU+ep0kip6jdPe+MWCMgENf5fXYiQsDDUsLWOxfmZgRqY0m3WbUvKWudWiYaVvUp7/QDooHFYJgEAAA==</t>
  </si>
  <si>
    <t>B43EB7AABDCB55EEDFA9B13047089B24</t>
  </si>
  <si>
    <t>JChemExcelwgAAAB+LCAAAAAAABABVjUEOhSAMRK/iEpKhoRTEL2HVvR7CK7j08GLAxL97fdNOVY1a5apa1Wxq6m63x9g283QdKwvOVZBgPCLNAYVJBEJLQgk0568NJDwsU4oDnR+xo5xf/Kw6Ib+gxH/Za5tMJL/3qjNaoe8f7HUD8ZKsesIAAAA=</t>
  </si>
  <si>
    <t>8D7F20B29AF56DB6C218AFDEBF6839A9</t>
  </si>
  <si>
    <t>JChemExcel6QAAAB+LCAAAAAAABABNjk0OxSAIhK/SZU2ACPq0P3HFATxEr9BlD1+D9cUFAb5hJmhVLqpSdNWi7LQP4lprVV2py3MdERLswAz3IbAmShmQcobzRyEAejjjB8S0BtgUY30UCjz0QH4zT4d+EJxPcYrwlomz+1siJWnLPwvHJ9h/s2P3vHIOHT3pAAAA</t>
  </si>
  <si>
    <t>C31693DDA0D5F6616C2A517E0934D5C6</t>
  </si>
  <si>
    <t>JChemExcelnQAAAB+LCAAAAAAABABNi7kNgDAMRVehTKSPFcc5UCIqD8AQrEDJ8ICTAsmS//VUnXrlXfU9Z8bvysdyny2DA64mcJlEsAb0hJVqtR9JGD1SqdawTazEawOYcprxmJoU2vLXJipx0j85mDQAfz+HyHhqnQAAAA==</t>
  </si>
  <si>
    <t>CF84BD0F50D636872CA3B918BB12EE72</t>
  </si>
  <si>
    <t>JChemExcelxgEAAB+LCAAAAAAABABNUDuOAyEMvcqWIBkLY2CGiagsbZkUOUKusNI2OfyCPWSnwDz7PX9FnHihfhc3n6Qu0sV9+2GT70LjF/fw/6Y//H3kPMdzfbpf79+DKtIGr6MAMVCBn4NhB4rgCjJDyFgT3DKE4TYFFRvDLWHdFkuqNEFcwQEY477YhEwL47ZNPk5DWPIZv0gY93L2MIHCuNpa4byq2qQWrCqwuGHtti++IX/yDCtP8VKY0mfetHhWrfHhuvDp2FXC9SxBE+YiQ9MmTlPPmPWcrYB//wGQYln9xgEAAA==</t>
  </si>
  <si>
    <t>99C8E094186C27993AE5132842F374AC</t>
  </si>
  <si>
    <t>JChemExcelWAEAAB+LCAAAAAAABABNjsEOwyAIQH9lR5tQImC1tvHE3R32CfuFHffxQ23NEiUPeARUnS5VXXku9dVi+0pFXVUuqvZMKMqLYS1Kj+/7IA+0Ae3ABCzwOUjAUYQ1osWTAsbUkiwz2TEkSwQlTI2nw1Pw12gT8iV3xSNRs9gaO24mbdgQ1oQ2GP9WDt5QMpwWBVa7geEMd5G7MIqDBf3eBUahDpjSPT2ag/uygRk53MvsPE/9ml5dvj9onEK+WAEAAA==</t>
  </si>
  <si>
    <t>8F270EE2B25606C5EC02579D000139D2</t>
  </si>
  <si>
    <t>JChemExcelxAAAAB+LCAAAAAAABABdjTEOwyAMRa/SESTzhXHANIjJezL0CL1Cxxy+IaFLB38/+T/Jtpvru99eI8cYd7NubvNn8uN4ryz0WStxJBcYIlSxKLVIimsVcKF2VxnypPaPgppPA4knJlSdeAkJwuNalBh5mRjirANUf3irFMfny/XHF5urjWjEAAAA</t>
  </si>
  <si>
    <t>513A3D76554A0347AF460D9015BA6E95</t>
  </si>
  <si>
    <t>JChemExcelfQEAAB+LCAAAAAAABABVjz2uAyEMhK+SEiRjYcD8ZLUVUspNkSPkCilz+IzJ5klPAjHYMx94Ttnn3KfDFr8ubj8O+Vd+uMO7/e6xprt5rNvl/bxmUpJIUkk6va5CnaSQE86ZMnelbcnEWWhLXBsJazlliGc7cGu0xVWIp+Pb+AW1U8ickmmhULh22ljrn4zjZwhIdks2UHBoso49gGN8bQOXYmiY21gdjIBv1JVvVk8ZWi1oRPwiVE66wHgwNE4FiV6WC0QWTJs5Aqo8sukB3ViaTQM0AB31sjDKMZF/fwDxdnQpfQEAAA==</t>
  </si>
  <si>
    <t>D245C8E175A1CEB590922F441618690D</t>
  </si>
  <si>
    <t>JChemExcelCwEAAB+LCAAAAAAABABNjTsOwzAMQ6/S0QYYwfI/MTJpbw7RNWPHHL6pZRcFBJii6MdDzH5YEd5F+vDzq42cduxyPq7XllHBHpzABe8twmTKBQuVgpYoBCxuCKYU0eK43a+nwGi+5wO5OnWk7Hvg/rZOipqqNaxFCqnTXCn8yKp7G7u/lrEoUUPaVKep6G7a6wPZynyxCwEAAA==</t>
  </si>
  <si>
    <t>07C9526784AE0535BC082FA1FF489164</t>
  </si>
  <si>
    <t>JChemExcelJwEAAB+LCAAAAAAABABNj0sKxCAMhq8yS4UYjPHZ0pXQ5fQQc4VZ9vCTqrUDAfM/8oFHVduhK221tqH3vSsRuqpdy+yv87MESEAMFOC7yEOgjMOYwFhYDSEzGEwJVvvvOGRqFqPNbfEY3YwDchHROSPpoveNvxFXlafdxTiI7WCg8rTzbPfC4BTkB0q2RYTBXxcYRGDJPZEvCiF60OcPjR48jicBAAA=</t>
  </si>
  <si>
    <t>A9803608065D7E9DB62CCEBC61BF89A2</t>
  </si>
  <si>
    <t>JChemExcelFgEAAB+LCAAAAAAABABNjrEOwyAMRH+lYyIdFgYCISiTpY7tR3Tt2DEfXweHqpIFjzPnswjvIpPWc961ZHpI0PM+i+q7BHmfxLfjtbEHR/ACrvhsjIIpwVEpaHoHioy2UIxwkfw6OFEOaJlygVOloq1DrBTTn2iun6KQqUa00L2FysBKIfU+e/Iayj3oejg/PpzUXda3YcaWYNNsF+O+wnx8AZuQm7kWAQAA</t>
  </si>
  <si>
    <t>B5C4379197A2DE2E5DFC6EE32E1E2CFD</t>
  </si>
  <si>
    <t>JChemExcelCgEAAB+LCAAAAAAABABdjjsOAzEIRK+S0pYwMuDPeiNX9MkhcoWUe/h4jbNSIlHMGwEzqtTVqVf3UO6qc1jd0/cxJ9DteO0EG1AEykAV3nsBFwhFIGCtcF+aUWgAY6kQBOM2IP3ZCQubnVGaqYJNroWK9dINOdkKRYznkzyDlm9gB2UerE/br7uSrKRB/DaJq6k/Pij0fygKAQAA</t>
  </si>
  <si>
    <t>14A8BCC28FB4504829ED7F029649971A</t>
  </si>
  <si>
    <t>JChemExcelEgEAAB+LCAAAAAAABABNjrEOwyAMRH+lYyJdLIwJlKBMljq2H9G1Y8d8fF0cqkoWPO7kO1R5V51sHvNuo9Ndo523WU3fNerrS3w5nhsHsIBXcMV7YxRMCQuVgmZ3JGG0lUSwCIXr4EQ5omXKBYspFe06xEqS/kTf+ikGmaqgxb5bqAysFFP3OVCwUu5F52PY54Z7HuTs6Z7k/3Du9fPxAVTuI1ISAQAA</t>
  </si>
  <si>
    <t>3E99D798CB8620A5892C3735369EC124</t>
  </si>
  <si>
    <t>JChemExcelCAEAAB+LCAAAAAAABABdjjsOAzEIRK+S0pYwMuDPeiNX9MkhcoWUe/h4jbNSIlHMGwEzqtTVqVf3UO6qc1jd0/cxJ9DteO0EG1AEykAV3nsBFwhFIGCtcF+aUWgAY6kQBOM2IP3ZCQubnVGaqYJNroWK9dINOdkKRYznkzyDlm9gB2UerE/br7uSrKTBt8jq6Y8Pn23OdwgBAAA=</t>
  </si>
  <si>
    <t>114F112DF523115F0A4AF359A7CCAA29</t>
  </si>
  <si>
    <t>JChemExcel7gAAAB+LCAAAAAAABABNjDEOAyEMBL+SEiRjxRgMd4iKnhR5Qr6Q8h4fA4eUYqXR7Nq9UW2tNqMh+zb1ZUe66t5G0+lxfU6GCBSABL4nAXkw9ERJQBgDlAM5AKYEJd9GRjnNJHeX7m+/XETmrQUJnMesOmAUXXhSHI4XMOYIxc+XAcVv1kuZA8GD99MlF8+xvX5hABai7gAAAA==</t>
  </si>
  <si>
    <t>2958B9D8849D1406D509B69F8FA7E658</t>
  </si>
  <si>
    <t>JChemExcelGQEAAB+LCAAAAAAABABNjkEOwyAMBL/SI0jGijEBkoiT7+mhT+gXeszjawcSRQK0nl1WFqEm4sS3Xdz+ce3t7UpU2pR4faOa9Dq+awLKQBV+KwHpYXAJQkQm2FQw1hm2GZkhJMzx0hn125YxF9MLn+Eu4oAWoBE2Pl0QS7GyqiycumBaVPew9tvwbAnpxvdKoe/BONU7PQYajsW6cW7ujz+t3yK1GQEAAA==</t>
  </si>
  <si>
    <t>7F89D9B57A62BD832D9476B770BAD271</t>
  </si>
  <si>
    <t>JChemExcelCQEAAB+LCAAAAAAABAA1TjEOAyEM+0rHQwoRSSDAISb2u6FP6Bc69vFNqDoQ2SaOvRbNtY7recw7+FtsfJoSbHKY102Pz+skASrwPgkaUIJDsEFkzAxjQ8GuMAqmAjFjqzAylgpRUcT1bDsVS3O92U7D3t2as2MxryIrxI5KvsMMkRJKd7OFRyLUvK8aFs8ZjL1uwuRE/CejspNUt8VLMWrfx4p6YpJ/K3bl1zZ8vjHWt08JAQAA</t>
  </si>
  <si>
    <t>6EBDE8BA759578C05E0AD173F78A50B1</t>
  </si>
  <si>
    <t>JChemExcel7gAAAB+LCAAAAAAABABNjTsOAyEMRK+SkpUGK8bg/SAqelLkCLlCyj18+EopLD29mZFL5pRzyqYeb2+TXlu7MnVOhR/35xIEsAcrvheDHQw/SXcwBY94knjQviMe02gLu+lkZ2j/+sMFEllaiWEdHVV7Clobjis2JwOEjrA2ntQtrkvtBaVTEF3/OeTgXt7uH0etSyvuAAAA</t>
  </si>
  <si>
    <t>BAEAE4DAA3B99711B6FD359DACE5BC85</t>
  </si>
  <si>
    <t>JChemExcel8gAAAB+LCAAAAAAABABFjEsOgzAMRK/SJUhmVH+SOFSssqcLjtArdMnh60BpF5be2G+8Nl5aW9oQw+M2LM+xzxrrNVYb3/bXrJSIjd4zEwsNU4VaELLSY3JihueT7lAJysiFKlIKTlD9Hc7w9Q/remOXbyiFHNJ1hRxd9wjSdUf5cYFYMMOEcn/cuZLBy9E1+3PlUxn3D6AyDXHyAAAA</t>
  </si>
  <si>
    <t>7018C73995FA03FB4BAD4D9A537FBD46</t>
  </si>
  <si>
    <t>JChemExcelxQAAAB+LCAAAAAAABAAtjcEOgzAMQ39lR5CMRZI2a6k49Q6HfcJ+YUc+fqFCSiTrxXaOz7Sf8729y36cXffex4i+ru8mK35bRoEopoVSkGhvNEpCZgm1CM3hlBo0Od60gib0HIac0ZRikVrrTVWhLOmh4UIz5hpwja7EqgENzan+wCGNLs89jQcjNeh8/QG9D4+2xQAAAA==</t>
  </si>
  <si>
    <t>05C740D9045BF72836EA94B1354CA93A</t>
  </si>
  <si>
    <t>JChemExcelCgIAAB+LCAAAAAAABAA1kE1uxTAIhK9SqZsXCaMA/n1RVt6nh+gVunyH72CSSLE+JpMBPOf3nK/zZ7tk4pEp54V6KupzXg4btInihVe2MN/SPC/5+vy+xUgaySAtpI2skDX6e4uQGpnRKzWujZR7pSNVVmd8OlJ2Sdhl41yIR1+ogxKXAoZR4Oj9YfgUzC0DBx0sFWm13JpwFkf0SLx7sDCGw2mPrCtZWB33diMXGNRP1kyH+WQhBoZ1GcA9P5zZ+t0bvKP5mr74XJBxK9i46hqkOY+8VmnmpnutsnJsFT5tjy2Ma/eiWeyBFiOuRTwyifC+LqOgi2i0FF87Cf6NvNJWNUoELmPcskSEZdo+/6hXqm4KAgAA</t>
  </si>
  <si>
    <t>9E91720C33C6A176507213DE90B8CE1C</t>
  </si>
  <si>
    <t>JChemExcelTAEAAB+LCAAAAAAABABNj70OwyAMhF+lI5HOFsYk5EeZ2NOH6JqxYx6+DQ6IAen83cGZfGbZc96z+x8ZnuHWR3b7uwCXz+Ew+Lo+q2KEeEiAzAiCoPiughku8JQgPEZsRZLHJqwK4pSqDKxSfWU/Y4sVxidoZuQpFDayLkVMvGh1E7cXDZu2rK+3qafUx6kvodZCreYG2gI22L7UFqbuG8P1A8TyiWpMAQAA</t>
  </si>
  <si>
    <t>012DA33101F3367C0FC03EE2EB0901AC</t>
  </si>
  <si>
    <t>JChemExcelZQEAAB+LCAAAAAAABACFjj0OwyAMRq/SERT7UxyHnzRi4gAMHasMVa/QsYcvASp1q4Tg4e8ZfM+PaTpQsqScTcqm2Jyy2Ju5Fz6sScWm8ie+vJ9XTxLpdRVSkrocGV6JF6jQLlAlRXQDe3UmgVvPk+cRMEL4YpcW+NDyBr2Bf1zuwggWCMH5SufervuGLdTPvR9YiwvtEb5OCXUDGbINgbF93frCOXP1htCwt4VWPNWIualKu2tdglDZwylBA9n3BxgGoAVlAQAA</t>
  </si>
  <si>
    <t>FA5A61E458CC92C3692D034DDC7EEB08</t>
  </si>
  <si>
    <t>JChemExcelXQEAAB+LCAAAAAAABACFjrEOAiEQRH/FEuLuxL0VuDtCxQdQWBoL4y9Y3sfLcWtiZ0JgmHkDe6/P8/mBVqXU6kp1zddSxd/cvfHDu9J8aX/i0/ZaI8lM71VISfoK5PhKPEGFskCVFHMwebgkCFfKh8VIyVIrTYiJ7DhI/iF5+GzBBCGE2NW+j2tesKT+aYwmuzlRnhH7dNBgkiGLAYzly/YX9lk7Z8CQRy0Nc0dnXAaqlMNoCVLXEUEJmshvH5JCyd9dAQAA</t>
  </si>
  <si>
    <t>2A3B09FB71798092DA07DA7DA72D488B</t>
  </si>
  <si>
    <t>JChemExcelGQEAAB+LCAAAAAAABAA9jrEOwyAMRH+lY5CMlcMQSlAm9uQjunbsmI+vDbQSwqfzO9utLc3pa8tx6Xc1HK0dar6dFrgTWk5Vj/u1QwiZUOizPwkrLWC1OArVwFE7HKgKh0ieEamCMwVOYqYGuOShhBOoJmN6ZBtha+cOqldG1zys/+FDehabDmW9noBJT20jBtE3DLmxdDgkswvIB84KR5b803pamYy7vzxW8OgZAQAA</t>
  </si>
  <si>
    <t>89D98B08A9009AC9E007C371B706BAC5</t>
  </si>
  <si>
    <t>JChemExcellgEAAB+LCAAAAAAABAA9j0ESwyAIRa/SZTIDjKCoaSYr9+0heoUue/h+ktqFzufx+eJzLMdzHXqMcYwFR9eHPiBx9IeD/j1ncfu87k6NVEkzaSdLZJWs0/uOGqrQ4qLEqpIa7S7NiDeplfYmsEI77UU6cJdiYSlO3CRpcC/EGII9B4HeMu0muYcn5+C2xaz34LAUqacEYDQRqWFkDCFS0jaxeJ1ullxmuNg/m6XazMa8+lwSRetzS1bpba6JjkdqrvNdafh4Ik5xa/zoalz7mNT2o6cMW7mG1s8XYdMxrZYBAAA=</t>
  </si>
  <si>
    <t>AE9602B48E6D05D47D334D72F793FE10</t>
  </si>
  <si>
    <t>JChemExceljgEAAB+LCAAAAAAABAA9j0EOwzAIBL/SYyIBCtjYTq2cfG8f0S/02Md3SeoeLC3DsobnWI7nOvQY4xgLnq4PfUDi6Q8H/XvO4vZ53Z0qqZIm0ka2kRWyRu87aqhMi4sSq8pWqbtUI96lFOpVYIV26lkacJNsYclOXGXT4J6JMQR7CgK9J+omqYUnpeC2x6y34LBkKacEYDQRqWFkDCFStn1i8TLdLCnPcLF/NkuxmY159bkkitrmlqzS6lwTHY/UVOa/UnF4J41bLnRtYlLqj54S517m9fMF6UzT1o4BAAA=</t>
  </si>
  <si>
    <t>46E7272CEA853077C517FF0B25A8A01B</t>
  </si>
  <si>
    <t>JChemExcelCwEAAB+LCAAAAAAABAA1jkEOwyAMBL/SI5GcFTYQ06Cc/AAOfUK/0GMeX5MECdAwWtlr1o27yWHB/PZPsCUcffHjf1mMXdjr/O6c6bcXUgprQRRCTNTWhFwfFCjTyhjMYJ0McUTcqDHEqaSHBFGpyRDONVNLqNv05Y4MvT2RW6tHoK4VdS5Rf0YXnjOuLddoSJ4l/F+ucnmEy5saomMe5ZbzD9FnpMgLAQAA</t>
  </si>
  <si>
    <t>D15CA6C0008CD99A0DD46566D5F4D3D2</t>
  </si>
  <si>
    <t>JChemExcelEQEAAB+LCAAAAAAABAA1jrEOwyAMRH+lY5DMCQM2SVEm7+1HdO3YsR9fOxUe0Pn8dIcZbxbDybbzmR7Gp232Ttfj8pnsNL59X3dm4p0+dxbaKnRQbig7zQZVyh1VaXYcB2VBaUsrZCxmoHWaFa0u/68Xr7IyFayhm4TPzjDUGYH/IqNftuwUFR5eBvHVL5FawSNkEfLeSnOgHA4cTHOP+Ba7u35D12jz7IxRKX1/pdO1zxEBAAA=</t>
  </si>
  <si>
    <t>FA0CA3C9C14B6A86E024FAFBFB4DA571</t>
  </si>
  <si>
    <t>JChemExcel5QAAAB+LCAAAAAAABABNTrkNAzEMWyWlDegIyzo/OcOVBsgQWSHlDR/5CRBBBUmJBFW5q7qX2jj1tkZ8tx1Uu/Ljfl+c6XMxsZBjiJCgJmoTRghTi8iFGOnc8AjUTjpQCrU03oaQ52VqdQpPyO+pItktwrI4gJmQ8oTDsoI3EYRqJG7jLPEPVyGy+LAa+fsLC5k/YeUAAAA=</t>
  </si>
  <si>
    <t>EA9FF7201E96D61E3FD1491320C5D057</t>
  </si>
  <si>
    <t>JChemExcelbAEAAB+LCAAAAAAABAA9jzsOwzAMQ6/S0QYUIZJ/+cCT9uYQXTt27OFLOUkBwyCeaZGyw6Sbabdg3SQ+g4V+xAGdvePAULGbmoUj9uPxfW2ZKkkjFfpsSoKTKVQuiSbludFeWF0umfbES72xXhbnclocD+lPp4H1/23AibVBztVlyySchXbWlWAvgMpaQJt7E+tCXBbIzG0lXqFQp8KckDVVbmjOdR0OTZS4yBjSXItzYWyHO51cbj2KXKHeBAPmqwoyZBTEAGRU9bWQDwu2jd8fLxRYDWwBAAA=</t>
  </si>
  <si>
    <t>CE2CB2ED729AF009BBC41BAEB286179A</t>
  </si>
  <si>
    <t>JChemExceltAAAAB+LCAAAAAAABAAtjTEOwzAMA7/S0QZoIbJsuYmRSQ/II7p27JjHN5a9iMSRoMzCZXxasGjjfodwfGg8r9f9OQQ7fociZNKGQprRC4TedWgmYXSPmGpBZxJZ1O0sbivFhp6cJ2ptVab1jfTkdbD5RwebC06VWBHvP9WBIou0AAAA</t>
  </si>
  <si>
    <t>896D743DBB3D1BB24D9F31ECCCABFF05</t>
  </si>
  <si>
    <t>JChemExcellgAAAB+LCAAAAAAABABNjEEOgCAMBL/iEZKlsVZBJZx610f4BY88XqgHTZrsZDvZQ7moOnWnL+16alEe6rVvuHdGhGMSgdC6IBtOJIw8gmmZe4YROdgnUEqNJ4oJX/n6P+Ffm9sXDGzS1wcedPCKlgAAAA==</t>
  </si>
  <si>
    <t>236AFC8829ADB740CB72B9E8F9815EB4</t>
  </si>
  <si>
    <t>JChemExcelAQEAAB+LCAAAAAAABABNjk0OxCAIha8yS02AiNJq27DiAF30CHOFWfbw409NukCe8D3yzsvp6VsZq1lUc6bGvj7m1KK/3Fjr+bm/ewFm4AS/XcAJLSugkDAcC6UEmCgUOFZac9NlaZoBmXKVAhgpVTY++8Zy94350JTzREI39UHoP3wh+LaGeQ/fxyuyzYAoM1JtIk8of/8B+vNGaQEBAAA=</t>
  </si>
  <si>
    <t>48B99EE7552E76F3618A4186DDAF4322</t>
  </si>
  <si>
    <t>JChemExceljAAAAB+LCAAAAAAABABdjDkOgDAMBL9CmUgbK87hAFEq9/AIvkCZx3M3NKuRdjSqpq12UW6qTc1qz+Whb/OEfU4QGA8hFlSPRBJQHVOMiDRm1D8GiowaSAqYcnrR+fd2VMqHjwp/hW/X9gM+ByKbjAAAAA==</t>
  </si>
  <si>
    <t>0DF3B27C14A289C552E1BFE91E922AC8</t>
  </si>
  <si>
    <t>JChemExcelvwAAAB+LCAAAAAAABAAtjMENxDAIBFu5ZyKtkTE+20mUlwvIIyWkhXum+MNgiUXsLHDdy3mtQ53P3pPKKqn48z57A0ew4LdnFCyVkoBJBEdDiDg2kgyqVf3owbNCRWfD3wF0MU+fRqTeFh35mEh4xkEoNjtxaD8m9NfG1/cPSOwIGL8AAAA=</t>
  </si>
  <si>
    <t>BCF1FECB60AD31CCA53696D436D33A1F</t>
  </si>
  <si>
    <t>JChemExcelyAAAAB+LCAAAAAAABABVi7EOgzAMRH+lEkssXazYCU4hYvJePqJrx458fClEFZ3u3tOde3AKDw/LSi6L7/iiXwj54LftOU8QxXs2hCg8FhiLoaWef6qw6VfljMz3EU3Z6tUqZ+n2OJ41JrSCyLX22Vmx63jh1D8JlQ+cWAto+wALUiaFyAAAAA==</t>
  </si>
  <si>
    <t>1C7522BD58DF2AC17D422C364106B301</t>
  </si>
  <si>
    <t>JChemExcel7gAAAB+LCAAAAAAABAA1jksKwzAMRK/SpQ1TYcnfxHglyNI9RK/QZQ7f2E5AiwfzJE1X0z5WuWk3qtLUHFabXiOH7a3z6/zuGezAAk747R4mUIlgigk1UigQ2jJqJsfwxB41UMwIJDIEFxEpFVRPBYnitqhMUyjkC7eb2FEIK2cmYVQe2s1vkscYONdmvm5NXA9klHu+Or+62PMPA1IbRe4AAAA=</t>
  </si>
  <si>
    <t>CE51E047E2657E3E5032352B3C3E493B</t>
  </si>
  <si>
    <t>JChemExcelogEAAB+LCAAAAAAABABVkDEOwyAMRa/SkUiuVWODIRETezr0CL1CpS49fA0JVB1Q/n/+n1jcqyv3pVKpzj6lmq207GVvyLyrzT9aqJ2Ba9np8nmvREgenitDhAQUgBR8BJ/gtRKDF3DEyAKEQWAjwaiAqibjH7sOeD2pttaPMt7SzDKmYKZfPCaHOct+ZkwF5Gzq1qsR7bYt9/AxSAOaUNQxTCg6W53HLg+uKJbJaH8OmFuApEnmRv3U1tc0qvZYIUxje+cZs21tA5lYRnr5fAEyKODyogEAAA==</t>
  </si>
  <si>
    <t>F6FD50F20C929D289B9F668162B3671E</t>
  </si>
  <si>
    <t>JChemExcelOAEAAB+LCAAAAAAABABNTkEKwzAM+8pglxYcEztO0jT05Ps+sS8Mdunjl9oNjBgiybItfS2qh+pTddF11HhKh2ns36HEj/O7Cwq8dxKgDT47MVABjrBECIKFoROmBCFjahMXbAn6MFSs0MO/GBhLnQ2BsKFcKJulIcsgxSwUMdJlwlyM5Wo9uqbb6Pgmz+A4YdxmBsZEE2OttyVCl5vbycH9mkkOfdIT+Ua5xfX8ARkKSB84AQAA</t>
  </si>
  <si>
    <t>735222E502654AD6F42BF1EBCE518BF3</t>
  </si>
  <si>
    <t>JChemExcelNAEAAB+LCAAAAAAABABNTkEKwzAM+8pglxYcEztO0jT05Ps+sS8Mdunjl9oNjBgiybItfS2qh+pTddF11HhKh2ns36HEj/O7Cwq8dxKgDT47MVABjrBAECwMnTAlCBlTm7hgS9AhVKzQw78WGEudDYGwoVwom6UhyyDFLBQx0mXCXIzlaj26ptvo+CaP4Dhh3GYExkQTY623Bbrc1C5C91umOPQ5z+P75BbX8weUwayvNAEAAA==</t>
  </si>
  <si>
    <t>C23383C3DE5CD69F6C2D451AFAFFBD5E</t>
  </si>
  <si>
    <t>JChemExcel9QAAAB+LCAAAAAAABABdjTEOwzAMA7/SMQFowZIcu46RSQ/II7p27JjHN5XrDFmoIwlQu/Fm025yqr1nu478xM1m/DheKyOBI1jBGZ+1YGJSRVhIK5pQLgiJsqClEZ6QqepoC5WBlSR5z5Eio/Wpv4mjD/fYF3rYhxfn/razUnz6spCyA5XrrZfz8QWDNtxq9QAAAA==</t>
  </si>
  <si>
    <t>1E14E493FD1A7C10D8593E76FC9BA038</t>
  </si>
  <si>
    <t>JChemExcelkgAAAB+LCAAAAAAABADzdza0ddZwKtJ0BlJAbAhiKvsp1CRbGeqY6JjpaOga6hkb6xjpGRvqWBvoGOqZmuhYIwmBmcZ6FqY61kZ6ZuZQBWCmrgFUWlfP3BykGSSgiyRiAqVNwUJgnZo1AIrXmM2SAAAA</t>
  </si>
  <si>
    <t>405E62830184005EA0F8A173215CC3E0</t>
  </si>
  <si>
    <t>JChemExcelbQEAAB+LCAAAAAAABAA1TzkOAzEI/EqkNLbEogWfZLUVUsrkEflCyjw+4LVd2APMmBl9BY1qh8JblU8lPVXDqRz1/opKVp0antFuuv0+DwFioAyc4fsgASYIGyaGrSIlOAh3ciwLdswZDsZUFiVh7ZNSJtvbdVLEoTTYCmbDHQs5rsVxT7A1pApH86lhSQsL5rY4tKM5POwx7pzM4pIQDc3i8aUals2VWTbjFtOs7M0/KMX7rjdJk5Hi2mOPxWuXvHefeChBHlmFxsoO8fcHNXCTjG0BAAA=</t>
  </si>
  <si>
    <t>D7DB5B95C4C7BB4F6EBA84E35E2CDBA4</t>
  </si>
  <si>
    <t>JChemExcel3gEAAB+LCAAAAAAABAA1kEtuwzAMRK9SoBsLoAmTokgpQVYCsnQXPUKv0GUO36EaA7bAz/ANpXnO7fFVpjzm9iwTJ34pp6D8Xc7t3d1mmUuE/C2Zn2fJGXzPj9fPzShokBqp0+9NlbY9uDmxB91352MQy0DYOIJ24SqrPpR25WpILGvoRMoqj0E49X9GKmVfkSg3zU4kGJyegLCVLLLWNS9OO4fTPb2ThOHcCBzvUKQpyANqZbnKoPdLbXzYBYdRXZtiba5pI5Hq6ldc+ZALaNwWPO0bWyM8Brqod+ze2TT1uBvitlzzGpEe0Ac0gx2zzp5eBw/JZEDk3BvdMSYZO54nWCxBQECTBi1fqrz+AHQ9q9HeAQAA</t>
  </si>
  <si>
    <t>E956C0C632F5F40FD4DED1DFFB59880A</t>
  </si>
  <si>
    <t>JChemExcelaQEAAB+LCAAAAAAABABNkLsOwjAMRX8FiSWRjFUnjuNSdYrEWAY+gZWRkY/HTspDipyj6+tHsjVaW2hh3TYa+IjNr7WRY7hEO5fYjlu8hfX6VQ6v+zlDBZqAEjzPBKGiFsgeFsGshrnCUnAmIA8LuzDQbPPXQAyMSXcsqKkbQLDMsCTk+icqUt6dirOPsvQQO44i22Wv6U6akPnDtoG6WfSjZ5QfsgCK+NwicOrdBJWGqJgZel9BUkvX4m3dmZCKD7aCE/WXMVa32P/E1xtG0z8KaQEAAA==</t>
  </si>
  <si>
    <t>16FB206E3C3B9763EDD8BC0C4CC55DE3</t>
  </si>
  <si>
    <t>JChemExcelzwAAAB+LCAAAAAAABABNjEsKwzAMRK9SyMYGVdixrbopXg1k6RyiV+gyh6/8gQSE9JgZzQ6zWx34AoNSUeAtTDlsBZb6OL+bUKbfFsk8HTn66PacokI/g2+ofmCXmxaCYk4TE4d3t4W99PdLvGVXltds6Dha43TTCDZXRrCpmSLLSvb8A+AtgHDPAAAA</t>
  </si>
  <si>
    <t>8D7239E98DA6A4E025F1A88DD1C84F74</t>
  </si>
  <si>
    <t>JChemExcelxAAAAB+LCAAAAAAABABNjEkKwzAMRa9S6MYGRdST6th49SFL9xC9Qpc5fD0RAgI9/nRAHbodTIFCqSgwGqp8dAWe9XF+k1CkX/KkMhkOnvI23uQbkuNX7IpzDWNYGNjtzRQ2MqqXtN2SluW9+gPnol9umMHuygx2NZJnsaTPP4vObnHEAAAA</t>
  </si>
  <si>
    <t>5D70944F52C49E51DFF7644F02F4BC91</t>
  </si>
  <si>
    <t>JChemExcelSgEAAB+LCAAAAAAABABVjksKwzAMRK9S6MaGiYhsx5+YrLRPDtErdJnDt7bikoJBozejwSLCm0h/vIvZDiumM3OIld9gK8/9cb7WgAgOcA7v1YEzjKOYMPFMKaPqUsgFVCbvMWUKCXWw6Q6vJVLxqHMTHMeZQq1TrjpQdCPjKS+o4SYceUZdusu0hEvPzaSU2tBIbGWd5OYW8legK83k0dHDf936C+VfUmDPD49s32FKAQAA</t>
  </si>
  <si>
    <t>7E262E906A2F65DB57F680277044061C</t>
  </si>
  <si>
    <t>JChemExcelyAEAAB+LCAAAAAAABABNkEEOhCAMRa8yyWwwKY0tgqBx1b0eYq4wyzn8QItEF/j7eNamcgkd4i6ZpL5ETldTfZy8z8lJqybhQ1QZIreDXr/PxsAFAsN3S8AEHMERgyfCGGHXOONMNc6YVvAFeRnFiqs5CUuoKWBYOi0ajefOkn5kLGIIHQ+vhooL7Pzorp7dz535J/SMBD4jJ81ZZ2wZY2r90vAXdbDkG3Ofh1oxpvCxd1f8nNnngWPvmHg4AXM0p+NlMPuR4Xzv0DZk251+f1TvkrzIAQAA</t>
  </si>
  <si>
    <t>4DA65110831837E3271BCBA7DD802737</t>
  </si>
  <si>
    <t>JChemExcelLQEAAB+LCAAAAAAABABVj7EOwyAMRH+lUpcgpSdsgwFFnbwnP5SPr3HLUAb0dJzP3GXEZmK2GaV5S9qM0+n4vtJJ5ofseT7ujVFkJwjtR+ALLPsh6E6Df8QQXu+C7EzIuvQvhxvM09HGVOuYHMFD/2VCW1igJSw+WVFosWLU5WloHl7AurhCg7NHKtQ9PT5eY3agtukvwVxnDW6+NoP7XEBehKJ1uj/a778RLQEAAA==</t>
  </si>
  <si>
    <t>A121A8ECDD735258D8DA7DFE0E2AEEEA</t>
  </si>
  <si>
    <t>JChemExcelcgAAAB+LCAAAAAAABABzcza0dfZz1rD11/QDMv0VakqsDHU0DPWMjXV0jfSMDXWsIWw9c3MdayM9M3MdAyhtqGdqApVFUmisZ2GqY20AldU1ACnXRRihWQMARSCdp3IAAAA=</t>
  </si>
  <si>
    <t>FE30123AC5E3D614023BFB7537640C7F</t>
  </si>
  <si>
    <t>JChemExcelfgAAAB+LCAAAAAAABABNjDEKgDAQBL9iGWFz5HKnQUOq9KbwK5Z5vJ4EsdhlGYatlUutrrT5OK0tjad+7Qyn8JQScqQ1ISAziQzkgwH/IwFMiw4pkjAyiUJIN3uQ+M3n7FXnfgP3oMy2fgAAAA==</t>
  </si>
  <si>
    <t>7A1055244806D1C0E309D68349CDB813</t>
  </si>
  <si>
    <t>JChemExceljgAAAB+LCAAAAAAABAA9y0EOgCAMBMCveNSkbGwRaCScuOMj/AaPtxL01NnN9iqVWy2tisFuk6Xfp6dASqsgeGIkpTwIOSh7aCT3xknBnubArDZhyFcPjrGDJOMejQw2M/7avgNt/QE7pENxjgAAAA==</t>
  </si>
  <si>
    <t>8F5D37E1111244A075EE41C167CD285B</t>
  </si>
  <si>
    <t>JChemExcelbAEAAB+LCAAAAAAABAA1T0GOxDAI+8pKc2klggohSTNVTtwzh33CfmMev6aZOQTZBmzi/ruN1x5vivvm/pj75hJsgI4pu8twBZuuY4by8/57ipFUkk4qpIW00cZFKYnyYXQlbgVEWFqQmin1qBf3QGheSaMJUiRGUNPJAeXGlXsOPRulsrCEdTIua7ucQSwCjEWD5I6EWim1cOJSQ6wn4IHczKp0CWdco5wxsUyWjnO+02uEG6wj1WDDdt6hudGtLxmfxeZBONk+a1/j2j7qDQ/a3//VVyfnbAEAAA==</t>
  </si>
  <si>
    <t>4321EA8B15A0E33EB496D84BB90C4D2D</t>
  </si>
  <si>
    <t>JChemExceldQEAAB+LCAAAAAAABABFTjkOwzAM+0rHBFAIS77iBp4EZEyHPqFf6NjHV7XjFBAMkiIpq3LV6aE67bPNPmvVoyrrc6qP2ZaHSlVtIwffPq87UyFmEhtP7ztn4kLTIkielghP2+IRyJ6SDQeUP4nIPEwZEgde4YSWhBQayYVs3RIFvrnWHzFD2wS+uqRn+hX+X++wf+r0MFy5CLwMU9PhDDJkqAK2JFyizSNaDtFUOyMEsYIESafYocDl02B4DSPX9V4niJHmzxecadnjdQEAAA==</t>
  </si>
  <si>
    <t>9BAE55B6A34A0A73F98C3815EC4EDE96</t>
  </si>
  <si>
    <t>JChemExcel/AAAAB+LCAAAAAAABAA1jcEOgzAMQ39l0i4gpdacltJScYrEET5iv7DjPn6hAykHx3l2NuOwjYfpauYzrKYHR+Nqu++05/74vpcsRZjlsyRhlCGAKhFZGqEqipKkdVPxqtIUTqUuI6Z6opSWUNXdWKRlaL7cLj02XwARr9Tf7F08f/VzgKYzxFkCQdcTcpWg1wtOt/b6cjMKpUez92F2Aqwyfn8yONKE/AAAAA==</t>
  </si>
  <si>
    <t>663FC2502546FD3C432E30371379C44C</t>
  </si>
  <si>
    <t>JChemExcelYAEAAB+LCAAAAAAABABNjTsSgzAMRK+SEs+IHSTjHwyVeihyhFwhJYePjDGTxn7at7L1UN5UZdNBN2W3G+zi3sN2ODW1azVOh0OdeX2dn2WmSIXE03cR4kicaQgwRMq0VoLMtHrkSCOCp1XqeYVstmUXCaZ0a+P8bLV8hKTKIRgz2AaG7zmmaChI3GOPOROmB01Ge3IMmORvSKUvJHjfOYOfTqlXH1rJo6TeCtdCKzVuj96d9l0V7vwB88A85mABAAA=</t>
  </si>
  <si>
    <t>7918C54C5108A7C41A4C78BEE157A801</t>
  </si>
  <si>
    <t>JChemExcelegEAAB+LCAAAAAAABABNkEsOgzAMRK/SZSI5VuyQOIBYWWIJix6hV+iyh29+0Eosxm/GjgY9lTY1p1o1+jTbaZW3Q0NhB1ttltntXmWwxdmUHp/XwkAMXL4JOMF7IQ+UwLgZ0wToA6wuIw0lGAI4wqojyvzTnkek4ULThR3XS6sLOOV7YBS6lpvRlwlJLowsNR4jrITtjJchMd4B9OUhrgBLgzVgTsOPJdlYqmNngln+Yb/Zl7rmwfN0Vww4y919DPWX9C728wX24dINegEAAA==</t>
  </si>
  <si>
    <t>51E052FF0BB44CB687BA17FF429C85C1</t>
  </si>
  <si>
    <t>JChemExceldQIAAB+LCAAAAAAABAA9UEuuw0AIu8pbJhJBA8y3UVazbw/xrvCWPfwzTFqpUW3GGMOcrynXc+o1J37b3K7X/prTLmCAoLZfU58yoXTVhk/2mzh2hyV9ys/799FIMqmQDjIhq2Sd/h5GhbSRZcpC26FcjTgZnYdwGjdkUwIHFNYPVBajg1Ol07gMwIJq5qHEmumsrPUuLqic2i0A7vmDMyPJ7VFYyke/cIv60vTQr7okNvMHHwBSCx3GSUEQL9prixfvb1H27J2x6Dl8uaNy/U5e6dZSysUnhGfmBD3jdh5iXcPcvceNsAZsBGN9p+ai0YLY8EBFvKMHlgEcm6BdF+nF+xuOiD+P3Ti5c4v+wsPiZYg7Z3cuvgCIH8GnRd7qbuYCEJUviRvcqjU/2nGKZeXxhXOm/f0PPn5H53UCAAA=</t>
  </si>
  <si>
    <t>6BC09040F01816D7901D4E0E90E88D01</t>
  </si>
  <si>
    <t>JChemExcel+gAAAB+LCAAAAAAABABNjTsOhDAMRK+yZSIZi4nzWYio3MMhuAIlhyebDQHJxXj8xqO6qlk2q0btVtWqWFTr4HPuM4QQ6JgBMp4GjDyCcmARGiZ2nnLkmPrhe7tFJE6UJ5Yn1hZwCJSL9wv+cbgOVdkQqYGG+HcRYvfTu+Le2oNCwbG4J14P9rwA5dR1UvoAAAA=</t>
  </si>
  <si>
    <t>B07C7E994A271C44AA967F3B29A27F00</t>
  </si>
  <si>
    <t>JChemExcel6gAAAB+LCAAAAAAABABNjTsOwyAQRK+SEqRhxbLGGCOq7eNIOUJalyl9+NhAlDSjp9F8VLeHqU9rNlW7Kde7Gt1tbapVWffb8Vo54r1mcIBxgeaERAnFMYlgpixfjiQZxWOiOZwepQShcFoXRcoRJZDwQCG/jGhrCy1xYEuVdsUUp4HOo0xosz32j70Cf/33jvtN2eMDFILiwOoAAAA=</t>
  </si>
  <si>
    <t>0FBEFDAF981B3F5A3F8E9E06570F87B2</t>
  </si>
  <si>
    <t>JChemExcelIgEAAB+LCAAAAAAABAA1jjESwyAMBL+S0syIG0sCDGao1MePyBdS+vFBttOg03GwZ2Y8TN6mwxazw3SewWw5wjiCyTAbxq/zswtxI2H67pmWCk0UBalSL6iX5uJaC0WURj2hutSNuqIwRYbMtNwJt8UfMtYZZlQmgSh16PQaU4/gjZDytOr/Uwars+S6XzNFhbiU7IBtVvChvsyG3WsROF/qrpnYu2l9yNmNm1zQ5GFv0Haxw/kDRAjkfiIBAAA=</t>
  </si>
  <si>
    <t>B7CA2345F479EBD13E1D66FC17E109B3</t>
  </si>
  <si>
    <t>JChemExcelTAEAAB+LCAAAAAAABABVT0EOwyAM+8qOVAoRAUqhiFPu4xH7wo59/BikY0gosuM4McyVVanbkxugwlxYVbYdtGe3VuhxvU4KQBEswftMQATkQemEzoMmhyZB1rFBi842GDAcU9jRuakJM3jExv78dphkjMbY0Myvv7QXx9z0RR6Dgyy3dvSQJdMQloAz+PIhIcMQ7zVys2MJ0ye26wOcD7kYTAEAAA==</t>
  </si>
  <si>
    <t>9D8188F2D357CE6D34675027F8DBE58F</t>
  </si>
  <si>
    <t>JChemExcel4gEAAB+LCAAAAAAABABFkEFuhDAMRa/SJUjGihMnwYNYZQ+H6BW6nMP3/3RmKgF5Nt/2d8YYw85rLOdYLiOPAcRr6ysgU3Nd54Xkcq/njWOseO6v5/ejimUxFwvJJrnLz6OIJbEu2WVp6l22qlWOqpBtrr3IUXR/ZSd1TU5BquRA2rWiLtSNklTenLW2t8Y0BRkTDu1zTAA3bUH2AENjshUNBGpokzUaSxuzXoiRaSucpVgDNV5naYOdv5bGQ2uhZMd+dHFoIyV2Rs9NPdMfvtAEbTfUYDyWCXslXd1pojRq4x/pzZK2GXQMtqyJi7WZn/fn+0fTtDAwdkbTXGaAO8Ofnnlbvcn6/AX1vWWO4gEAAA==</t>
  </si>
  <si>
    <t>D3A9721132F546BC762101A09D945BB9</t>
  </si>
  <si>
    <t>JChemExcelXgEAAB+LCAAAAAAABAA1jzEOwzAMA7/SMQVUopItx46RSXs69An9Qsc+vopiL8aZoETKzHi3Y7fF7GWymwWmty37635Y8tclOR++/T6bCInSdxPK1IiZloK6kjyRlbpCE3FDqZMrOFMPD69I62RFTdOjeJbJCSrUM4RYsOpAhjB1iUlPyoMrGnU+5zzG17k1pAef30u7uEBPXZAqadRzvZEvl5Ark6B5uwdSGTL8usvrEdVXcImI0SByR7MoeZ0UGJfef38d5+qoXgEAAA==</t>
  </si>
  <si>
    <t>E6C694DAC00921D0F68F3B50BDA28455</t>
  </si>
  <si>
    <t>JChemExcel4gAAAB+LCAAAAAAABABVTkkKw0AM+0qPCWhEbM+aoSff00f0Cz3m8U0mtKVgbCG02N1l8un+mDffXI57LPcxctufqxgk4bWKYBLWDOaKLjRDYCnoSlMEYUvoxpwRlEXRI1v75yM1f/SJi6EPyUUPeDkDLf6cJt+i0q52Y6kYz/REbQdM7YRVQYlndbUzYImY9zcSeoGr4gAAAA==</t>
  </si>
  <si>
    <t>FBBA6A9FB60ABDB639FF925173BA3788</t>
  </si>
  <si>
    <t>JChemExcelaQEAAB+LCAAAAAAABABNjkkOwyAMRa/SJUjGwmYOysr79BC9Qpc9fBmjSAzf/s8fRIROkVNU26RFnW99XWrcw1Gi99lt0W3J6/c5PESgDEzwPRgogDKMMYEhiylDXVVB9q0gdA5MRp/uImJxUG0XFKE+m0/a7oyZN2G/ydn0GHk0HeYwBKOj7RKGNh5G5kNbqLH7mNJScyh3J2+0oLvjBrT0jFsPY4hgApbQGerf4LLxBhbQvz80/fd1aQEAAA==</t>
  </si>
  <si>
    <t>49496F2BD6621C1A6DB7758EB5683D7A</t>
  </si>
  <si>
    <t>JChemExcelrwAAAB+LCAAAAAAABABNjMsKhTAMRH/lLi1MQ9L0oRZX2fsTbl269ONvtQpCYM7AyZitJstqQztz5i60vYX8zm2eIAHHrBgYmSSjMiLlgCqkCqUxPRhIBTVQLhBK8UHPqBGeSrmzS+nyvRKPr9X53uku2p//dO6j7vwDntQK7q8AAAA=</t>
  </si>
  <si>
    <t>4564FA5E1342D6EC1CD92BDC5DD87D70</t>
  </si>
  <si>
    <t>JChemExcelqgAAAB+LCAAAAAAABAA1jUsOgDAIBa/iUhMkeVCl2rhi30t4BZce3kp1Q4Z5fKrjqD5WF3eZAlvFcJ97JoCuHTRmNqMZDCrGKdHMqlTW1neZIg+pkYftKLymd0LasPJmVJqxn2MTbxjnwFvupLzI9y3i6X4Asp4JY6oAAAA=</t>
  </si>
  <si>
    <t>E1BC2C5FF3E9A0E58C987F7DCA2714F2</t>
  </si>
  <si>
    <t>JChemExcel4gAAAB+LCAAAAAAABAAtjjEOwzAIRa/S0ZHIV8E2sWNlYs/SI/QKHXP4EhOJ4fHhf7CP8XFaOk3MZAlMtniZd/y6vnsnVvrtQqlg26ihM42MUhy5PKhQGnNe0fKDBdJpKJgyqgQxerupbQStNCpyDpo5sSi+GOY7JrQVVR9x9RC/89aJ7hd0Zwi7qjn884/l+gMaAjwh4gAAAA==</t>
  </si>
  <si>
    <t>5259AF9142D9F91719F2FFE539A090D5</t>
  </si>
  <si>
    <t>JChemExcelxwAAAB+LCAAAAAAABABVTkkKxDAM+8ocG1BMHGejoSff5zJP6Bd67OMnS0spGCRblmz9KW9fXVqpUfOi/Dn3tYADjtVjsZ5ShkO1TCKwlDNq7x2YYkAdY0/CFxUqsauBku+YiNPtntpInOZBbUsLV3LDmRXHNSFX7q3Jny/M+QeJBnmDxwAAAA==</t>
  </si>
  <si>
    <t>67C16A1A7E64F214171246616B2A2DEB</t>
  </si>
  <si>
    <t>JChemExcelqQAAAB+LCAAAAAAABABNjDkOhTAMRK9CCdLYiuMsiOhX7vMPwRUoOTzEUFDN4ucx6ya/bvPfliHdhsp07luFRBybYs6sClIOK1oCRVZxw7WiRS4VFNDEKe9wR/pkcuguA4Rzetlnx63ymsc1cYlDC0t5p/1hOS+XAT9rqQAAAA==</t>
  </si>
  <si>
    <t>4995432BB854012D02A7CB353106A09C</t>
  </si>
  <si>
    <t>JChemExcelxAAAAB+LCAAAAAAABABNTrsOwzAI/JWOsXRGxti4CurEnqWf0F/omI+vcTJUQnB3HA/3w/l1+DbD0wxPwd5R+HF+di7ghu8u2AqUWGEFjbTCmEQg9Ow3rCQMq6QDTL3dMBdYQ6YxYD1sIWh0ljRXIq9xa9QVF1z5msG05z+e19YSb6wr6fwBy2ZD1MQAAAA=</t>
  </si>
  <si>
    <t>633BC3F0D655C8DC843D1D9C4E689724</t>
  </si>
  <si>
    <t>JChemExceluwAAAB+LCAAAAAAABABNTDkOwzAM+0rHGKAFy7LlIkIn7flE14wZ8/j6yFCAkEiKlPvh/Dl86/DQ4WEoP/vi1/3dOYEF1y7YEpRYYQmFNMOYRCD0rg/NJAzLpA1MtTw0JlhBpNZgdcSGoeMyrf4ScdatUFUsOufqoMfjn07rebh/IQyzRbsAAAA=</t>
  </si>
  <si>
    <t>2533D04C8AF88ACA05BA50DBD18A6E90</t>
  </si>
  <si>
    <t>JChemExcel3wAAAB+LCAAAAAAABABVjDsOAjEMRK9CGYuJFecLRKnckwOstuIae3i02QiFwpL95nlU1SipNDWd1DQ9R2h733ezdbtT63/H7fi8IgqeMJ5zQWbJqGONnD2qcAgI/EiobkWeg0xROEXUuCLrpma5FFS48/vy7MLtkN0PXg1xpmkwN8BI6PgC8H5vwt8AAAA=</t>
  </si>
  <si>
    <t>5CC00E0B570A5FC603355424DF874C08</t>
  </si>
  <si>
    <t>JChemExcel1QAAAB+LCAAAAAAABABVizEOwyAMRa/S0ajGksFAW4vJezlAlCnXyOGjUA90+JL/8/tmBhaMu8EIBt3ucNi+zx22EffQx195nMdHsOEbIVFtWIkr6jyFakJlyhkzvQrqShJldo+pCKqsyKVIraGqG3Fh0TVnv6n4s9xs1snDeQHaK5uZ1QAAAA==</t>
  </si>
  <si>
    <t>A47E34AC7637A7BEA77F4BEFE26E726C</t>
  </si>
  <si>
    <t>JChemExcelJAEAAB+LCAAAAAAABABNjj0OgzAMha9SqUsiHCsmv4CYvMMBEFOvUKkLh28SHInB8ee89ywzb4pZs1r3+jBTqdJVHXe9MuljG0517ObU1fPeXtdvzpjhM1OA7zwBESgT0DnwGEdYjAeHORQYMab+2TgixcJUzREn11n8jUd0BIuV3EN+qG0ZYfCCxopsMKWOtxVsX3xrVnJe5nZ4zfuesHKmhYQJ9PUHodOV8yQBAAA=</t>
  </si>
  <si>
    <t>B3000E009EE54554C938C1D7CC371282</t>
  </si>
  <si>
    <t>JChemExcelOwEAAB+LCAAAAAAABABNjj0OwyAMha/SEVRj8RdIUjF5b4aOUaZeoWMOX7BjKUjofX48G9PHtM2OS6ERmUaGGgVLYon0E7ru7+dh9s0dtm2P87sWmOG3ZjAZsFZ4ZXCsEXO5cMJJ3a4RUxheSuAS+lk5Y4kc6OUy+ktVU1jCPVBwSdpVser7DReMmaPBo++/Bc5ehfMaGMRd8i5zhWWJwtOEZ91GTA7b8w8FdRhFOwEAAA==</t>
  </si>
  <si>
    <t>3BBFAC6AF15FC712C9848B16D9B09C9F</t>
  </si>
  <si>
    <t>JChemExcelwQAAAB+LCAAAAAAABABVzDEOxCAMBMCvXAmSWcXGBBRE5Z57xH0jjw8JpLjGGq29ts7WukkzNte+vjvzE2Kf83cIKbmArMRQphogmQK2fZDBw4z4xoKUqDLk5pYXkcaB3BOiS4xcqEaUfe3TuHzWM5v1ND+Vt/VnRSzkzwv8nTDAwQAAAA==</t>
  </si>
  <si>
    <t>6E2BB3EF0D1DBD891746D1E9F676A2BB</t>
  </si>
  <si>
    <t>JChemExcel+gAAAB+LCAAAAAAABABNjksOwyAMRK/SZSJNRzHGfIKyYp8eolfoMoevSaKqEoLnwR7P3qftNe/Sw9b7ecJ4fpWEx/FeEwpEIIbPGiEKyZiMOcMYM1qmINKhMOqfppR0ihWBhlaZgosW0US4VGe/BvuY0AYvVJwdhcWp1mFVMp4MgpaoeqNR8/WvrNdIGJEuH18tt32klXurZ5Yzynx8AaQTkJL6AAAA</t>
  </si>
  <si>
    <t>F2C5657BFF349E39D458597842FB49F1</t>
  </si>
  <si>
    <t>JChemExcelgwAAAB+LCAAAAAAABAA1jM0KwCAMg19lRwc1WOvPpOzkfR72Oj781G2BQviStN3mbPu8q3Kd4q0bi5xJ4Aupo4DkSS1DhCJksJlGlEi6oOD4rYfw3DBiGBtH7gvWR/VImQZ9zSrt/QFm3eBvgwAAAA==</t>
  </si>
  <si>
    <t>E01A0FC8BA402A2D1D7A0DD0F5866127</t>
  </si>
  <si>
    <t>JChemExcelsgAAAB+LCAAAAAAABAAtjEEOwzAIBL/Soy0RVMAQW1ZP3JM+JE/I4wN1b6PdnfXL/SjuftUvlc9Zj+CTXnchbAqGfcBk3Ecg8R8baofZMhDsBFNzu1JdWm5tafnw2zLyng8WpAJTUAdg56xD3VAsJQp6jyQTIBTNU2tLqvcDswwEybIAAAA=</t>
  </si>
  <si>
    <t>9BF8F70A2FE2917B0BD0D2C42221E2B8</t>
  </si>
  <si>
    <t>JChemExcel2QAAAB+LCAAAAAAABAA9jjsOAzEIRK+S0ivhUQz+YFmp6NP4Onv4wCabiqdnz4DZO5kdll772PsaX2GPM2VwodygtAokqNFiiMuOPsKqs6IwLfAMrIWWQDm+iAcrxJMVk4PVeaBVWv5ag9krB6Td2Q51nlCvV2i/6y/j3resUqI6z7Ay/sc8ofpbe5wfa133dNkAAAA=</t>
  </si>
  <si>
    <t>does not fulfill all rules, never used before</t>
  </si>
  <si>
    <t>8CD8C9C31A38290D62A2FD79FCB53A0B</t>
  </si>
  <si>
    <t>JChemExcelTAEAAB+LCAAAAAAABABVTksOhCAMvcosIakNLR9Fw6r7mUPMFWbp4UcKohIS+r5UpB8qIkXMMZm3NfKx9Rah1/5d2cFvXYAcmAATOXQEW0TvYcrIAbaEaR7CcrIZ/WU/nuppCvHFe3V1PtyLKA1+flR1RBjjgZaWYfQMG6vl1Jias2uMRNqSsyLNeXQVhZYbLbFp6dYSNFe36rZzXf3M7n/qQx5TTAEAAA==</t>
  </si>
  <si>
    <t>B715492A443E88D445870879130DD374</t>
  </si>
  <si>
    <t>JChemExcel1AAAAB+LCAAAAAAABAA1jUsOwyAMRK/SJZHMCLt8hbpiX3qgHL7jNJXAelgzj7V0L/2EffC8Nt4rLDLv2o8zRIWZGPpT5o85xsVjSETKZORyI7ovu5LUJBq0yFTUKigm01zAaukyG2p2GbMdWVljYw60LKjlJgqGo3av5UpZQrP/oyE1/4+Z4vHLcZxfOaQCFdQAAAA=</t>
  </si>
  <si>
    <t>4B0D984FDD09137A378AF5C0E8854DCD</t>
  </si>
  <si>
    <t>JChemExcelHQEAAB+LCAAAAAAABABVjrESwyAIhl+lo94hJ6AxxnNij0MfoWvHjnn4xsRc0wH4gJ/7WZ+mNttDqarRt9W9rKpcdafGVk1V2nOztT221xKABCjBZ0lABMYhEwjOEQqhyB0jSobCOKf7lFEIigfCGKC4v5kfGocpXXjuGKcETtDPFwecGIpgJnARo3QOAdyEOffb/MPAl+Q49aOeH4ThFrubP/rD0m5fnSkkCR0BAAA=</t>
  </si>
  <si>
    <t>18C08BC3232E1064AF65861E81A9CC28</t>
  </si>
  <si>
    <t>JChemExceljQAAAB+LCAAAAAAABAA9jEEOhDAMA7+yx1YyVtOUZlHFKXf4EI+n2UXk4pE1zuEuyT2deT+zx8nnSsoOpVWMyhLYDUOoikoVDHZ5y6Zo3L6hbhY4VzR0asMoEK4zl4LyfFhoFvJcz/YPPylfN30S00SNAAAA</t>
  </si>
  <si>
    <t>2331058232D89EE717F2AF099C9F39F8</t>
  </si>
  <si>
    <t>JChemExcelOAAAAB+LCAAAAAAABADzc9aw9df081eo0TDUMzXR0TXSMzPXsTbSMzbU0TXUMzbWsTbWszCFscFqdKw1awBNvPojOAAAAA==</t>
  </si>
  <si>
    <t>3EFC0787FD47D32D100BC1F063C628E5</t>
  </si>
  <si>
    <t>JChemExcelzgAAAB+LCAAAAAAABABNjEEOhDAIRa/isk0okdIyGuKK/fRCHn46fk1kQV4+jx8RKfKIdIz8lfjP3GM5U6lsHyqNrZIXYVUqylsnX590grEY+fv6fgPDaY8wobIKeb++hHsjt8tEDoYMB21gtNndvCv5dof5/AGde0iVzgAAAA==</t>
  </si>
  <si>
    <t>911714F4E74F3E8CD54CBF0A679AA96C</t>
  </si>
  <si>
    <t>JChemExcelqgAAAB+LCAAAAAAABABNjTsOwzAMQ6/SMQFoIvrYTiB08t70IDlCDl+h9dCFeCQoalxjvN6yPM/1HImScj3updEqnGII526JjjDuDqMqQmma6AdCaIb0gqD5DJWtQ1h9YtlmsbB3RNoMttkofxM/zk81+XvqbIr1/gBw90Z8qgAAAA==</t>
  </si>
  <si>
    <t>8554669DA02D0936991A0FE6E4733F25</t>
  </si>
  <si>
    <t>JChemExcel3gEAAB+LCAAAAAAABAA1UEuuxDAIu8osW4miAvlO1FX2mUO8K7zlHH5M0kpVZFyDDaPL1bVv1+jXkH1sw0tw/erbp+sE+HTHI3uX3vvYHG3Xx7nX9+9tFKmSVFIhDfT/FhIlCSSZtsBV6QhshdrCyiVQM47V8ZkfzNFuCWNKS6zpJhdcWmUx0GeiJqwYJ2wPqxyj0ym64ynOp0JHZEmOoU6clBpnRxUuc0ThAC0mafEi2ywyPOVk7NUOY82zii7ENnRUtjz/FEzI7CplE8cRux5s5s6AjFN4j93ZZNrNaCuxJ0PeFQzCcLfbNPd2eULhdLZC4IwZ/TPENMbpyhMoIuH+/QEU5ZNN3gEAAA==</t>
  </si>
  <si>
    <t>Ibrutinib</t>
  </si>
  <si>
    <t>F9C459834A41D4F95947021C3B498DAA</t>
  </si>
  <si>
    <t>JChemExcel4AAAAB+LCAAAAAAABABFjjsOwzAMQ6/SMQFoIpL8jdHJe3uIrh075vCNHbgVBOGBICi2R5Ol9ZH7cz1Pa2OlvW/HaxeFeHx22bAIcwRjRhWawTElVKUpnLAEVGOMcMqkkz01Tk/gZqgsZcoDL7ej+X+KyS88leujMWWMAjVQy4mhdMwKngWrZ7YesPmu2qjhM9bjCxcYDK/gAAAA</t>
  </si>
  <si>
    <t>5355CBA747AB94A969B5F9A4C37F2F84</t>
  </si>
  <si>
    <t>JChemExcelTwEAAB+LCAAAAAAABAA1jrGOAzEIRH/lSq8OowVsg2Olcr8pUkYpovuFK/PxB76sZEvDaHjD43h9P3Eead7T45afW7reNn+TrjPN7fj/9HHmevT1/rkokAHv8HuhBqljNciMUmAUlAaZkCX0XsJX9ytShyyoCqNhq6G5wzAkjowxDEUSyAW1RcYbnGPO4cX3vGcIRVYXnXohce9nwpfEzlqsLYjNgkKnFNxdV+wOz3H2RyP7ogbV7eZ3WTQPZ1GNofAadKUcEV2mse0nb+8/839k+08BAAA=</t>
  </si>
  <si>
    <t>470BD42574A3E13571D12B054FBC09E6</t>
  </si>
  <si>
    <t>JChemExcelaAAAAB+LCAAAAAAABAAtijkKwDAMBL+SUgZ5iSwfAeFKvV/kxycobpZhZn2RJ6e50ppO316bKnrhgj7YFE9jgSpb2JutQOUoQavnGMhmGWNw/nNwYNovTPmGJ2gAAAA=</t>
  </si>
  <si>
    <t>yes, if a protocol can be found</t>
  </si>
  <si>
    <t>48D8B95BEB0D2D65B2967F8EBE1DA930</t>
  </si>
  <si>
    <t>JChemExcel1AAAAB+LCAAAAAAABAA1TkEOBCEI+8oeNUEygIqO8cR95hH7hT3O4xcnMeHQlrZgF13BwryjTSOLRtPsHfo837MAEZDA7+wQEqE0SIyaYeDRIQkyOywVUsbaYDDShoKH44JdllzadnuJrBKhjVEVRkLJ247sbl07lytDais/PERlkcwv0dflV4Z/1nSltUJ8/h8tMrjUAAAA</t>
  </si>
  <si>
    <t>95251ADFFA3CDA58A26CB0091848B95E</t>
  </si>
  <si>
    <t>JChemExcelygAAAB+LCAAAAAAABAA1jDEOwzAIRa/S0ZYIMiaBOpYn9vYQuULGHL4qCInh8XkfM1r2KVbWt9oyqv/dfOj1XKcAERDDfRIMKITMsKEqzMCOTDA7isLG2N7JO0pP50AeyYKDYbYUWrb21A7X4ir+KvLgqIejqN7zrD4/7quECsoAAAA=</t>
  </si>
  <si>
    <t>9A0A3ACEB712BA6A7B20B0479C85C62F</t>
  </si>
  <si>
    <t>JChemExcelcgAAAB+LCAAAAAAABAAtzEEOgCAMBdGruNSk/bFUKIS46l4v4hE4vAjuXjLJXO6nwx938VuWtrKgBEIyqgzNUx94aNTJCEsUsHcahAQ6wQgH1QRV6rM4crbfW3sBTapXO3IAAAA=</t>
  </si>
  <si>
    <t>1D8621763424FAEE6A3AF0B13CEADC3F</t>
  </si>
  <si>
    <t>JChemExcelaQEAAB+LCAAAAAAABABNjksKxCAMhq8yywppMIlW2+Iq0KVziLnCLHv4iVVhoJT/8SWm6qK6lLerpFrZHLlSa1GTl7PvcqpUtLnSflqUrtf9OYiABDjB92ACDrBsuCVYGYXg7BpTgjOiCHg4w/BhMtwYK6gBvVt9CzwQxjCKP3amnkAws+EY2eSeTRJSMDi2LUZH0xxNB6TNJnd5cluIKTxyTzaaNjhze3NHmQeSn4fxTKS1I+kH9WgV9HlODNM3dSqP0N0/zNsQjWkBAAA=</t>
  </si>
  <si>
    <t>87E388095660AB960CD8AEE3B7F31663</t>
  </si>
  <si>
    <t>JChemExcelHQEAAB+LCAAAAAAABAA9TzESwyAM+0rH5E74sCFAwmXynjyiX+iYxzfBdRckC1kIPZV31UlVdj12nY75PuWYH/HUG/jU1/XemMEZ3PDZBAUNk1CpiOgZgWodKJQYfaGUEBLF5jxTEfTyLIRbWZ0XWhN6Q6hUB64k2S85UuT/wLQsHmcu42Mze1T2/FHu9y4Po+nRRTNYSTNYeePPh+brC6Q9otMdAQAA</t>
  </si>
  <si>
    <t>87348D7ED08B5B70F0506F60C4E55718</t>
  </si>
  <si>
    <t>JChemExcelGwEAAB+LCAAAAAAABAA9T0kSgzAM+0qPMKN4sBOykOHkOzyiX+iRxxfiupdIkWxF0VN5V51UZddj1+mY71OO+RFPvYFPfV3vjRmcwBWfTZBRMQnlAvSEQKUMFIqMvlKMCJGW6jxRFvT8zIdbac4ztYheEQqVgY0kuckLLfy/MK2rx9mU8bGZPCp5/uj2e5fHoOmumW8dzbfuxp//zNcXg0IZXRsBAAA=</t>
  </si>
  <si>
    <t>A37632CBF445F15B8FF1AD51704A6CCE</t>
  </si>
  <si>
    <t>JChemExcelgAAAAB+LCAAAAAAABABFjEsKwCAMRK/SpUIYiPFTEVc5gBfy8G0aoYuB4fFmVFXDm6hhxbmuHQSpkyBnGhk1UUJtNAp6ObSZ4PQ2wWk3wSnzf/HJDJZzAalnZi3uB7deJfyAAAAA</t>
  </si>
  <si>
    <t>9A34D666EFED339814505B020365D14E</t>
  </si>
  <si>
    <t>JChemExcel9gAAAB+LCAAAAAAABABNjEEOhTAIBa/iUhNKCmi1Glfs9RD/Cn/p4aVSYxvSvAzzOA/t93NQfyUeSrvqM9Rdv5UmoBn+Kwn0NGKaYULJsJGgjGCALfMLGRJmsRCL6dtcRN8vFaXvjv1S6Wvx132iYFzsZBFdqMvQoNCUQtNyh1EItuhsuG54YpZr9gAAAA==</t>
  </si>
  <si>
    <t>19284D6ECC8600BD3D0A810BAF9B8046</t>
  </si>
  <si>
    <t>JChemExcelxQEAAB+LCAAAAAAABAAlUMGRxDAIa+WeyYzDGAzY3sy+KCBFXAv33OJPsB9bQrIAR0TwExIxQoHtHXG8nzNw2xEnigdYjMRyPHx+5efn8/tia38v5nYY4byEdLVbya1dg7a228hXu4w66pN4t0tpWuLF6Rnw7DyBUeZOPjNnCgjTkhQmTAxvpdosssvGDmJ4eTHtDeyklSsDZOYIID1di5Zl98Htlk5jJWEtBW7MWD2dZuK1K3jWwK5FGIpTzzGVxFPBEjkMDFBESjEokzTHlPoVp7FrG8lk/q6JBhDcc/1cGdVV/4CmKx0pG3/fWSWmY1W4af4gUoH7bOfnH5Flq0PFAQAA</t>
  </si>
  <si>
    <t>fulfills all rules, but no large consumption</t>
  </si>
  <si>
    <t>677AA7007221D5D94B4E07D8240846BA</t>
  </si>
  <si>
    <t>JChemExcelpgEAAB+LCAAAAAAABAA9jzGOAyEMRa+ScpCMhQ0YJiiVpW2n2CPsFbbM4WMDkwL0/bGfP6r00kOVX6omfjnc8ifYzX4ddigoXaauoMc+dD3ef08CAapAHTjB/7MAJSCGo0BkzATDBLYGg1EaxASDMOftLbn6GGuHmJHZNUEsKB0GVvnKdN4NEbNxK57ZbLa55iSzhSF2Jw3DWi4rivdnTMY5UWS+tDmSbG0k7M1RTXZGwlo89opVHbysKf0HBTL2uo3iO5cUJIOIQ2RGm9ISNJ9ZVtk1ry4foDXrr9NdxOnOPeH9AdIQTP2mAQAA</t>
  </si>
  <si>
    <t>4D75DDDCDCFA0B8573D897B086ADE2D9</t>
  </si>
  <si>
    <t>JChemExcelkAEAAB+LCAAAAAAABABVUDEOwyAM/EpHkBwrtoGYRJn8gDyia8eOfXxJTKg6gO58nH3Y7DDazXYLZnzer9iIhd04Gh+tcEQL/fBxivT4PFcFIiABVnivAhkCY1lgEpwVNscJC8OWYMoo9QIFq8DWqMC04HLDipwunWacyRFhzrdOjNI6latrVzpxg443JxLUMh60EGPkv1KQRoJGahpEMamnaMnyhXjGpQ6rl510RYevovysOnr3sk/1Bfm/HZ/riJ8vpXnB9JABAAA=</t>
  </si>
  <si>
    <t>620D02A8AF1083EEDE78D18E9763B601</t>
  </si>
  <si>
    <t>JChemExcelMgIAAB+LCAAAAAAABABNUEGSxCAI/MoekyqkQIyaSc3JB/iI/cIe5/GLiJkcjE132wFab/xuW9+bfvXwPuq2vZWJt9CbdJV7S+PajR4n9S8Ws8bOP5/fV4QDCnCCJPD3YgIusDFhVhKPBNeJkiCiMFzVqTzUSRkUrAdcB4q4wWAglwOWMh4PInml9wyI5hCkunDCHOFii5geWgZaanjKXlhusAxaYLYT1gAKZq/BOvQswxk5K7aGM56iuC7SVuDkXM1TqJjKLZwYkz29gfKlrmT32h/dYX16J/GRbUPNbgmeU6+dzNnI1vrYwFwiwf75B+bmaSoyAgAA</t>
  </si>
  <si>
    <t>6B6FB7113AC1EDFBF282B43931DEA4E5</t>
  </si>
  <si>
    <t>JChemExcelpQAAAB+LCAAAAAAABAAti8ENwCAMA1fps5WsCEiAtlFfGYAhukKfDF8RkPw42WdrFh8zT2xmezusbf29BQXfnbAHMIUTGokZiThCE5W6WkehkqCCTHxB8xBn5ThFWV8B1bqWAC3j743TdM6xXMTTPfoPRKnYdqUAAAA=</t>
  </si>
  <si>
    <t>B6515247103279FF83030C11165E8168</t>
  </si>
  <si>
    <t>JChemExcelFQEAAB+LCAAAAAAABABNTkkSBCEI+0oftQoocLc8+gA/1I+faaGXgxISSFhzuuXtTVnTzaf1/17rOk4nTDUACsUIo1PPwDAaJblqpZJubWOFWw5UKoxCYmS+fiUj1f5ADjYglJpBqgLIRuHL6Q5Su532QFJxB6hhsoz8JrNRrDfh5yjcXv78AbvCtZYVAQAA</t>
  </si>
  <si>
    <t>91FD63F43908EE3D55C650CF8AF3138E</t>
  </si>
  <si>
    <t>JChemExcelMwEAAB+LCAAAAAAABAA1TkESxCAI+8oe2xnMLIgi06MP8EN9/ILbXjQkkGTNyWse6zzmOvPPMZl3/FOf+6iQToXzvRTmiVXoajAqYEskQrHgdHWokSBkg1SqaLo3+YEdjRSjp27vkYNHQLN9pY/rAOub5ejj7cBfVAK3QIwRsHJAgfb04E23HiW8b97S0CObFZKVbWyemYqgplDxFSrR0Ld9G6k0zlxvKTjTef8A3AEUXTMBAAA=</t>
  </si>
  <si>
    <t>4E4054F2C6A2467D72EA073A657D7428</t>
  </si>
  <si>
    <t>JChemExcelDwEAAB+LCAAAAAAABABNTkkSwCAI+0qPOqOZ4u549AF+qI9vC3Q5ACGBwJrTLKsxaU0z39ZevdS1HYZ21OA8IUY3Onp2bjQkukpFSY/CWCCrAaW6UUBK5jsLGVH7C/egA4TUFKLe7kz4j5ENj/b48EASke3FLumF/N1VRv7xv4c8O9njBIyyKfQPAQAA</t>
  </si>
  <si>
    <t>8962FAFA3195AB18622A0B2ED60725FA</t>
  </si>
  <si>
    <t>JChemExcelqwIAAB+LCAAAAAAABABdkclxwzAMRVvJUZ5hMAQILnLGJxagItJCji4+IAEKkg+i9LD9L6IfHV99Ox5dzt779pJPOiNHT4fEBTZ7koWukVFK88Sv9++TAmLgGJjD3zMH5LARQ8TwTQWwhR/KkFgoA6NTglaFCpQ6aaSatt1TCLl4W4S6n4Q7UBZSOWzAzanAzl4pVsZMmjM/iKEk7xP1oYfaZxQ1p5UiNPs0t4ggkVeK6+w0X2ummGYX15QN0ZRBBfGIVX1YWTlrLK46I24GhsfqCb6ppIsBA1Uhr4lXJ+ST4vU3rfmD7pdll4xrAXMdRrdVrRXzWj+Gx/sfW/39x6sCAAA=</t>
  </si>
  <si>
    <t>0509D0C16624489779149428EFD5B58B</t>
  </si>
  <si>
    <t>JChemExcel6QAAAB+LCAAAAAAABABNjVEKAyEMRK/ST4UxGHW1rviVA3iIXqGfe/jauMJCIMPMy0SGcBcxw3Yx0oWtmD6smjr8uj7ngQJO4IzvGcABJlAuQEtwVIruQJHRDooRLpJ/b50oB7T85910qsJLaMkNLL0OJ5Cpxt1QqOz8ISuFhMZKsCc/n2/z5lamTfb6AU8crm/pAAAA</t>
  </si>
  <si>
    <t>612BA219D082F90B357AF3075235458E</t>
  </si>
  <si>
    <t>JChemExcelMwMAAB+LCAAAAAAABABdUkuOxSAMu8osWylEhH/fU1ccoIeYK8zyHX4CJp1qpCIZ23EC9Opdrr5dPZy96xfPHvp2Xvsgto4VdLtd+2CjynGwWpK0sEOaK6llhMQdCTMLCfEvwdxyfX2+X43Ek1SSg1KiVCgL5US50M+rkGQKB20uc4zkKld6u0Su8BEVBS7VWJkOCH6RTw5Ycw41qyFxCUCRfTM9cBR6Ixc8MNzJAu4RMBdUYFSVWYW0ZmQzJ1REASPt4JisSvxjCAhc62wNgxFo6xcQ1stDKGwTRm559Ef7mQYKXUBLMDIOwyKnobCUaXjM+YCNUx3xsBVUDLWteRp5O+k6hJ0BHeclwzqht/eYbj/2fumTX1c0IALcw+6eT+ksTx/64GABTs/l5fb+22mnfP9eqBp/HVz75xd3EeB8MwMAAA==</t>
  </si>
  <si>
    <t>5ED66306CFA3218BEE8D38FFDF268D65</t>
  </si>
  <si>
    <t>JChemExcelJAEAAB+LCAAAAAAABAA9jtENwzAIRFfpZyLhU8AYbPnTA2SRjJDhC03bD8PT+YA71+JzbeeSba1rD8wWwr7kfHo+Xtfr3hjeqTCG04QrFXShyRAhmNIUeCUMo1khJNBKU+Ec6I1myxlGfBvcv2KH9L9VB8ET4kJJT+BhVAQHJ9ugUqGSGxp/LQ7ln8UwnhUd2uIWe6aKWtE+aI0ajsgKS1EiQUE1ituh8YgZH6ExqgSr036/AfyrVBckAQAA</t>
  </si>
  <si>
    <t>615BE946A3CA420DC76EEA0128F821A0</t>
  </si>
  <si>
    <t>JChemExcel8QEAAB+LCAAAAAAABABNkDtuxDAMRK+S0gbogUh9VlpDFYGU2iJHyBVS7uFDyjISwJ8naUiORlW/lPvQbaioPdJVt8+9+0e7ipGMPsam0Q5eqq/dfrtGe6UP/nh/P7mSCMVKP89ELMSZJNBW0YQqJNI5saA0Oh/IjbKvL0ywwrNACkUUXigIDzqTyxhx0QFJ6/xgBPYO9Q9DpEMQ080RtfroaPKEkm8uYPPR3I1xK7f+P1eYPC+Jyy++2kT3fTkUcDSHVsewDAQ1rc2E0HzXCjKyVXmb4s0n2d2t3L0Xyyg5oxGHeRe7hmVoi8ZT06rFipRWv4qQ15SGzI42oFgW55w6aZq8Ep3hzZz39y/5vRZG8QEAAA==</t>
  </si>
  <si>
    <t>E7195D8A8D97078060270AE23E8F7F6D</t>
  </si>
  <si>
    <t>JChemExcelgwAAAB+LCAAAAAAABABNjEEKwDAIBL/So0IUjBJaQk7ek0O/k8eX2AZ6cFmGWd2hDewOfqPDwDaOCXydaV3NrJI4S6rKxX6MhFU/Spm3QJHVlkjGJru/eolp6IHXZ5wPcuUdeoMAAAA=</t>
  </si>
  <si>
    <t>9F78762412894D075666AD9FD803C577</t>
  </si>
  <si>
    <t>JChemExcelkQAAAB+LCAAAAAAABABdjD0KwCAMRq/SUSEEovEniFP2OvQ6Hr7VlA6d8ni8L6c6vVTd8H14O8d0jDkAIUVoGwPmAi2hJIjIDK1gkNfWFZiVFZjdaB+IVmxF/CGj1Kf4dn7eS930X5EAAAA=</t>
  </si>
  <si>
    <t>E48B02D64DD0E3216B5987626ECA38ED</t>
  </si>
  <si>
    <t>JChemExcelQAEAAB+LCAAAAAAABABVjjsSwzAIRK+SUprBjNHHEvGkoreLHCaNDx8UG1lRgdjlDYsIOfEiJO61+02rtPcWcZsXt3t1z+9xfJ6MNIObCmaGgiHAOlUsBSoG0p6Rs/mMOcGvKGPNgksBmjFSF4Q1q8gYo1GpI6Ehl0uNsMF8uaM5wH3DsHbMHqPtuAoVVsZ4p6f/60gDgh11Cn98AacBkoxAAQAA</t>
  </si>
  <si>
    <t>8FE27B6890A316572AE783AE0B934FC2</t>
  </si>
  <si>
    <t>JChemExcelWAEAAB+LCAAAAAAABABVjzEOwyAMRa/S0UjEAgw4KOrkPQy9Ro+Qw9eGJEoH8P8PfwMiIlEEdhAn0Qm8u9sFxOxXSRf4qIQ+V+yvAxZGzn6puJLftKRopjU1BcnrxkU1IbOZFtWkEcnIVU1EGm3Uhslt5JMapOJ1fBt5Uyn7LViw6vEzp5AwrBdMSHpNwsoXz//wOcEeNnE4a8SSLTIT2ROu5eyeaMhJw9m9PI6Dv79lw93xA853Gx1YAQAA</t>
  </si>
  <si>
    <t>C017EA66E709FA08D10B69F5C2B70BDE</t>
  </si>
  <si>
    <t>JChemExcelNwMAAB+LCAAAAAAABABNUUuOwyAMvcosW8m1amNIKMqKfbroEeYKs+zhxxhDkBKF97H9cGq91Xul49Tv2Y63431voJ5c67tWXqj28lGrPdw4Vd7GnUf9qHWVlaGf7+8rMAQBEYgEMUCM8PcKEJ4gDJLh9mBkggcFzAzlQRgUMKbdQG6IkDcoyF3ZBYoyyYSUoah5M0VHFTFap5SIIUzaQcA9QUm9oNscPPFJUPZZkDFcrRx0j35aRUaWCTbchiu1zH7WqXl6BJP2JZ40D7MbfPJAPWtzeQplLIbbZL0FpUvY1ugDefY0g8t6b2/tUgd2J7d5zjTYfQ3M1mMMHKg3ZlozM6+ZWbrTtYhC1z9NKDJ/t2pWJ0ib1ZEvaNmKr0uGM3ngIfgeXHCUrKHZ9IrLWrrAGOkaNALcv/83rNdPNwMAAA==</t>
  </si>
  <si>
    <t>D853FD1B0E11BBC365140DD5249AC8B5</t>
  </si>
  <si>
    <t>JChemExcelhwEAAB+LCAAAAAAABAA1UDtuxTAMu0rHBGCISPL3BZm8N0OP0Ct0fIev5LqwDVCkSEgez5B7jHts/mQf8jV01n71cxvD3+5nux8XH2/b7+fj/f1KKBCDZPy8FCLYRFgyDqUlXHLSVS9yxdUpFYfQJq4GngVXY60QqpOVmh2ebiwsHQdTkBHnoUFqh1KdTazdWzsuYw6yua7hV57OsusiA6UImmqOGf48k5w5mVYCpoyygnpFpUnAYmhs6stQCvqc1FgDtv+hMk9d83utwfYCC68vmBea3hRKfEyThaOh0LC/fwFKXCbQhwEAAA==</t>
  </si>
  <si>
    <t>A25066D307BE3506B5117CDC30389253</t>
  </si>
  <si>
    <t>JChemExcelEAIAAB+LCAAAAAAABABNkDtuxDAMRK+SUgZowkP9rA1csXeKPcK2KVPu4UP9sGrs0ejNUJLeTjd118+mUFV3d10/t8p166VOfzf7ibmKbQC46rY5LW+bT3y9Xw856O+BSMgkhTzI7Z4DMU763gOXKSNn0A5GmgtwhOnMEqduvPAZJhOWntiZ2j6kcPKUOl7tc6GHbkjpOPgoU1ccR482BtIDbcMv/Qh8xpmeC/ZCSD3RtF9GzKoWD5/acbHGhE92tfs7gGXaVmVHYHs0m1DMPPKQnpOhdlexMm9liSUNN1dgcXussWA/WkMduL3/ASx/D0kQAgAA</t>
  </si>
  <si>
    <t>079DF110B5DAFE6A5D761AC6B85EB7A5</t>
  </si>
  <si>
    <t>JChemExcel5AAAAB+LCAAAAAAABABFjjEOwzAMA7/S0QZkIbJs2U6QSUDHeOgT+oWOeXyltEU3kjiROpT2Q8M+4xF0V7pHJX1o0Bkn3c7nKvBaCUJiXATSQBHYUkaqkDqWfJnWITVcyAxhb5Aqtg9mVEF2jVw8Hwwb5otn9liyF9VusRXYwBgmq/ihWGpTf2mYPZJtlfzcBph+GltzRGx+8bLxReP5Bgk4tbDkAAAA</t>
  </si>
  <si>
    <t>3BDE1B815E8303657FF33AA90598CDC3</t>
  </si>
  <si>
    <t>JChemExcel2AAAAB+LCAAAAAAABABFjTEOwzAMA7/S0QZkwbJs2UmQSXs89An9Qsc8vlKaohtJnchDaT807DMeQXelqKRPDTrjpMf5WgXeK0FIjFkgLSgCWypIDdLAWi7TB6SOmcwQjg6pYf9iRlVk18jV84Vhw3LxzB5L8aI2LG7itJi0/r+0m60XmyL/sVamn8beHRHbzNaQlxuN5wf4grUb2AAAAA==</t>
  </si>
  <si>
    <t>F9775E61CF5C4CFB06A54C302D16CABE</t>
  </si>
  <si>
    <t>JChemExcelOQEAAB+LCAAAAAAABABNj70OwjAMhF+FMRGOFTf/rTJ5TwfGqm+BxMLD46QtsNnnT3dnbqwa84OZKnNlxU2xZr2Srry1+6621ey6rrf3a6aElOE5ZyALyhBmDyZjguWc5R5lwQAmoiuwYHaXOiGlS3adOGQ/kEOOAzn09DNJGCMYAUUuA/EYfJ+LZAbMUoAI/bC3ThbJ6j5eIHIYR4c4ICq9ccywZCwDstPZWALC9xOPVhjjzri/y9Sz9fsDPkiSjjkBAAA=</t>
  </si>
  <si>
    <t>9A21ABFA09BDBC387905D4B337B7A2C1</t>
  </si>
  <si>
    <t>JChemExcelnAAAAB+LCAAAAAAABABNjTsOgCAQRK9iCcmw2QUBA6HaXg9ha2np4f1hYjUvMy8ZnY1aNW2xKk21qdHNXiHDsRZh7CUiwzASSUJljJQ8qhMKAYGmiPpDTyl342k9BemtUBw7Ou6zo5w/fFXw/fG49jgB5M8F+JwAAAA=</t>
  </si>
  <si>
    <t>CCD343A44E5A76C05366A625028763B9</t>
  </si>
  <si>
    <t>JChemExcelagEAAB+LCAAAAAAABABNjzkSgzAMRa+S0p6RNMg7MK7Ux4dImzIlh4+xDEOj5etpEzFiTROuIrXH8hZTmxU386/tzp2GrZhma3sdn40LOIbfFiABe+AIBgPFBN0Ghh0jeQ/oaSk9ScSATDn2OAA68ifiKOUb4cFrZbnU5RyXHOxa7TNX2LVN9XCJuk7F5+o0YGXKBazk70aNE62+b1kGnSkPeHgdoHV8noHPOzDNX0q8k4mVeYo9/nB3vBxqAQAA</t>
  </si>
  <si>
    <t>0A45AA8183205455DB64FC1ACCEF2924</t>
  </si>
  <si>
    <t>JChemExceltwAAAB+LCAAAAAAABABVyzsOgzAQhOGrpLSlYeX1+gFYrqYnh6ClTMnhEySQnO7X6Btujp6uv/1G7aTj4TuvrVNf575qxGctWOASpiy2oEUpFVOSEtFUzP53kzCj/XAU0weMLbU+NtyhktP1GdiQJnNGC7dCgD+/LzGnIbcAAAA=</t>
  </si>
  <si>
    <t>D0B0B4B66678D4C2319CCEEF6928932A</t>
  </si>
  <si>
    <t>JChemExcel6wAAAB+LCAAAAAAABAA1jj0OwzAIha/SMZHwk8EY24kysTeH6NqxYw5fEykSA/p4P7jz4quf78VdDvd7xL+r83G+rs82iJl+W6NF0QslhnTaCzolgQrtgtYeLKhGqaCUkOQpV7RBu6K2Z6/Q6TVkDd4rpQatwdv0dtit4ajK4MixexWL/HlNA1mCFwmvcXDlyCwW3lyfHwyV48/Zsl5/Pb2jNesAAAA=</t>
  </si>
  <si>
    <t>3EE8E03AC322C06044C76E976D9AECD2</t>
  </si>
  <si>
    <t>JChemExcelTwEAAB+LCAAAAAAABAA1jDsSgzAMRK+SEs9IGiRb/sBQqYdDpE2ZksNHItB4Vm+f1/bJkk3bkXbjzWyyT9r83YzTzrvHw/nhiqUwX+d7GcAMrPBdKkyD6gDkmXTA2onrdTSFtZFmPySYH+LNoIv3DugqrEpNglY3CnUJXCR4UcBGMwfXAuhmDc4NsFD2nKN1PjKsQrmHn3NwGbGjPTiHXq/oAL30eQ4R/ZPP0zweTFofGymXZ/xvU2t3vBKS8A2FevvHdP4AaRB+WE8BAAA=</t>
  </si>
  <si>
    <t>8DB20437E4CF50BDB2B5B6ACC3AFB88A</t>
  </si>
  <si>
    <t>JChemExceltQAAAB+LCAAAAAAABABVjT0OgzAMha/SMZFerDgOTsHK5J0egpWxI4dvCxno4vfp/ci+Bo8e+iuuzt09+B77eb07P45t4YL3opgREpMIlGaB5a+ywv6sSlpgV03oOY34hoWEYYW0gWmqA1OGVSRqbdTueE2Qfw/OTTw+T72BFrUAAAA=</t>
  </si>
  <si>
    <t>563961D920DEDC22E04D69C9591AD206</t>
  </si>
  <si>
    <t>JChemExcelwQAAAB+LCAAAAAAABABVjDEOwzAMA7/S0QZowbJsOYmQSXvyiK4dO+bxbREHSCeSB5K+O68e/BX9K5uHdY9b8Oi/zI/juRSw4L00hELakYTyBGMSQSokfHnqHXZWMqzeAVOro3ZbCE0NllFJCyz9MSXWiynNMianzeMQGfH4AG6JB1nBAAAA</t>
  </si>
  <si>
    <t>A956020B91BC059A89F04929326B559C</t>
  </si>
  <si>
    <t>JChemExcel+QAAAB+LCAAAAAAABABNjDEOwyAMRa/SMUjGwjghIYjp78khunbsmMM3wlBlsPT9/PzxgVSgYrpHHKZ6ugM4BDgBeV3vXWmh7y40SeC0kl95pZJZZ/KJs468sGYqG/mZU6SSmmvQsslbL7gvOlzLymGj8m+K7ckEaYLxMKB/Uv/U+2KFXYus0p4bddcPHbhgUPkAAAA=</t>
  </si>
  <si>
    <t>F7104A8314961711E7F85014A085D777</t>
  </si>
  <si>
    <t>JChemExcelqQAAAB+LCAAAAAAABABVjDEOwyAQBL+SEqTlxHFw2EZU1zuPSJvSpR8fJ8aSU+1od7S2OvPm+tOvxt2sm7O3P4If+2thxrYoJrjAJAKlWdDikaxof1UmTWinJjSVMd8wkTBaIq1gKnlgiGMOVOuFp4r4Pf65fv8Ax5cSLakAAAA=</t>
  </si>
  <si>
    <t>12603FEB4ABD373C83ED4E99684888DD</t>
  </si>
  <si>
    <t>JChemExcel4wAAAB+LCAAAAAAABAA9jbESwyAMQ3+lI9w5vhgolHBM2tuP6NqxYz6+LoZMlqVnGQCeDvBw/eUhHehw+HgdcjvfhyT6HpVEyAXOhbbChVqiLXON1O4c4/TyiM1+TE9n5ZCoVY56IzvvshYjTWtNpabx9UHCIiQOxFzT1ilp4LP0f7Ck9QzKnz/h5C3r4wAAAA==</t>
  </si>
  <si>
    <t>D47A42072CAF2739ECC5A2C4E9C15F4E</t>
  </si>
  <si>
    <t>JChemExcel2wEAAB+LCAAAAAAABABNUDmOwzAM/MqWNkARJqkzgSr1ziP2C1vm8UuKcmK48AzngDDnoH4O7mPTbwzpYxjuQ/ax9dd+zvP22hWvXx8nL5F+3r8POoAYOMPfg0Cgwhb4wJQgRCwRnsaOCkGQizFCIgiMJK5lgYA5K6GG2hRQLEUVWwY1NyPFbGQXJRnlI0R3uSDucoXxmzAsmD6e6G/x9BIOw5cwScJKSpol3FSR2+XJ32y6dUaz+HnC9QS+tc+We3nGVK/GhXUYKRqu7JtFwFx8lqNB0EPzKdJktLRUbNqWYH//A7aQkEDbAQAA</t>
  </si>
  <si>
    <t>760CBE706A52F2EE36832FD301C75AD3</t>
  </si>
  <si>
    <t>JChemExcelFgIAAB+LCAAAAAAABABdULtuwzAM/JWOFsAQoqjqkcITgYzOR3Tt2DEfX8oiHbuAAekePJ4lmyzrMwitm6wiy1PSOB5hlWVKm/BgFMtPUA+HIev3GCipkT5e3/cCKQMTMMPvPQNFIAbqkAiW2ycqfWOMDb4MZCxJQcFSYVBdQftHF+x8DFSsx72jLnMXRYw0p43vyPnN6zlsplE6KbwbXcmXOBPnWtOskCFrbUZrTuV9rbvgtok8ou0RMz3tK11KdFpskmfMKc9vlx9rXr+2OahPf4gViS9v4D3iqUebl/D6A23J0oIWAgAA</t>
  </si>
  <si>
    <t>082974E1CEE0047F3FC0A75CCE5AED3B</t>
  </si>
  <si>
    <t>JChemExcelmAEAAB+LCAAAAAAABAAtkEGOxDAIBL+yx0QiyIBt7LF84p48Yr6wx3n8ArNSZJXaoem23WR27Oe82Q4z2XbcVrdZflJPY+P9vXjskdNVPo328/N5v0iAJ/y+BhABNWACFjiooA5gHARrYhcg1Bk4BZAHrIGqcKHWEMuAi5EbLEVhl79Y3BG5w2rYWji4WrFCTlXMeYUlKB0uwiaw3EVcrr4L+3Ty1cv9IAFr9UzFiXBGPNIYGQo4PWhHSiPW4NojlLfwJNNDSeojF9R/vXiGls0Uu5dQ5Czsp3PpwR7d/2lZo1OwBAqFZYyOiMH5KoqjQ6rn5w8PUvRcmAEAAA==</t>
  </si>
  <si>
    <t>EBA5B98483666F7EB6D1443772B374A9</t>
  </si>
  <si>
    <t>JChemExcelgQEAAB+LCAAAAAAABABNULsOwzAI/JWOiUROBmwnbpWJPf2Irh079uNLQh6VLOvuuANjexvPZn662bhf2GzpzC9ZZlPbSouazM/ejG/f112pEE8kiT53Jq7UDRkt08CMNtJjKBjZWULNzkZIudiEJDQ06FkZ/0M7iX7hClwjrriwoCp5Tg9dIxy6hImR2kmgPpvXAEMOKODNXgo9FGVzJ+/jc2XFkycrpB56YBTdLZB8BDcx+iHVdUr1r0Lmcw39X3Z9ev/9AQ8a392BAQAA</t>
  </si>
  <si>
    <t>1C1D94B6007D7661BFBC183EC738911B</t>
  </si>
  <si>
    <t>JChemExcel/QAAAB+LCAAAAAAABABVTjsOwyAMvUpHkIyFgUJIxPT25BBZO3bM4UvjFKWSh/eXAUgD+hnANshqsMHCtM0Cr8exz4kmes+BTOBcyBUutAjHSC5zjbQ4f4lfUDmkjtQXz1460+Jl3VZcGhvPs6Dq37iSbtfRTZzDIJH9pEuBo+gTGrg3/S+o4hm1xwdnvXdB/QAAAA==</t>
  </si>
  <si>
    <t>36088E4DEE2C0414AA0AF96480791472</t>
  </si>
  <si>
    <t>JChemExcelegAAAB+LCAAAAAAABAAlizkOhEAQA7+yIUjGwtPsHLSIOifhCaQ8gcfvDiRWSa6K0BZDRFzjEduuz32uQsEgzhnGnOAPJs4VnmiCqAI3lvLH/IUvbMKjZlrtf4+qYWJq8D4vTVR78/H+ATv4nXN6AAAA</t>
  </si>
  <si>
    <t>938B743E6A7F68D5EA6EA3E2231F1A0E</t>
  </si>
  <si>
    <t>JChemExcel5QAAAB+LCAAAAAAABAA9jbsNwzAQQ1dJKQFnwtRfMVxdHxcZIW1G8PCRZDkd8fBI6qFq1L6Mmv2wql+r3Dt5667Ux/l5chUGMR6VshBVtoBUZEFMsiU494+1CnKe0IGyFUR/sQo/vcGuIa4oYWIS6T7o8uh3oUd3CSUJQTcyo/i5XJwExNCnU240tmYGe2xte/4AFNqJ/eUAAAA=</t>
  </si>
  <si>
    <t>87B602B908AFE8C8E7F776EEA0B5C1C2</t>
  </si>
  <si>
    <t>JChemExcelCAEAAB+LCAAAAAAABABFjjEOwyAMRa/SESTnqwYDIRGT9+YQXTt2zOGbYFAlW3p+sr+sqtxUr3Lqm/LL3aDH1a4dXvXzON+bUKHvFshV1ERLRKm0V/BKS4Bk2guyTM5Yy9xJiHGyIOW5Y57BcXgEnpdme+LfMpIMGe7ZEsz2ALMRzzCwv9cD7GmL7WxnzJBq7M8fICrUDggBAAA=</t>
  </si>
  <si>
    <t>59FC775C90F4933B31DD24C921C9EE99</t>
  </si>
  <si>
    <t>JChemExcel8AEAAB+LCAAAAAAABABdUEtuhTAMvEqXIDkWY/J9iFX2cIheoct3+NoxeaqKFGk8mY9DvzvO3s++6MF64TK4XOt5r12U6ouia+ld1n/Kbh/O++v9/YqUCYkkk1T6eQlhI4m0BDAihcYp0RGEUShUjtABrDhzi+Oi7BQS14ElUYi87zpwiYY3NbA0kyAbjWbeLIZFc8QLMArA++R5y08KRquFyFxGe2DFB1hUmiYS3godYoTiGifWnXTBnWueGsfDOSSsbz6SZ5gvPxmmLVzL5B17nmv0YemxOt0MOovtTz0wvM+ND/on2kdWOObH7ryXDXp9/wL6l4Sn8AEAAA==</t>
  </si>
  <si>
    <t>FC51F3D1701DA96AFC5994912ED44341</t>
  </si>
  <si>
    <t>JChemExcel0AEAAB+LCAAAAAAABABNjk2uwyAMhK/yliA5FsaAQyNW3jeLHqHX6OGf+WkaicXnmfEY1VOpqTvVa1N1Tcmr05dT79rp7T1JO2m0lEWN3NOoW7bQNP593g8GgQqRgANwBLdFFIKtIsOxMaYdNsEqNkyjYEmXk0cqY4g/lnqFBJmvYTo8u+ZKvHetYV7h+0n6/QUDf2VTizFhTWDCQLZEroYJQzaVeMgk3xKM0i/l3FkS9CDBQTh+E2Qh5iuMoawsYbJo7B7GtIhQdjgY9wKzNtv+TbT+unC2Tpy3RoPxnsB//gHg71QY0AEAAA==</t>
  </si>
  <si>
    <t>DF02963544022C4D41247A88EAAC183F</t>
  </si>
  <si>
    <t>JChemExceluwAAAB+LCAAAAAAABABNjUEKwzAMBL/Sow1rIdmO7NrkpHvyiH6h0EseX6cxpCC0YncHmW3O3Lp7W828ydi/EXscn6akeDVhSMS7VTiGkig6I5NGdKGUkKgu6JG0TDf/WxeQhz7TqZVymWCkJLMltOR5Bp5xoDKa4PPdlYcb88cXa/Mv/7sAAAA=</t>
  </si>
  <si>
    <t>fulfills all rules, but P</t>
  </si>
  <si>
    <t>3C1C61A733DBD0D1648D31BA3A7FE345</t>
  </si>
  <si>
    <t>JChemExceliAEAAB+LCAAAAAAABABlj0EOhCAMRa8yS0hqQ0sF1LhqMks9xFxhlh5+0IIxmQXm5f1PsaqkuivrFnVVp27d/aYqld9e+1f8Fajb/arRSsSv4zOTAAfgBN+5AGVwCVOGgTESLMaYMywFzkM4StPWGDHGZqUpPlNTdKZmQ1PDww2PqvmIZexeMHHnhJQqS4UpVrievWVByb05Ics9OWAufXQrkd28pgQI3diSf/jYqLbrihZKT67/qIk/fi0jwzCIAQAA</t>
  </si>
  <si>
    <t>AE87A918CC938EA19F61922BC710F718</t>
  </si>
  <si>
    <t>JChemExcelXwEAAB+LCAAAAAAABABNjz2uAyEMhK+SEiTvCPOz4Ky2spRyU7wj5Aopc/gYeEiRkPUxjM1Y1am/nLrz6fWpfF7Xqe6PvbqHt/Pwpqme/WqVb5/XnQPFRO97I24UAzkGJ9oSQqMjYq+LE3KmjVHL4ozMdGRIW1z66zbqP8/eiiiLG8K+5lRk+wspd7k0wi50CIRN7F5Bke61ejAjRUKxNo6okSxoHbJYFrTdOPQBJpQVvfzErT8rtRF3rjoZyVLJsA+c7ukYU/znC1vadqFfAQAA</t>
  </si>
  <si>
    <t>D6F5047E9FD76A0A2F0573F47F0744B9</t>
  </si>
  <si>
    <t>JChemExcelwQEAAB+LCAAAAAAABAA1kE2uwyAMhK/ylolkRtiYv6Ks2KeH6BW67OGfTRIk0IcZPCPPaYuPc8rmJPvcjvd+shfnPOZmm/f74uzi8zxO/vt9XtxJmKSQNEpK35cSVxKlxLQFgV0KlGkYp0SK1owZ0eToF0smgWYakRhZaTDUGiIKDftVCbXSSDCLq6ioeksX3o8B2u7PD3alsM4RIj1mAf0KVJzFQ1gWF7JzhmUPyGWxmn03+6AQMdOVX9CYVq8RClo1dnUDi4U16sjJikkWFxsSWl4KtdGguroiJmNOy6d2G07UhzNyW6bWoiDmlVHFB8hPPXnG/fcPToqw8sEBAAA=</t>
  </si>
  <si>
    <t>68BF102FC53AA7F8E4D22795AD2AE780</t>
  </si>
  <si>
    <t>JChemExcel/gAAAB+LCAAAAAAABABNTckNxDAIbGWftkQQ+GKzkV/810WkjRQfn1EkJIY5GC2qJhf7N2rUdljq5tzPrHVYP9f5YwccgQUMwcYYAxwEBEfF3gOKLOjQc9M80rdyDpMsHKa4xWZ8yBHuRlriA2bXkAMmt3qqureeN5dw98srKP375MIMjK89ZK8b8gwTi/4AAAA=</t>
  </si>
  <si>
    <t>55B986FBD2667E170BEB6D9EC0B125A7</t>
  </si>
  <si>
    <t>JChemExcelBgEAAB+LCAAAAAAABABdjrEOwyAMRH+lI0jGwnGAKBXT7eQjunbsmI8vgoCibOfT8+kBxQAWKDD5sJAMGHxthikWGXLgdX52ifTbxZMoGRc5JnILq9DbBVYlp+y3eqyzrolTqmFpsJ/pIqW9ddiP9l7e6d63Pd+2qgiHdcz0h2dU3sI10+FpMtyGrT3//r4KDAYBAAA=</t>
  </si>
  <si>
    <t>6BE29FBB4FB2D93F18CE22646AAAAC46</t>
  </si>
  <si>
    <t>JChemExcelLgEAAB+LCAAAAAAABABVjksKwzAMRK/SZQLKEMmKPylZad8colfoMoevsSNDwNgjzZvBZp/JbLbpOOtl82l8mNUj/TmM5XV9dxbiSL+dV2IlzjQlZFoUJdO7IKhrXsFMS0BUNwSBh9EhRtwcYoHKiPfhjnSsGwElDkORwsNAiL6uoVJ1hCTXCaveSMaWb1l/N9rb2tsb7kPradR8/QHAkvkRLgEAAA==</t>
  </si>
  <si>
    <t>00AFB27C4776D89F09B7610EE8359CBF</t>
  </si>
  <si>
    <t>JChemExceltQAAAB+LCAAAAAAABABNjEEKwzAQA7/Sow3y4vUmdhPjk+7pI/qFHPP4pLUDgQVppUHk5khP1z6e2sjrHH2jvo7vukAT9rXABRUzZFkMNV6q+aeT5ITaO5P3fPskpqiPOEkug34A/1RlnoYNcdRBSkFFvPf6HzvrjxN0tIq+tQAAAA==</t>
  </si>
  <si>
    <t>89439076781C6900FAC1BB7453B4ED4D</t>
  </si>
  <si>
    <t>JChemExcelggAAAB+LCAAAAAAABAAtizkOwCAMBL+SkkhmhXG4hKjo4UM8PlxbjEb2bquq9Lc2rjNc+jOUIAgJvKVsIYm+haMOSSgzjL+FrRYm7gITg8O6RiENO2cLxzQ43b9meEcb7/gBOCkhkYIAAAA=</t>
  </si>
  <si>
    <t>AEA5277CCE45F6FF353643C1799488A2</t>
  </si>
  <si>
    <t>JChemExcelggEAAB+LCAAAAAAABAA1jzuOwzAMRK+S0gYYQvzpE8EVe7vYI2y75ZY5fChZKSQM3syQoP85He6Hbz+0+3Zc++lOfm5TX8GWHY/2k9yv8I/r8f59CXACZvh/EVCFjRIWA8wKvaEGG19INmBsQcvwBTlDz9hqBJpAr5gIsDTohmoBS4GuWBlQ8lCmUUoMXUaSsRp0RgKNF8IqGFokCUUgo0YdU1vwGbQGTbF/gFmaybk3+rmELHXJOEJ4JYjGnP5MX5pW8nYjL7crqLfQeedtG5bv/MVvPcO66vv7A3LhK+iCAQAA</t>
  </si>
  <si>
    <t>1969B32AF97EDDA8FDDCD451E57128BF</t>
  </si>
  <si>
    <t>JChemExcelqgAAAB+LCAAAAAAABABNi0EKhDAMRa/iUiH5mKY2leKqB+jC5TAHmDt4+IlWRAj89z8vbfvsv+/WUNsJY538XliHY1xgRjxTMahckJEX8mSBKbFC0lMEKXhBJD6tAvXnAMmXIUaIq6+rq5hzJ0FMnZRKQLR7YSTpOB1/3Ry5PaoAAAA=</t>
  </si>
  <si>
    <t>Episuite_Koc_MCI_log</t>
  </si>
  <si>
    <t>Episuite_Koc_Kow_log</t>
  </si>
  <si>
    <t>fulfills all rules, but not consumed in large quantities, large Koc</t>
  </si>
  <si>
    <t>large Koc</t>
  </si>
  <si>
    <t>large Koc, not approved in EU, but aromatic-aliphatic ether</t>
  </si>
  <si>
    <t>no aromatic-aliphatic ether, large Koc</t>
  </si>
  <si>
    <t>fulfills all rules, not measured in group, not consumed in large quantities, large Koc</t>
  </si>
  <si>
    <t>does not fulfill all rules, large Koc</t>
  </si>
  <si>
    <t>fulfills all the rules, is not consumed in large quantities, large Koc</t>
  </si>
  <si>
    <t>measured in
Kathrin's Group</t>
  </si>
  <si>
    <t>DA29A5D331A1E3CC618D880BCB6C5D16</t>
  </si>
  <si>
    <t>JChemExceluwAAAB+LCAAAAAAABAAtjMENxDAIBFvJM5E2KIDPdmzl5QLyuBKuhXum+NhgiUXLLHB/1+vehhpfrUmXlXTx8vxKBh9gxb8ERKyJRMGkipqBepIGUEp9Gn33JFLs3vBnANQwRxkJqq05cSukPNNd6ch24dA+TOiPjW/PCxuP4Li7AAAA</t>
  </si>
  <si>
    <t>FD45F6E385F084D5BE1FE0A503E12617</t>
  </si>
  <si>
    <t>JChemExcelzQAAAB+LCAAAAAAABABNjDsOAyEMRK+SEqRhJJtvFlG5zx4iV0i5hw+BLSJZmsfzGDNnfs7LzJ3eZMy004/1GiaP631IxudoEIULylJRWdGDMEYUPuNkpSCzTGIuaNSJcye/SCyKvtqRLaOvP/6sMspthTndiJ4QWOvKXVnt7TZu3feZv76Y5YopzQAAAA==</t>
  </si>
  <si>
    <t>comment for 
selection</t>
  </si>
  <si>
    <t>Remaining weight (g) CoSoMi</t>
  </si>
  <si>
    <t>Storage location position</t>
  </si>
  <si>
    <t>Manufacturer</t>
  </si>
  <si>
    <t>Expires at</t>
  </si>
  <si>
    <t>A62 cabinets</t>
  </si>
  <si>
    <t>SA</t>
  </si>
  <si>
    <t>A62 cabinets, 3_C5</t>
  </si>
  <si>
    <t>A62 cabinets, 4_F1</t>
  </si>
  <si>
    <t>LGC</t>
  </si>
  <si>
    <t>D77 Freezer</t>
  </si>
  <si>
    <t>A62 Cabinets, 3_G10</t>
  </si>
  <si>
    <t>HPC standars</t>
  </si>
  <si>
    <t>0.025/0.0051</t>
  </si>
  <si>
    <t>D77 Freezer/A62 Cabinets, 4_C1</t>
  </si>
  <si>
    <t>SA/SA</t>
  </si>
  <si>
    <t>n.a./n.a.</t>
  </si>
  <si>
    <t>A62 Cabinets</t>
  </si>
  <si>
    <t>AlfaAesar</t>
  </si>
  <si>
    <t>0.08/0.0043/0.1/0.0022</t>
  </si>
  <si>
    <t>A62 Freezers, 3_G6/A62 Freezers, 3_G6/D77 Freezers/A62 Cabinets</t>
  </si>
  <si>
    <t>TRC-Canada/TRC-Canada/TRC-EU/TRC-Canada</t>
  </si>
  <si>
    <t>n.a. x4</t>
  </si>
  <si>
    <t>0.47/0.23</t>
  </si>
  <si>
    <t>A62 Refrigerator/A62 Cabinets</t>
  </si>
  <si>
    <t>SA/Dr. Ehernstorfer</t>
  </si>
  <si>
    <t>01.01.2020/02.01.2013</t>
  </si>
  <si>
    <t>TRC-Canada</t>
  </si>
  <si>
    <t>A62 Refrigerator, 1_H2</t>
  </si>
  <si>
    <t>0.97/9.5</t>
  </si>
  <si>
    <t>A62 Freezer, 3_G12/A62 Refrigerator, 3_A2</t>
  </si>
  <si>
    <t>TRC-Canada/TCI EUROPE</t>
  </si>
  <si>
    <t>no more</t>
  </si>
  <si>
    <t>A62 Freezer, 3_P10</t>
  </si>
  <si>
    <t>A62 Freezer</t>
  </si>
  <si>
    <t>Sigma</t>
  </si>
  <si>
    <t>0.229/5.0</t>
  </si>
  <si>
    <t>A62 Cabinets, 3_B2/A62 Refrigerator</t>
  </si>
  <si>
    <t>Sigma/TCI EUROPE</t>
  </si>
  <si>
    <t>06.07.2018/n.a.</t>
  </si>
  <si>
    <t>Fluka</t>
  </si>
  <si>
    <t>A62 Cabinets, 4_E8</t>
  </si>
  <si>
    <t>5.0/4.98</t>
  </si>
  <si>
    <t>A62 Cabinets, 4_P3/A62 cabients</t>
  </si>
  <si>
    <t>Lipomed Ag</t>
  </si>
  <si>
    <t>09.22.2018</t>
  </si>
  <si>
    <t>A62 Refrigerator, 3_12</t>
  </si>
  <si>
    <t>A62 Cabinets, 4_E5</t>
  </si>
  <si>
    <t>A62 Freezers, 3_P9</t>
  </si>
  <si>
    <t>A62 cabinets, 4_Q1</t>
  </si>
  <si>
    <t>9.46/0.31</t>
  </si>
  <si>
    <t>A62 Refrigerator, 3_B2/A62 Refrigerator, 2_I4</t>
  </si>
  <si>
    <t>TCI EUROPE/SA</t>
  </si>
  <si>
    <t>0.229/0.21</t>
  </si>
  <si>
    <t>A62 Cabinets, 4_M7&amp;A62 cabinets, 5_D8</t>
  </si>
  <si>
    <t>Fluka/Dr.Ehrenstorfer</t>
  </si>
  <si>
    <t>2016/2010</t>
  </si>
  <si>
    <t>A62 cabinets, 3_H5</t>
  </si>
  <si>
    <t>A61 cabinets, 3_J10</t>
  </si>
  <si>
    <t>Dr. Ehrenstorfer</t>
  </si>
  <si>
    <t>0.0015/0.1</t>
  </si>
  <si>
    <t>D77 freezer/D77 freezer</t>
  </si>
  <si>
    <t>TRC-Canada/SA</t>
  </si>
  <si>
    <t>0.029/0.09</t>
  </si>
  <si>
    <t>A62 Freezer, 3_G8/D77 Freezer</t>
  </si>
  <si>
    <t>TRC-Canada/Dr.Ehrenstorfer</t>
  </si>
  <si>
    <t>n.a./10.01.2011</t>
  </si>
  <si>
    <t>0.09/49.9</t>
  </si>
  <si>
    <t>A62 cabinets, 4_E2/A62 cabinets</t>
  </si>
  <si>
    <t>A62 Refrigeratoor, 1_L1</t>
  </si>
  <si>
    <t>09.22.2021</t>
  </si>
  <si>
    <t>A62 Freezers, 3_E5</t>
  </si>
  <si>
    <t>D77 Freezers</t>
  </si>
  <si>
    <t>Lipomed AG</t>
  </si>
  <si>
    <t>A62 Cabinets, 3_C6</t>
  </si>
  <si>
    <t>10/23/2020</t>
  </si>
  <si>
    <t>A62 Cabinets, 4_G6</t>
  </si>
  <si>
    <t>A62 freezer, 4_E7</t>
  </si>
  <si>
    <t>abcr</t>
  </si>
  <si>
    <t>A62 Freezer, 3_Q3</t>
  </si>
  <si>
    <t>A62 freezer, 4_Z4</t>
  </si>
  <si>
    <t>A62 Refrigerator, 2_J2</t>
  </si>
  <si>
    <t>A62 Cabinets, 4_G7</t>
  </si>
  <si>
    <t>05/29/2023</t>
  </si>
  <si>
    <t>A62 Refrigeratr, 1_G13</t>
  </si>
  <si>
    <t>A62 Cabinets, 4_A8</t>
  </si>
  <si>
    <t>12/31/2018</t>
  </si>
  <si>
    <t>99.9/0.22/25.00</t>
  </si>
  <si>
    <t>A62 Cabinets, 4_P5/A62 Cabinets/A62 Cabinets, 6_D4</t>
  </si>
  <si>
    <t>Aldrich/Fluka/Tci EUROPE</t>
  </si>
  <si>
    <t>n.a./03.23.2016/03.23.2016</t>
  </si>
  <si>
    <t>D77 room</t>
  </si>
  <si>
    <t>A62 Refrigerator, 2_M1</t>
  </si>
  <si>
    <t>A62 Refrigerator, 1_G8</t>
  </si>
  <si>
    <t>A62 Cabients, 4_H9</t>
  </si>
  <si>
    <t>0.5/0.074</t>
  </si>
  <si>
    <t>A62 Freezer, 4_Y2-Y3/A62 Freezer, 3_B5</t>
  </si>
  <si>
    <t>TCI EUROPE/TRC-Canada</t>
  </si>
  <si>
    <t>0.03/0.015</t>
  </si>
  <si>
    <t>D77 Freezer/A62 Cabinets, 3_J5</t>
  </si>
  <si>
    <t>Syngenta/Dr.Ehrenstorfer</t>
  </si>
  <si>
    <t>n.a./11.03.2013</t>
  </si>
  <si>
    <t>A62 Cabinets, 3_G1</t>
  </si>
  <si>
    <t>0.078/0.081</t>
  </si>
  <si>
    <t>A62 Cabients, 3_B1/A62 Cabinets</t>
  </si>
  <si>
    <t>Dr. Ehrenstorfer/Riedel-de Haen</t>
  </si>
  <si>
    <t>04.18.2018/01.07.2012</t>
  </si>
  <si>
    <t>A62 Cabients, 4_P4</t>
  </si>
  <si>
    <t>0.97/0.47</t>
  </si>
  <si>
    <t>D77 Freezer/A62 Cabinets, 4_A6</t>
  </si>
  <si>
    <t>01.28.2025/07.31.2013</t>
  </si>
  <si>
    <t>A62 Refrigerator, 1_E14/A62 Cabinets</t>
  </si>
  <si>
    <t>TRC-Canada/TRC-Canada</t>
  </si>
  <si>
    <t>A62 Cabients</t>
  </si>
  <si>
    <t>2.46/0.48</t>
  </si>
  <si>
    <t>A62 Freezer, 3_J6/D77 Freezer</t>
  </si>
  <si>
    <t>A62 Refrigerator, 1_E13</t>
  </si>
  <si>
    <t>06/30/2019</t>
  </si>
  <si>
    <t>A62 Freezer, 3_H7</t>
  </si>
  <si>
    <t>A62 Cabinets, 4_H10</t>
  </si>
  <si>
    <t>08.18.2021</t>
  </si>
  <si>
    <t>A62 Freezer, 3_D1</t>
  </si>
  <si>
    <t>TCI EUROPE</t>
  </si>
  <si>
    <t>A62 Cabinets, 3_B6</t>
  </si>
  <si>
    <t>A62 Cabients, 4_D3</t>
  </si>
  <si>
    <t>A62 Cabients, 3_N4</t>
  </si>
  <si>
    <t>A62 Refrigerator, 1_G15</t>
  </si>
  <si>
    <t>A62 cabinets, 3_J1</t>
  </si>
  <si>
    <t>03/17/2017</t>
  </si>
  <si>
    <t>5.0/0.02</t>
  </si>
  <si>
    <t>A62 refrigerator, 3_D2/A62 Freezer, 3_L8</t>
  </si>
  <si>
    <t>TCIEUROPE/TRC-Canada</t>
  </si>
  <si>
    <t>A62 Freezer, 3_D7</t>
  </si>
  <si>
    <t>11/15/2021</t>
  </si>
  <si>
    <t>0.029/0.049</t>
  </si>
  <si>
    <t>A62 Freezer, 3_G10/A62 Freezer 3_C11</t>
  </si>
  <si>
    <t>TRC_Canada/TRC-Canada</t>
  </si>
  <si>
    <t>0.05/0.068</t>
  </si>
  <si>
    <t>D77 room Hood/A62 cabinets, 3_E3</t>
  </si>
  <si>
    <t>SA/Fluka</t>
  </si>
  <si>
    <t>10.01.2022/01.15.2016</t>
  </si>
  <si>
    <t>A62 Cabients, 3_N5</t>
  </si>
  <si>
    <t>06.30.2019</t>
  </si>
  <si>
    <t>unkown</t>
  </si>
  <si>
    <t>A62 Refrigerator, 1_C4</t>
  </si>
  <si>
    <t>03.28.2021</t>
  </si>
  <si>
    <t>07.15.2018</t>
  </si>
  <si>
    <t>0.03/0.069</t>
  </si>
  <si>
    <t>A62 Refrigerator, 2_J6/A62 Cabinets, 3_E4</t>
  </si>
  <si>
    <t>Syngenta/Fluka</t>
  </si>
  <si>
    <t>08.31.2022/04.26.2013</t>
  </si>
  <si>
    <t>A62 Cabinets, 4_G1</t>
  </si>
  <si>
    <t>10.26.2023</t>
  </si>
  <si>
    <t>0.1/0.076</t>
  </si>
  <si>
    <t>A62 Refrigerator/A62 Refrgerator 2_H7</t>
  </si>
  <si>
    <t>A62 Freezer, 3_G5</t>
  </si>
  <si>
    <t>04.23.2018</t>
  </si>
  <si>
    <t>not found (only 10702)</t>
  </si>
  <si>
    <t>A62 Cabients, 4_D10</t>
  </si>
  <si>
    <t>A62 Refrigerator,m3_G6</t>
  </si>
  <si>
    <t>A62 Refrigerator, 3_J1</t>
  </si>
  <si>
    <t>0.088/0.99</t>
  </si>
  <si>
    <t>A62 Cabinets, 3_H12/A62 Freezer, 4_B8</t>
  </si>
  <si>
    <t>03.01.2020/n.a.</t>
  </si>
  <si>
    <t>0.08/0.09</t>
  </si>
  <si>
    <t>A62 Cabinets, 3_C3/A62 Freezer, 3_L7</t>
  </si>
  <si>
    <t>SA/TRC-Canada</t>
  </si>
  <si>
    <t>11.01.2017/n.a.</t>
  </si>
  <si>
    <t>100/0.97/100</t>
  </si>
  <si>
    <t>A62 refrigerator, 3_C1/A62 Refrigerator, 1_H2, A62 cabinets</t>
  </si>
  <si>
    <t>SA/TRC-Canada/Sigma</t>
  </si>
  <si>
    <t>n.a./n.a./n.a.</t>
  </si>
  <si>
    <t>0.029/0.029</t>
  </si>
  <si>
    <t>A62 refrigerator, 2_E6/A62 Refrigerator, 3_G9</t>
  </si>
  <si>
    <t>07.31.2023/n.a.</t>
  </si>
  <si>
    <t>0.5/0.087</t>
  </si>
  <si>
    <t>A62 Cabinets, 4_C6/A62 cabinets</t>
  </si>
  <si>
    <t>SA/Roche</t>
  </si>
  <si>
    <t>12.01.2020/n.a.</t>
  </si>
  <si>
    <t>A62 Freezer, 3_B12</t>
  </si>
  <si>
    <t>99/0.97</t>
  </si>
  <si>
    <t>A62 Cabinets, 5_R5/A62 Cabinets</t>
  </si>
  <si>
    <t>Sigma/SA</t>
  </si>
  <si>
    <t>A62 Cabinets, 3_E10</t>
  </si>
  <si>
    <t>08.26.2015</t>
  </si>
  <si>
    <t>A62 freezer, 3_D8</t>
  </si>
  <si>
    <t>0.028/0.089</t>
  </si>
  <si>
    <t>A62 Freezer, 3_H9/A62 Freezer, 3_B2</t>
  </si>
  <si>
    <t>02.07.2020/n.a.</t>
  </si>
  <si>
    <t>5.0/1.99</t>
  </si>
  <si>
    <t>A62 Cabinets/A62 Refrigerator, 2_F6</t>
  </si>
  <si>
    <t>Fluka/SA</t>
  </si>
  <si>
    <t>n.a./05.01.2026</t>
  </si>
  <si>
    <t>A62 Cabinets, 4_F9</t>
  </si>
  <si>
    <t>A62 Cabinets, 4_E6</t>
  </si>
  <si>
    <t>0.077/0.977</t>
  </si>
  <si>
    <t>D77 Freezer/A62 Cabinets</t>
  </si>
  <si>
    <t>01.13.2022/n.a.</t>
  </si>
  <si>
    <t>A62 Freezer, 3_E7</t>
  </si>
  <si>
    <t>A62 Freezer, 3_H10</t>
  </si>
  <si>
    <t>A62 Freezer, 3_L4</t>
  </si>
  <si>
    <t>02.27.2020</t>
  </si>
  <si>
    <t>1.0/0.95/0.23</t>
  </si>
  <si>
    <t>A62 Cabinets, RT_4_H1/A62 Cabinets, 4_B1/A62 Cabinets, 3_O5</t>
  </si>
  <si>
    <t>SA/SA/Dr. Ehrenstorfer</t>
  </si>
  <si>
    <t>n.a./n.a./01.11.2013</t>
  </si>
  <si>
    <t>08.21.2020</t>
  </si>
  <si>
    <t>A62 Freezer, 3_F9</t>
  </si>
  <si>
    <t>12.31.2021</t>
  </si>
  <si>
    <t>A62 Cabinets, 3_R4</t>
  </si>
  <si>
    <t>A62 Refrigerator, 3_F5</t>
  </si>
  <si>
    <t>10.31.2019</t>
  </si>
  <si>
    <t>0.049/9.5</t>
  </si>
  <si>
    <t>A62 Cabients, 3_C7/A62 Cabinets, 4_P2</t>
  </si>
  <si>
    <t>04.01.2020/n.a.</t>
  </si>
  <si>
    <t>A62 cabinets, 3_S4</t>
  </si>
  <si>
    <t>A62 Refrigerator, 1_G7</t>
  </si>
  <si>
    <t>A62 Cabinets, 4_E7</t>
  </si>
  <si>
    <t>D77 room, Hood</t>
  </si>
  <si>
    <t>12.31.2018</t>
  </si>
  <si>
    <t>0.215/0.229</t>
  </si>
  <si>
    <t>A62 Cabinets, 3_I5/A62 Cabinets</t>
  </si>
  <si>
    <t>fluka/Riedel-de Haen</t>
  </si>
  <si>
    <t>06.27.2018/03.25.2010</t>
  </si>
  <si>
    <t>0.03/0.229</t>
  </si>
  <si>
    <t>A62 Refrigerator, 2_J7/A62 Freezer, 3_P3</t>
  </si>
  <si>
    <t>Syngenta/TRC-Canada</t>
  </si>
  <si>
    <t>06.30.2023/n.a.</t>
  </si>
  <si>
    <t>TRC Canada</t>
  </si>
  <si>
    <t>0.97/0.97</t>
  </si>
  <si>
    <t>A62 Cabinets, 4_K1/A62 Cabinets, 4_M4</t>
  </si>
  <si>
    <t>Sigma/Sigma</t>
  </si>
  <si>
    <t>no mroe</t>
  </si>
  <si>
    <t>unknown</t>
  </si>
  <si>
    <t>0.25/25</t>
  </si>
  <si>
    <t>A62 Cabinets, 4_L7/D77 Freezer</t>
  </si>
  <si>
    <t>HPC standards/TCI EUROPE</t>
  </si>
  <si>
    <t>08.01.2018/n.a.</t>
  </si>
  <si>
    <t>A62 Cabinets, 4_M8</t>
  </si>
  <si>
    <t>HPC standards</t>
  </si>
  <si>
    <t>1.0/5.0/0.31</t>
  </si>
  <si>
    <t>A62 refrigerator, 3_F6/A62 Cabinets, 6_K1/A62 Refrigerator, 1_C1</t>
  </si>
  <si>
    <t>TCI EUROPE/TCI EUROPE/USP Rockville</t>
  </si>
  <si>
    <t>UFZ_LSER_Koc_eq1_log</t>
  </si>
  <si>
    <t>UFZ_LSER_Koc_eq3_log</t>
  </si>
  <si>
    <t>n</t>
  </si>
  <si>
    <t>Unknown</t>
  </si>
  <si>
    <t>A62 Freezer, 3_P7</t>
  </si>
  <si>
    <t>A62 cabonets, 4_A4</t>
  </si>
  <si>
    <t>AccuStandards</t>
  </si>
  <si>
    <t>0.5/0.043</t>
  </si>
  <si>
    <t>12.31.2022/n.a.</t>
  </si>
  <si>
    <t>D77 freezer</t>
  </si>
  <si>
    <t>A62 cabients, 4_A1</t>
  </si>
  <si>
    <t>A62 refrigerator, 3_D3</t>
  </si>
  <si>
    <t>TCI Europe</t>
  </si>
  <si>
    <t>0.08/4.5</t>
  </si>
  <si>
    <t>A62 Cabinets, 3_C2/A62 Refrigerator, 3_E4</t>
  </si>
  <si>
    <t>SA/TCI Europe</t>
  </si>
  <si>
    <t>02.28.2020/n.a.</t>
  </si>
  <si>
    <t>A62 Cabinets, 3_I9</t>
  </si>
  <si>
    <t>HPC Standards</t>
  </si>
  <si>
    <t>A62 Freezer, 4_C4</t>
  </si>
  <si>
    <t>EDQM</t>
  </si>
  <si>
    <t>logP</t>
  </si>
  <si>
    <t>formula</t>
  </si>
  <si>
    <t>C13H16O5</t>
  </si>
  <si>
    <t>C23H36O7</t>
  </si>
  <si>
    <t>C16H28N2O4</t>
  </si>
  <si>
    <t>C17H20O6</t>
  </si>
  <si>
    <t>C20H25ClN2O5</t>
  </si>
  <si>
    <t>C24H32O4S</t>
  </si>
  <si>
    <t>C24H36O5</t>
  </si>
  <si>
    <t>C24H29NO5</t>
  </si>
  <si>
    <t>C25H38O5</t>
  </si>
  <si>
    <t>C22H19ClO3</t>
  </si>
  <si>
    <t>C20H25NO2</t>
  </si>
  <si>
    <t>C21H30O2</t>
  </si>
  <si>
    <t>C22H28O2</t>
  </si>
  <si>
    <t>C27H30Cl2O6</t>
  </si>
  <si>
    <t>C16H19NO4</t>
  </si>
  <si>
    <t>C16H14O3</t>
  </si>
  <si>
    <t>C14H12O3</t>
  </si>
  <si>
    <t>C11H13N</t>
  </si>
  <si>
    <t>C15H12N2O2</t>
  </si>
  <si>
    <t>C15H23NO</t>
  </si>
  <si>
    <t>C17H22N2O</t>
  </si>
  <si>
    <t>C16H13ClN2O</t>
  </si>
  <si>
    <t>C17H21NO</t>
  </si>
  <si>
    <t>C15H22FN3O6</t>
  </si>
  <si>
    <t>C19H32N2O5</t>
  </si>
  <si>
    <t>C27H37N3O7S</t>
  </si>
  <si>
    <t>C21H24N4O2S</t>
  </si>
  <si>
    <t>C30H53N3O6</t>
  </si>
  <si>
    <t>C33H35FN2O5</t>
  </si>
  <si>
    <t>C19H21NO4</t>
  </si>
  <si>
    <t>C18H21NO3</t>
  </si>
  <si>
    <t>C17H19NO3</t>
  </si>
  <si>
    <t>C16H17NO3</t>
  </si>
  <si>
    <t>C34H53NO11</t>
  </si>
  <si>
    <t>C14H18N2O5</t>
  </si>
  <si>
    <t>C20H30N2O5</t>
  </si>
  <si>
    <t>C13H18O2</t>
  </si>
  <si>
    <t>C16H25NO2</t>
  </si>
  <si>
    <t>C16H23NO</t>
  </si>
  <si>
    <t>C13H17N</t>
  </si>
  <si>
    <t>C15H25N3O</t>
  </si>
  <si>
    <t>C21H31N3O5</t>
  </si>
  <si>
    <t>C18H25NO</t>
  </si>
  <si>
    <t>C32H39NO4</t>
  </si>
  <si>
    <t>C21H18ClNO6</t>
  </si>
  <si>
    <t>C15H14ClNO2S</t>
  </si>
  <si>
    <t>C17H19N3</t>
  </si>
  <si>
    <t>C18H20N2</t>
  </si>
  <si>
    <t>C14H9ClF3NO2</t>
  </si>
  <si>
    <t>C14H14ClNS</t>
  </si>
  <si>
    <t>C18H19NOS</t>
  </si>
  <si>
    <t>C22H23ClN6O</t>
  </si>
  <si>
    <t>C10H11ClN4</t>
  </si>
  <si>
    <t>C11H12N2S</t>
  </si>
  <si>
    <t>C17H20N4S</t>
  </si>
  <si>
    <t>C21H25N3O2S</t>
  </si>
  <si>
    <t>C18H19ClN4</t>
  </si>
  <si>
    <t>C9H14N5O4P</t>
  </si>
  <si>
    <t>C13H20N6O4</t>
  </si>
  <si>
    <t>C14H22N2O2</t>
  </si>
  <si>
    <t>C13H18ClNO</t>
  </si>
  <si>
    <t>C11H17NO</t>
  </si>
  <si>
    <t>C12H16F3N</t>
  </si>
  <si>
    <t>C13H21NO3</t>
  </si>
  <si>
    <t>C14H22N2O3</t>
  </si>
  <si>
    <t>C10H15NO</t>
  </si>
  <si>
    <t>C15H25NO3</t>
  </si>
  <si>
    <t>C16H21NO2</t>
  </si>
  <si>
    <t>C9H13N5O4</t>
  </si>
  <si>
    <t>C10H15N3O5</t>
  </si>
  <si>
    <t>C23H23ClFNO5</t>
  </si>
  <si>
    <t>C14H18N6O</t>
  </si>
  <si>
    <t>C22H26ClN7O2S</t>
  </si>
  <si>
    <t>C18H26ClN3O</t>
  </si>
  <si>
    <t>C10H12N2O3S</t>
  </si>
  <si>
    <t>C22H28FN3O6S</t>
  </si>
  <si>
    <t>C12H18N2O</t>
  </si>
  <si>
    <t>C14H14O3</t>
  </si>
  <si>
    <t>C16H20N4O3S</t>
  </si>
  <si>
    <t>C16H16N2O3S</t>
  </si>
  <si>
    <t>C12H18O</t>
  </si>
  <si>
    <t>C18H28N2O3</t>
  </si>
  <si>
    <t>C8H10N2O4S</t>
  </si>
  <si>
    <t>C10H10N4O2S</t>
  </si>
  <si>
    <t>C11H11N3O2S</t>
  </si>
  <si>
    <t>C9H9N3O2S2</t>
  </si>
  <si>
    <t>C12H14N4O2S</t>
  </si>
  <si>
    <t>C15H15NO2</t>
  </si>
  <si>
    <t>C10H11N3O3S</t>
  </si>
  <si>
    <t>C14H11Cl2NO2</t>
  </si>
  <si>
    <t>C14H10F3NO2</t>
  </si>
  <si>
    <t>C9H8O4</t>
  </si>
  <si>
    <t>C18H16F3NO4</t>
  </si>
  <si>
    <t>C18H19NO4</t>
  </si>
  <si>
    <t>C22H19NO4</t>
  </si>
  <si>
    <t>C19H18CaN2O9</t>
  </si>
  <si>
    <t>C7H7NO3</t>
  </si>
  <si>
    <t>C10H11ClO3</t>
  </si>
  <si>
    <t>C8H9NO2</t>
  </si>
  <si>
    <t>C10H8F2N4O</t>
  </si>
  <si>
    <t>C10H8O3S</t>
  </si>
  <si>
    <t>C15H22O3</t>
  </si>
  <si>
    <t>C10H8O6S2</t>
  </si>
  <si>
    <t>C19H16ClNO4</t>
  </si>
  <si>
    <t>C18H14N4O5S</t>
  </si>
  <si>
    <t>C15H17ClN2O2</t>
  </si>
  <si>
    <t>C9H7Cl2N5</t>
  </si>
  <si>
    <t>C14H17Cl2NO2</t>
  </si>
  <si>
    <t>C17H25N3O2</t>
  </si>
  <si>
    <t>C9H6F3N3O</t>
  </si>
  <si>
    <t>C7H3Br2NO</t>
  </si>
  <si>
    <t>C21H16F4N4O2S</t>
  </si>
  <si>
    <t>C21H15F4N5O2S</t>
  </si>
  <si>
    <t>C20H22N2O3</t>
  </si>
  <si>
    <t>C12H4Cl2F6N4OS</t>
  </si>
  <si>
    <t>C27H38N2O4</t>
  </si>
  <si>
    <t>C4H5NO4S</t>
  </si>
  <si>
    <t>C5H4N4O</t>
  </si>
  <si>
    <t>C7H5NO3S</t>
  </si>
  <si>
    <t>C9H9N3O2</t>
  </si>
  <si>
    <t>C12H6F2N2O2</t>
  </si>
  <si>
    <t>C17H19N3O3S</t>
  </si>
  <si>
    <t>C16H15F2N3O4S</t>
  </si>
  <si>
    <t>C16H14F3N3O2S</t>
  </si>
  <si>
    <t>C12H16N2O3</t>
  </si>
  <si>
    <t>C12H14N2O2</t>
  </si>
  <si>
    <t>C17H21NO3</t>
  </si>
  <si>
    <t>C22H28N2O2</t>
  </si>
  <si>
    <t>C17H19NO4</t>
  </si>
  <si>
    <t>C19H20N2O3S</t>
  </si>
  <si>
    <t>C24H26N6O3</t>
  </si>
  <si>
    <t>C6H10N6</t>
  </si>
  <si>
    <t>C8H15N5O</t>
  </si>
  <si>
    <t>C8H14ClN5</t>
  </si>
  <si>
    <t>C11H19N5S</t>
  </si>
  <si>
    <t>C9H16ClN5</t>
  </si>
  <si>
    <t>C10H19N5S</t>
  </si>
  <si>
    <t>C14H15N3O5</t>
  </si>
  <si>
    <t>C14H13NO7S</t>
  </si>
  <si>
    <t>C10H12N2O5</t>
  </si>
  <si>
    <t>C8H10N4O2</t>
  </si>
  <si>
    <t>C6H13NO3S</t>
  </si>
  <si>
    <t>C9H17NO2</t>
  </si>
  <si>
    <t>C7H15Cl2N2O2P</t>
  </si>
  <si>
    <t>C12H11ClN2O5S</t>
  </si>
  <si>
    <t>C13H16ClNO</t>
  </si>
  <si>
    <t>C15H12N2O</t>
  </si>
  <si>
    <t>C16H15F6N5O</t>
  </si>
  <si>
    <t>C10H14O4</t>
  </si>
  <si>
    <t>C12H24O11</t>
  </si>
  <si>
    <t>C28H36O15</t>
  </si>
  <si>
    <t>C28H32O15</t>
  </si>
  <si>
    <t>C23H27ClO7</t>
  </si>
  <si>
    <t>C21H25ClO6</t>
  </si>
  <si>
    <t>C24H25FO5S</t>
  </si>
  <si>
    <t>C42H38O20</t>
  </si>
  <si>
    <t>C5H9NO3S</t>
  </si>
  <si>
    <t>C5H9NO4S</t>
  </si>
  <si>
    <t>C8H11N3O3S</t>
  </si>
  <si>
    <t>C8H10FN3O3S</t>
  </si>
  <si>
    <t>C24H30ClN7O4S</t>
  </si>
  <si>
    <t>C16H26N2O5S</t>
  </si>
  <si>
    <t>C22H26N2O4S</t>
  </si>
  <si>
    <t>C13H22N4O3S</t>
  </si>
  <si>
    <t>C9H10ClNO</t>
  </si>
  <si>
    <t>C10H13ClN2O2</t>
  </si>
  <si>
    <t>C9H11ClN2O</t>
  </si>
  <si>
    <t>C13H17ClN2O2</t>
  </si>
  <si>
    <t>C10H13ClN2O</t>
  </si>
  <si>
    <t>C9H10Cl2N2O</t>
  </si>
  <si>
    <t>C19H20ClNO4</t>
  </si>
  <si>
    <t>C15H19ClN4O3</t>
  </si>
  <si>
    <t>C19H22ClN5O</t>
  </si>
  <si>
    <t>C12H18ClNO2S</t>
  </si>
  <si>
    <t>C11H14ClNO</t>
  </si>
  <si>
    <t>C14H20ClNO2</t>
  </si>
  <si>
    <t>C15H22ClNO2</t>
  </si>
  <si>
    <t>C6H8ClNS</t>
  </si>
  <si>
    <t>C22H24N2O7S</t>
  </si>
  <si>
    <t>C6H10N2O2</t>
  </si>
  <si>
    <t>C8H14N2O2</t>
  </si>
  <si>
    <t>C20H19F2N3O5</t>
  </si>
  <si>
    <t>C19H18ClN3O5S</t>
  </si>
  <si>
    <t>C17H27N3O4S</t>
  </si>
  <si>
    <t>C14H22ClN3O2</t>
  </si>
  <si>
    <t>C12H17NO</t>
  </si>
  <si>
    <t>C25H25N5O4</t>
  </si>
  <si>
    <t>C17H21NO2</t>
  </si>
  <si>
    <t>C24H29N5O3</t>
  </si>
  <si>
    <t>C25H28N6O</t>
  </si>
  <si>
    <t>C14H13F4N3O2S</t>
  </si>
  <si>
    <t>C17H18F3NO</t>
  </si>
  <si>
    <t>C17H27NO2</t>
  </si>
  <si>
    <t>C21H23N3O2</t>
  </si>
  <si>
    <t>C19H21FN2O2</t>
  </si>
  <si>
    <t>C27H47ClN2</t>
  </si>
  <si>
    <t>C12H20N2O3S</t>
  </si>
  <si>
    <t>C15H21N3O3S</t>
  </si>
  <si>
    <t>C13H16N3NaO4S</t>
  </si>
  <si>
    <t>C4H11N5</t>
  </si>
  <si>
    <t>C12H23NO3</t>
  </si>
  <si>
    <t>C12H11NO</t>
  </si>
  <si>
    <t>C14H20N2O3</t>
  </si>
  <si>
    <t>C12H19Cl3O8</t>
  </si>
  <si>
    <t>C25H34O6</t>
  </si>
  <si>
    <t>C12H14ClNO2</t>
  </si>
  <si>
    <t>C22H19N3O4</t>
  </si>
  <si>
    <t>C21H15ClF4N4O3</t>
  </si>
  <si>
    <t>C13H17NO</t>
  </si>
  <si>
    <t>C45H57NO14</t>
  </si>
  <si>
    <t>C31H33N5O4</t>
  </si>
  <si>
    <t>C22H17ClN2</t>
  </si>
  <si>
    <t>C25H35NO5</t>
  </si>
  <si>
    <t>C38H52N6O7</t>
  </si>
  <si>
    <t>C37H48N6O5S2</t>
  </si>
  <si>
    <t>C28H37N3O3</t>
  </si>
  <si>
    <t>C25H29I2NO3</t>
  </si>
  <si>
    <t>C36H45N5O5S</t>
  </si>
  <si>
    <t>C31H44N2O5S</t>
  </si>
  <si>
    <t>C24H21F2NO3</t>
  </si>
  <si>
    <t>C19H23ClN2</t>
  </si>
  <si>
    <t>C20H26N2</t>
  </si>
  <si>
    <t>C27H32F2N8</t>
  </si>
  <si>
    <t>C12H7Cl3O2</t>
  </si>
  <si>
    <t>C21H25N</t>
  </si>
  <si>
    <t>C25H24N6O2</t>
  </si>
  <si>
    <t>C40H53N7O5S2</t>
  </si>
  <si>
    <t>Price</t>
  </si>
  <si>
    <t>Available by</t>
  </si>
  <si>
    <t>Amount</t>
  </si>
  <si>
    <t>314 CHF</t>
  </si>
  <si>
    <t>151 CHF</t>
  </si>
  <si>
    <t>102 CHF</t>
  </si>
  <si>
    <t>1g</t>
  </si>
  <si>
    <t>90 CHF</t>
  </si>
  <si>
    <t>50 mg</t>
  </si>
  <si>
    <t>211 CHF</t>
  </si>
  <si>
    <t>Registered at</t>
  </si>
  <si>
    <t>15.06.2015/24.07.2014</t>
  </si>
  <si>
    <t>26.02.2019/16.07.2007</t>
  </si>
  <si>
    <t>14.12.2014/02.04.2014</t>
  </si>
  <si>
    <t>02.05.2017/10.07.2014</t>
  </si>
  <si>
    <t>20.10.2016/10.12.2013</t>
  </si>
  <si>
    <t>21.09.2017/19.12.2016</t>
  </si>
  <si>
    <t>24.09.2014/07.05.2014</t>
  </si>
  <si>
    <t>08.11.2013/28.10.2013</t>
  </si>
  <si>
    <t>19.12.2017/04.04.2014</t>
  </si>
  <si>
    <t>20.10.2016/24.09.2014</t>
  </si>
  <si>
    <t>02.06.2020/14.12.2014</t>
  </si>
  <si>
    <t>06.03.2020/11.04.2014</t>
  </si>
  <si>
    <t>25.09.2018/07.07.2008</t>
  </si>
  <si>
    <t>14.12.2016/10.12.2013</t>
  </si>
  <si>
    <t>09.05.2018/02.05.2014</t>
  </si>
  <si>
    <t>03.12.2020/03.05.2017/07.07.2014</t>
  </si>
  <si>
    <t>05.05.2021/20.10.2016</t>
  </si>
  <si>
    <t>23.03.2017/14.12.2016</t>
  </si>
  <si>
    <t>29.07.2021/12.08.2020</t>
  </si>
  <si>
    <t>19.12.2016/10.12.2013</t>
  </si>
  <si>
    <t>24.09.2014/09.12.2013</t>
  </si>
  <si>
    <t>04.07.2017/10.07.2014</t>
  </si>
  <si>
    <t>10.12.2013/10.12.2013</t>
  </si>
  <si>
    <t>24.09.2018/13.08.2018</t>
  </si>
  <si>
    <t>19.12.2016/09.04.2015/25.09.2014</t>
  </si>
  <si>
    <t>20.10.2016/11.12.2013</t>
  </si>
  <si>
    <t>27.03.2019/20.10.2016/28.01.2015/01.04.2014</t>
  </si>
  <si>
    <t>26.04.2021/12.08.2020/14.12.2014</t>
  </si>
  <si>
    <t>15.12.2017/14.12.2016/02.06.2016</t>
  </si>
  <si>
    <t>28.01.2015/10.12.2013</t>
  </si>
  <si>
    <t>02.05.2017/25.09.2014</t>
  </si>
  <si>
    <t>24.11.2014/25.09.2014</t>
  </si>
  <si>
    <t>Article Number</t>
  </si>
  <si>
    <t>Comment</t>
  </si>
  <si>
    <t>285 EUR</t>
  </si>
  <si>
    <t>25g</t>
  </si>
  <si>
    <t>TRC-S080900-1G</t>
  </si>
  <si>
    <t>SML2480</t>
  </si>
  <si>
    <t>5 mg 97 CHF</t>
  </si>
  <si>
    <t>392 CHF</t>
  </si>
  <si>
    <t>"1453005"</t>
  </si>
  <si>
    <t>10 mg 130 EUR LGC</t>
  </si>
  <si>
    <t>T3577</t>
  </si>
  <si>
    <t>Salt</t>
  </si>
  <si>
    <t>654 EUR</t>
  </si>
  <si>
    <t>TRC-L468880-10MG</t>
  </si>
  <si>
    <t>PHR1143</t>
  </si>
  <si>
    <t>dihydrate</t>
  </si>
  <si>
    <t>PHR1602</t>
  </si>
  <si>
    <t>potassium salt</t>
  </si>
  <si>
    <t>45 EUR</t>
  </si>
  <si>
    <t>100 mg</t>
  </si>
  <si>
    <t>V0111</t>
  </si>
  <si>
    <t>P3850000</t>
  </si>
  <si>
    <t>76 EUR</t>
  </si>
  <si>
    <t>DRE-C13998530</t>
  </si>
  <si>
    <t>171 EUR</t>
  </si>
  <si>
    <t>MM3372.00</t>
  </si>
  <si>
    <t>67 EUR</t>
  </si>
  <si>
    <t>5g</t>
  </si>
  <si>
    <t>A2694</t>
  </si>
  <si>
    <t>106 EUR</t>
  </si>
  <si>
    <t>TRC-B419750-10MG</t>
  </si>
  <si>
    <t>SA 50mg Sulfate 36 CHF "90527"</t>
  </si>
  <si>
    <t>15 EUR</t>
  </si>
  <si>
    <t>F0847</t>
  </si>
  <si>
    <t>sehr billig, aber struktur kontrolliert, RH&gt;97%</t>
  </si>
  <si>
    <t>147 CHF</t>
  </si>
  <si>
    <t>MFCD00190163</t>
  </si>
  <si>
    <t>Inchi key right, CAS not. Ask Martina</t>
  </si>
  <si>
    <t>37 CHF</t>
  </si>
  <si>
    <t>technical grade, 70%</t>
  </si>
  <si>
    <t>47 EUR</t>
  </si>
  <si>
    <t>HPC</t>
  </si>
  <si>
    <t>216 EUR</t>
  </si>
  <si>
    <t>96 EUR</t>
  </si>
  <si>
    <t>TRC-M199800-10MG</t>
  </si>
  <si>
    <t>96 CHF</t>
  </si>
  <si>
    <t>MFCD22380626</t>
  </si>
  <si>
    <t>IUPAC name</t>
  </si>
  <si>
    <t>85 CHF</t>
  </si>
  <si>
    <t>SML2624</t>
  </si>
  <si>
    <t>134 EUR</t>
  </si>
  <si>
    <t>EPY0001249</t>
  </si>
  <si>
    <t>54 EUR</t>
  </si>
  <si>
    <t>192 CHF</t>
  </si>
  <si>
    <t>5g 29 EUR TCI Europe D3908 RH&gt;85%</t>
  </si>
  <si>
    <t>TRC-E521510-10MG</t>
  </si>
  <si>
    <t>245 EUR for 50 mg LGC TRC-E521510-50MG</t>
  </si>
  <si>
    <t>396 CHF</t>
  </si>
  <si>
    <t>"1612007"</t>
  </si>
  <si>
    <t>Sennosides according to SA. CHECK WITH MK</t>
  </si>
  <si>
    <t>21 EUR</t>
  </si>
  <si>
    <t>C0863</t>
  </si>
  <si>
    <t>100 CHF</t>
  </si>
  <si>
    <t>PHR1365</t>
  </si>
  <si>
    <t>152 CHF</t>
  </si>
  <si>
    <t>MAN517332392-1G</t>
  </si>
  <si>
    <t xml:space="preserve">IUPAC name similar, but not the same! Inchi key the same! </t>
  </si>
  <si>
    <t>103 CHF</t>
  </si>
  <si>
    <t>BL3H9538A06F-1G</t>
  </si>
  <si>
    <t>only cas number corresponds….</t>
  </si>
  <si>
    <t>very difficult to find it without CAS</t>
  </si>
  <si>
    <t>163 CHF</t>
  </si>
  <si>
    <t>C1240-10MG</t>
  </si>
  <si>
    <t xml:space="preserve">Salt/ 50mg 629 CHF SA </t>
  </si>
  <si>
    <t>151 EUR</t>
  </si>
  <si>
    <t>TRC-A726700-10MG</t>
  </si>
  <si>
    <t>100 mg 1201 EUR LGC MM3754.00</t>
  </si>
  <si>
    <t>418 CHF</t>
  </si>
  <si>
    <t>S7201-25MG</t>
  </si>
  <si>
    <t>hemifumarate salt, I think is the right substance</t>
  </si>
  <si>
    <t>276 CHF</t>
  </si>
  <si>
    <t>500 mg</t>
  </si>
  <si>
    <t>BP 551</t>
  </si>
  <si>
    <t>only cas number corresponds, no info about formula. Name corresponds</t>
  </si>
  <si>
    <t>61 EUR</t>
  </si>
  <si>
    <t>G0381</t>
  </si>
  <si>
    <t>44 EUR</t>
  </si>
  <si>
    <t>M3060</t>
  </si>
  <si>
    <t>62 CHF</t>
  </si>
  <si>
    <t>BL3H1F1CA0CF-5G</t>
  </si>
  <si>
    <t>Inchi key right, CAS right, IUPAC name not</t>
  </si>
  <si>
    <t>69 CHF</t>
  </si>
  <si>
    <t>PHR1285-1G</t>
  </si>
  <si>
    <t>LGC teuer</t>
  </si>
  <si>
    <t>52 EUR</t>
  </si>
  <si>
    <t>DRE-C10333700</t>
  </si>
  <si>
    <t>73 EUR</t>
  </si>
  <si>
    <t>DRE-C12600500</t>
  </si>
  <si>
    <t>450 CHF</t>
  </si>
  <si>
    <t>PHR2453-200MG</t>
  </si>
  <si>
    <t>10mg 141 EUR LGC TRC-E933625-10MG</t>
  </si>
  <si>
    <t>374 CHF</t>
  </si>
  <si>
    <t>10 mg kostet 124 CHF</t>
  </si>
  <si>
    <t>COC-204-FB-10</t>
  </si>
  <si>
    <t>BP 1073</t>
  </si>
  <si>
    <t>perindopril erbumine</t>
  </si>
  <si>
    <t>171 CHF</t>
  </si>
  <si>
    <t>10 mg</t>
  </si>
  <si>
    <t>CDS023114-10MG</t>
  </si>
  <si>
    <t>120 CHF</t>
  </si>
  <si>
    <t>C-69-FB-50</t>
  </si>
  <si>
    <t>monohydrate oder HCl</t>
  </si>
  <si>
    <t>120 CHf</t>
  </si>
  <si>
    <t>M-35-FB-50</t>
  </si>
  <si>
    <t>morphine.monohydrate</t>
  </si>
  <si>
    <t>507 CHF</t>
  </si>
  <si>
    <t>M-34-HC-50</t>
  </si>
  <si>
    <t>normorphine.HCl.hydrate, 10mg auch verfügbar (169 CHF)</t>
  </si>
  <si>
    <t>153 CHf</t>
  </si>
  <si>
    <t>PHR1679</t>
  </si>
  <si>
    <t>Atomoxetine hydrochloride</t>
  </si>
  <si>
    <t>DEX-873-FB-50</t>
  </si>
  <si>
    <t>134 CHF</t>
  </si>
  <si>
    <t>EPY0001335</t>
  </si>
  <si>
    <t>not sure if is the right one</t>
  </si>
  <si>
    <t>43 EUR</t>
  </si>
  <si>
    <t>E0997</t>
  </si>
  <si>
    <t>234 CHF</t>
  </si>
  <si>
    <t>PHR1865-500MG</t>
  </si>
  <si>
    <t>hydrochloride</t>
  </si>
  <si>
    <t>T3006</t>
  </si>
  <si>
    <t>RH &gt;98%, ABER IN SA 500mg 561 CHF SML1795-25MG how is possible??</t>
  </si>
  <si>
    <t>183 CHf</t>
  </si>
  <si>
    <t>PHR3206-500MG</t>
  </si>
  <si>
    <t>25g 132 CHF SA M2727-25G</t>
  </si>
  <si>
    <t>162 EUR</t>
  </si>
  <si>
    <t>TRC-F247600-250MG</t>
  </si>
  <si>
    <t>DL-fenfluramine</t>
  </si>
  <si>
    <t>actually this is available is 10mg, therefore is new!</t>
  </si>
  <si>
    <t>TRC-R700500-10MG</t>
  </si>
  <si>
    <t>55 EUR</t>
  </si>
  <si>
    <t>T2538</t>
  </si>
  <si>
    <t>SA 50mg 628 CHF! T3202-50MG</t>
  </si>
  <si>
    <t>69 EUR</t>
  </si>
  <si>
    <t>A2262</t>
  </si>
  <si>
    <t>Sogenannte Aspirin</t>
  </si>
  <si>
    <t>160 CHF</t>
  </si>
  <si>
    <t>PHR1625-500MG</t>
  </si>
  <si>
    <t>74 CHf</t>
  </si>
  <si>
    <t>SML2302-50MG</t>
  </si>
  <si>
    <t>250 mg auch verfügbar</t>
  </si>
  <si>
    <t>144 CHF</t>
  </si>
  <si>
    <t>BL3H97A472B7-100MG</t>
  </si>
  <si>
    <t>InchiKey and CAS correspond</t>
  </si>
  <si>
    <t>101 EUR</t>
  </si>
  <si>
    <t>78 EUR</t>
  </si>
  <si>
    <t>50mg or more available by TRC (50 mg by 640 USD)</t>
  </si>
  <si>
    <t>DRE-C11666340</t>
  </si>
  <si>
    <t>cilastatin sodium</t>
  </si>
  <si>
    <t>107 EUR</t>
  </si>
  <si>
    <t>M2733</t>
  </si>
  <si>
    <t>50 mg SA 862 CHF M3071-50MG</t>
  </si>
  <si>
    <t>61 CHF</t>
  </si>
  <si>
    <t>T6154-1G</t>
  </si>
  <si>
    <t>121 EUR</t>
  </si>
  <si>
    <t>DRE-C12677500</t>
  </si>
  <si>
    <t>196 EUR</t>
  </si>
  <si>
    <t>TRC-D528800-10MG</t>
  </si>
  <si>
    <t>50 mg SA 721 CHF ATE458963354-50MG</t>
  </si>
  <si>
    <t>EPY0002187</t>
  </si>
  <si>
    <t>Naloxegol oxalate!! SA verfügbar auch 10, 50, mg</t>
  </si>
  <si>
    <t>not found..further research</t>
  </si>
  <si>
    <t>because of price, enough in this cluster</t>
  </si>
  <si>
    <t>needed for 10 mL of
10 mM standard [mg]</t>
  </si>
  <si>
    <t>25 mg</t>
  </si>
  <si>
    <t>10 g</t>
  </si>
  <si>
    <t>160 mg</t>
  </si>
  <si>
    <t>250 mg</t>
  </si>
  <si>
    <t>200 mg</t>
  </si>
  <si>
    <t>DMSO Solubility</t>
  </si>
  <si>
    <t>Status</t>
  </si>
  <si>
    <t>EMBL</t>
  </si>
  <si>
    <t>10mM</t>
  </si>
  <si>
    <t>&gt;10mM</t>
  </si>
  <si>
    <t>37mg/ml</t>
  </si>
  <si>
    <t>100mM</t>
  </si>
  <si>
    <t>20mg/ml</t>
  </si>
  <si>
    <t>DRE-C13361000</t>
  </si>
  <si>
    <t>best</t>
  </si>
  <si>
    <t>80mg/ml</t>
  </si>
  <si>
    <t>19mM</t>
  </si>
  <si>
    <t>12mM</t>
  </si>
  <si>
    <t>95mg/ml</t>
  </si>
  <si>
    <t>15mg/ml</t>
  </si>
  <si>
    <t>100mg/ml</t>
  </si>
  <si>
    <t>45mg/ml</t>
  </si>
  <si>
    <t>CS</t>
  </si>
  <si>
    <t>38mg/ml</t>
  </si>
  <si>
    <t>200mg/ml</t>
  </si>
  <si>
    <t>78mg/ml</t>
  </si>
  <si>
    <t>75mM</t>
  </si>
  <si>
    <t>43mg/ml</t>
  </si>
  <si>
    <t>best_c</t>
  </si>
  <si>
    <t>GF</t>
  </si>
  <si>
    <t>GF, ask Christa</t>
  </si>
  <si>
    <t>CS nicht gefunden/EC gefunden!</t>
  </si>
  <si>
    <t>66 EUR</t>
  </si>
  <si>
    <t>C2878</t>
  </si>
  <si>
    <t>58 EUR</t>
  </si>
  <si>
    <t>A2476</t>
  </si>
  <si>
    <t>161 CHF</t>
  </si>
  <si>
    <t>100mg</t>
  </si>
  <si>
    <t>M2525-100MG</t>
  </si>
  <si>
    <t>HCl salt</t>
  </si>
  <si>
    <t>PHR1730-1G</t>
  </si>
  <si>
    <t>115 EUR</t>
  </si>
  <si>
    <t>500mg</t>
  </si>
  <si>
    <t>TRC-R540995-500MG</t>
  </si>
  <si>
    <t>65 CHF</t>
  </si>
  <si>
    <t>PHR1076-1G</t>
  </si>
  <si>
    <t>tartrate</t>
  </si>
  <si>
    <t>56 EUR</t>
  </si>
  <si>
    <t>G0368</t>
  </si>
  <si>
    <t>39 UER</t>
  </si>
  <si>
    <t>I0655</t>
  </si>
  <si>
    <t>PHR1060-1G</t>
  </si>
  <si>
    <t>77 EUR</t>
  </si>
  <si>
    <t>O0359</t>
  </si>
  <si>
    <t>132 CHF</t>
  </si>
  <si>
    <t>PHR2120-500MG</t>
  </si>
  <si>
    <t>89 EUR</t>
  </si>
  <si>
    <t>B3346</t>
  </si>
  <si>
    <t>I0859</t>
  </si>
  <si>
    <t>Nicht zu bestellen, genug im Cluster</t>
  </si>
  <si>
    <t>S8260-50MG</t>
  </si>
  <si>
    <t>50mg</t>
  </si>
  <si>
    <t>135 CHF</t>
  </si>
  <si>
    <t>323 CHF</t>
  </si>
  <si>
    <t>SML3060-50MG</t>
  </si>
  <si>
    <t>51 EUR</t>
  </si>
  <si>
    <t>P1871</t>
  </si>
  <si>
    <t>192EUR</t>
  </si>
  <si>
    <t>R0142</t>
  </si>
  <si>
    <t>40mg/ml</t>
  </si>
  <si>
    <t>soluble</t>
  </si>
  <si>
    <t>57mg/ml</t>
  </si>
  <si>
    <t>65mg/ml</t>
  </si>
  <si>
    <t>56mg/ml</t>
  </si>
  <si>
    <t>TA9H11E41977-50MG</t>
  </si>
  <si>
    <t>283 CHF</t>
  </si>
  <si>
    <t>M2151</t>
  </si>
  <si>
    <t>34 EUR</t>
  </si>
  <si>
    <t>GF, check mass/best_c</t>
  </si>
  <si>
    <t>10 mg zu bestellen/best_c</t>
  </si>
  <si>
    <t>GF according to susodb</t>
  </si>
  <si>
    <t>GF, but liquid..check</t>
  </si>
  <si>
    <t>A62 Refrigerator, 3_G2 (Susodb)</t>
  </si>
  <si>
    <t>A62 Refrigerator, 1_D2 (Susodb)</t>
  </si>
  <si>
    <t>A62 cabinets, 4_M2/Susodb M8, auch nicht</t>
  </si>
  <si>
    <t>A62 Refrigerator, 1_B8 (Susodb)</t>
  </si>
  <si>
    <t>A62 Refrigerator, 1_B10 (Susodb)</t>
  </si>
  <si>
    <t>A62_Refrigertor, 1_D5 (Susodb)</t>
  </si>
  <si>
    <t>A62 Refrigerator, 1_D1 (Susodb)</t>
  </si>
  <si>
    <t>A62 Refrigerator, 1_B4 (Susodb)</t>
  </si>
  <si>
    <t>A62 Refrigerator, 1_A5 (Susodb)</t>
  </si>
  <si>
    <t>A62 Refrigerator, 1_C7 (Susodb)</t>
  </si>
  <si>
    <t>A62 Refrigerator, 3_F3 (Susodb)</t>
  </si>
  <si>
    <t>YES</t>
  </si>
  <si>
    <t>Registered in CoSoMi</t>
  </si>
  <si>
    <t>A62 Cabinets, 4_B9</t>
  </si>
  <si>
    <t>A62 Cabinets, 4_B2</t>
  </si>
  <si>
    <t>Name not same in CoSoMi_CHEMID was wrong</t>
  </si>
  <si>
    <t>A62 Cabinets, 4_C5/D77 Freezer/Susodb:a62_RF_1_D3</t>
  </si>
  <si>
    <t>AMBH303C5195-100MG</t>
  </si>
  <si>
    <t>InChi key corresponds, IUPAC NO</t>
  </si>
  <si>
    <t>78 CHF</t>
  </si>
  <si>
    <t>DIA-107-50</t>
  </si>
  <si>
    <t>267 CHF</t>
  </si>
  <si>
    <t>25mg</t>
  </si>
  <si>
    <t>SML2848-25MG</t>
  </si>
  <si>
    <t>217 EUR</t>
  </si>
  <si>
    <t>MM0240.01</t>
  </si>
  <si>
    <t>296 CHF</t>
  </si>
  <si>
    <t>SRT-1068-HC-50</t>
  </si>
  <si>
    <t>156 CHF</t>
  </si>
  <si>
    <t>KET-663-HC-50</t>
  </si>
  <si>
    <t>HCl</t>
  </si>
  <si>
    <t>200mg</t>
  </si>
  <si>
    <t>201 EUR</t>
  </si>
  <si>
    <t>H1388</t>
  </si>
  <si>
    <t>50mg/ml</t>
  </si>
  <si>
    <t>58mg/ml</t>
  </si>
  <si>
    <t>left_out</t>
  </si>
  <si>
    <t>GF, low mass than needed/best_c</t>
  </si>
  <si>
    <t>Stock solution</t>
  </si>
  <si>
    <t>Propranolol</t>
  </si>
  <si>
    <t>79617-96-2</t>
  </si>
  <si>
    <t>best_C</t>
  </si>
  <si>
    <t>delete in cosim</t>
  </si>
  <si>
    <t>yES</t>
  </si>
  <si>
    <t>stddev</t>
  </si>
  <si>
    <t>Final Mix Storage Pos.</t>
  </si>
  <si>
    <t>1_A1</t>
  </si>
  <si>
    <t>1_A3</t>
  </si>
  <si>
    <t>Reserve Storage Pos.</t>
  </si>
  <si>
    <t>1_A2</t>
  </si>
  <si>
    <t>1_A4</t>
  </si>
  <si>
    <t>3_B3</t>
  </si>
  <si>
    <t>3_A9</t>
  </si>
  <si>
    <t>3_A1</t>
  </si>
  <si>
    <t>3_A5</t>
  </si>
  <si>
    <t>1_A6</t>
  </si>
  <si>
    <t>1_A5</t>
  </si>
  <si>
    <t>3_B7</t>
  </si>
  <si>
    <t>3_C1</t>
  </si>
  <si>
    <t>1_A7</t>
  </si>
  <si>
    <t>3_C5</t>
  </si>
  <si>
    <t>1_A8</t>
  </si>
  <si>
    <t>3_C9</t>
  </si>
  <si>
    <t>1_A9</t>
  </si>
  <si>
    <t>3_D3</t>
  </si>
  <si>
    <t>1_A10</t>
  </si>
  <si>
    <t>3_D7</t>
  </si>
  <si>
    <t>1_B1</t>
  </si>
  <si>
    <t>3_E1</t>
  </si>
  <si>
    <t>1_B2</t>
  </si>
  <si>
    <t>3_E5</t>
  </si>
  <si>
    <t>1_B3</t>
  </si>
  <si>
    <t>3_E9</t>
  </si>
  <si>
    <t>HIGH, ELIA MISTAKE/ NO OTHER TENTATIVE</t>
  </si>
  <si>
    <t>3_I1</t>
  </si>
  <si>
    <t>1_C1</t>
  </si>
  <si>
    <t>1_B4</t>
  </si>
  <si>
    <t>3_F3</t>
  </si>
  <si>
    <t>1_B5</t>
  </si>
  <si>
    <t>3_F7</t>
  </si>
  <si>
    <t>1_B6</t>
  </si>
  <si>
    <t>3_G1</t>
  </si>
  <si>
    <t>1_B7</t>
  </si>
  <si>
    <t>3_G5</t>
  </si>
  <si>
    <t>1_B8</t>
  </si>
  <si>
    <t>3_G9</t>
  </si>
  <si>
    <t>1_B9</t>
  </si>
  <si>
    <t>3_H3</t>
  </si>
  <si>
    <t>1_B10</t>
  </si>
  <si>
    <t>3_H7</t>
  </si>
  <si>
    <t>1_C2</t>
  </si>
  <si>
    <t>3_I6</t>
  </si>
  <si>
    <t>1_C3</t>
  </si>
  <si>
    <t>3_I9</t>
  </si>
  <si>
    <t>1_C4</t>
  </si>
  <si>
    <t>3_J4</t>
  </si>
  <si>
    <t>1_C5</t>
  </si>
  <si>
    <t>3_J7</t>
  </si>
  <si>
    <t>4_A1</t>
  </si>
  <si>
    <t>1_C6</t>
  </si>
  <si>
    <t>1_C8</t>
  </si>
  <si>
    <t>4_A9</t>
  </si>
  <si>
    <t>1_C7</t>
  </si>
  <si>
    <t>4_A5</t>
  </si>
  <si>
    <t>1_C9</t>
  </si>
  <si>
    <t>4_B3</t>
  </si>
  <si>
    <t>1_C10</t>
  </si>
  <si>
    <t>4_B7</t>
  </si>
  <si>
    <t>1_D1</t>
  </si>
  <si>
    <t>4_C1</t>
  </si>
  <si>
    <t>1_D2</t>
  </si>
  <si>
    <t>4_C5</t>
  </si>
  <si>
    <t>YES, NOT TO EMBL</t>
  </si>
  <si>
    <t>Chlormethiazole</t>
  </si>
  <si>
    <t>yes</t>
  </si>
  <si>
    <t>1_E2</t>
  </si>
  <si>
    <t>4_G2</t>
  </si>
  <si>
    <t>1_E3</t>
  </si>
  <si>
    <t>1_E4</t>
  </si>
  <si>
    <t>1_E6</t>
  </si>
  <si>
    <t>1_E5</t>
  </si>
  <si>
    <t>1_E7</t>
  </si>
  <si>
    <t>4_I4</t>
  </si>
  <si>
    <t>1_E8</t>
  </si>
  <si>
    <t>4_G6</t>
  </si>
  <si>
    <t>4_G10</t>
  </si>
  <si>
    <t>4_H3</t>
  </si>
  <si>
    <t>4_H7</t>
  </si>
  <si>
    <t>4_I1</t>
  </si>
  <si>
    <t>4_I8</t>
  </si>
  <si>
    <t>4_J2</t>
  </si>
  <si>
    <t>4_J6</t>
  </si>
  <si>
    <t>1_E9</t>
  </si>
  <si>
    <t>1_E10</t>
  </si>
  <si>
    <t>1_F1</t>
  </si>
  <si>
    <t>1_F2</t>
  </si>
  <si>
    <t>5_A1</t>
  </si>
  <si>
    <t>1_F3</t>
  </si>
  <si>
    <t>5_A5</t>
  </si>
  <si>
    <t>1_F4</t>
  </si>
  <si>
    <t>5_A9</t>
  </si>
  <si>
    <t>1_F5</t>
  </si>
  <si>
    <t>5_B3</t>
  </si>
  <si>
    <t>1_F6</t>
  </si>
  <si>
    <t>5_B7</t>
  </si>
  <si>
    <t>1_F7</t>
  </si>
  <si>
    <t>5_C1</t>
  </si>
  <si>
    <t>1_F8</t>
  </si>
  <si>
    <t>5_C5</t>
  </si>
  <si>
    <t>1_F9</t>
  </si>
  <si>
    <t>5_C7</t>
  </si>
  <si>
    <t>1_F10</t>
  </si>
  <si>
    <t>5_D1</t>
  </si>
  <si>
    <t>1_G1</t>
  </si>
  <si>
    <t>5_D5</t>
  </si>
  <si>
    <t>1_D3</t>
  </si>
  <si>
    <t>4_C9</t>
  </si>
  <si>
    <t>1_D6</t>
  </si>
  <si>
    <t>4_D8</t>
  </si>
  <si>
    <t>1_D9</t>
  </si>
  <si>
    <t>4_E10</t>
  </si>
  <si>
    <t>1_D10</t>
  </si>
  <si>
    <t>1_D7</t>
  </si>
  <si>
    <t>1_D5</t>
  </si>
  <si>
    <t>4_F4</t>
  </si>
  <si>
    <t>1_D4</t>
  </si>
  <si>
    <t>4_D3</t>
  </si>
  <si>
    <t>4_E2</t>
  </si>
  <si>
    <t>4_D5</t>
  </si>
  <si>
    <t>1_E1</t>
  </si>
  <si>
    <t>4_F8</t>
  </si>
  <si>
    <t>1_G2</t>
  </si>
  <si>
    <t>5_D9</t>
  </si>
  <si>
    <t>1_G3</t>
  </si>
  <si>
    <t>5_E3</t>
  </si>
  <si>
    <t>1_G4</t>
  </si>
  <si>
    <t>5_E7</t>
  </si>
  <si>
    <t>1_G5</t>
  </si>
  <si>
    <t>5_F1</t>
  </si>
  <si>
    <t>1_G6</t>
  </si>
  <si>
    <t>5_F5</t>
  </si>
  <si>
    <t>1_G7</t>
  </si>
  <si>
    <t>5_F9</t>
  </si>
  <si>
    <t>1_G9</t>
  </si>
  <si>
    <t>5_G7</t>
  </si>
  <si>
    <t>1_G10</t>
  </si>
  <si>
    <t>5_H1</t>
  </si>
  <si>
    <t>1_H1</t>
  </si>
  <si>
    <t>5_H5</t>
  </si>
  <si>
    <t>1_G8</t>
  </si>
  <si>
    <t>5_G3</t>
  </si>
  <si>
    <t>YES, RT</t>
  </si>
  <si>
    <t>NOT SOLUBLE</t>
  </si>
  <si>
    <t>YES, R</t>
  </si>
  <si>
    <t>1_I5</t>
  </si>
  <si>
    <t>6_D3</t>
  </si>
  <si>
    <t>6_D7</t>
  </si>
  <si>
    <t>1_I7</t>
  </si>
  <si>
    <t>6_E1</t>
  </si>
  <si>
    <t>1_I8</t>
  </si>
  <si>
    <t>6_E5</t>
  </si>
  <si>
    <t>1_I9</t>
  </si>
  <si>
    <t>6_E9</t>
  </si>
  <si>
    <t>1_I10</t>
  </si>
  <si>
    <t>6_F3</t>
  </si>
  <si>
    <t>1_J1</t>
  </si>
  <si>
    <t>6_F7</t>
  </si>
  <si>
    <t>1_J2</t>
  </si>
  <si>
    <t>6_G1</t>
  </si>
  <si>
    <t>1_J3</t>
  </si>
  <si>
    <t>6_G5</t>
  </si>
  <si>
    <t>1_J4</t>
  </si>
  <si>
    <t>6_G9</t>
  </si>
  <si>
    <t>1_H4</t>
  </si>
  <si>
    <t>5_I7</t>
  </si>
  <si>
    <t>1_H3</t>
  </si>
  <si>
    <t>5_I3</t>
  </si>
  <si>
    <t>1_H2</t>
  </si>
  <si>
    <t>5_H9</t>
  </si>
  <si>
    <t>1_H5</t>
  </si>
  <si>
    <t>1_H6</t>
  </si>
  <si>
    <t>1_H7</t>
  </si>
  <si>
    <t>1_H8</t>
  </si>
  <si>
    <t>1_H9</t>
  </si>
  <si>
    <t>1_H10</t>
  </si>
  <si>
    <t>1_I1</t>
  </si>
  <si>
    <t>1_I2</t>
  </si>
  <si>
    <t>1_I3</t>
  </si>
  <si>
    <t>1_I4</t>
  </si>
  <si>
    <t>5_J1</t>
  </si>
  <si>
    <t>5_J5</t>
  </si>
  <si>
    <t>6_A1</t>
  </si>
  <si>
    <t>6_A5</t>
  </si>
  <si>
    <t>6_A9</t>
  </si>
  <si>
    <t>6_B3</t>
  </si>
  <si>
    <t>6_B7</t>
  </si>
  <si>
    <t>6_C1</t>
  </si>
  <si>
    <t>6_C5</t>
  </si>
  <si>
    <t>6_C9</t>
  </si>
  <si>
    <t>1_J5</t>
  </si>
  <si>
    <t>6_H3</t>
  </si>
  <si>
    <t>1_J6</t>
  </si>
  <si>
    <t>6_H7</t>
  </si>
  <si>
    <t>1_J7</t>
  </si>
  <si>
    <t>6_I1</t>
  </si>
  <si>
    <t>1_J8</t>
  </si>
  <si>
    <t>6_I5</t>
  </si>
  <si>
    <t>1_J9</t>
  </si>
  <si>
    <t>6_I9</t>
  </si>
  <si>
    <t>1_J10</t>
  </si>
  <si>
    <t>6_J3</t>
  </si>
  <si>
    <t>2_A1</t>
  </si>
  <si>
    <t>6_J7</t>
  </si>
  <si>
    <t>2_A2</t>
  </si>
  <si>
    <t>7_A1</t>
  </si>
  <si>
    <t>2_A3</t>
  </si>
  <si>
    <t>7_A5</t>
  </si>
  <si>
    <t>2_A4</t>
  </si>
  <si>
    <t>7_A9</t>
  </si>
  <si>
    <t>2_A5</t>
  </si>
  <si>
    <t>2_A6</t>
  </si>
  <si>
    <t>2_A7</t>
  </si>
  <si>
    <t>2_A8</t>
  </si>
  <si>
    <t>2_A9</t>
  </si>
  <si>
    <t>2_A10</t>
  </si>
  <si>
    <t>2_B1</t>
  </si>
  <si>
    <t>2_B2</t>
  </si>
  <si>
    <t>2_B3</t>
  </si>
  <si>
    <t>7_B3</t>
  </si>
  <si>
    <t>7_B7</t>
  </si>
  <si>
    <t>7_C1</t>
  </si>
  <si>
    <t>7_C5</t>
  </si>
  <si>
    <t>7_C8</t>
  </si>
  <si>
    <t>7_D2</t>
  </si>
  <si>
    <t>7_D6</t>
  </si>
  <si>
    <t>7_D10</t>
  </si>
  <si>
    <t>7_E4</t>
  </si>
  <si>
    <t>1_D8</t>
  </si>
  <si>
    <t>4_E6</t>
  </si>
  <si>
    <t>2_B4</t>
  </si>
  <si>
    <t>7_E8</t>
  </si>
  <si>
    <t>2_B5</t>
  </si>
  <si>
    <t>7_F2</t>
  </si>
  <si>
    <t>2_B6</t>
  </si>
  <si>
    <t>7_F6</t>
  </si>
  <si>
    <t>2_B7</t>
  </si>
  <si>
    <t>7_F10</t>
  </si>
  <si>
    <t>2_B8</t>
  </si>
  <si>
    <t>7_G4</t>
  </si>
  <si>
    <t>2_B9</t>
  </si>
  <si>
    <t>7_G8</t>
  </si>
  <si>
    <t>2_B10</t>
  </si>
  <si>
    <t>7_H2</t>
  </si>
  <si>
    <t>2_C1</t>
  </si>
  <si>
    <t>7_H6</t>
  </si>
  <si>
    <t>target vol</t>
  </si>
  <si>
    <t>target weight</t>
  </si>
  <si>
    <t>compound weight in 9 ml</t>
  </si>
  <si>
    <t>correction factor</t>
  </si>
  <si>
    <t>target volume</t>
  </si>
  <si>
    <t>target</t>
  </si>
  <si>
    <t>vorhanden</t>
  </si>
  <si>
    <t>ml</t>
  </si>
  <si>
    <t>volumen</t>
  </si>
  <si>
    <t>gewicht</t>
  </si>
  <si>
    <t>dmso</t>
  </si>
  <si>
    <t>compound</t>
  </si>
  <si>
    <t>g</t>
  </si>
  <si>
    <t>conc</t>
  </si>
  <si>
    <t>g/ml</t>
  </si>
  <si>
    <t>9 ml</t>
  </si>
  <si>
    <t>dichte real</t>
  </si>
  <si>
    <t>dichte cos</t>
  </si>
  <si>
    <t>cosi plan</t>
  </si>
  <si>
    <t>cosi mit 544</t>
  </si>
  <si>
    <t>cosi g/ml</t>
  </si>
  <si>
    <t>C intial (g/L)</t>
  </si>
  <si>
    <t>V initial</t>
  </si>
  <si>
    <t>zu bestimmen</t>
  </si>
  <si>
    <t>C final (g/L)</t>
  </si>
  <si>
    <t>V target (mL)</t>
  </si>
  <si>
    <t>V (mL)</t>
  </si>
  <si>
    <t>Masse (g)</t>
  </si>
  <si>
    <t>Dichte DMSO</t>
  </si>
  <si>
    <t>V (mL) DMSO</t>
  </si>
  <si>
    <t>13.63 mM</t>
  </si>
  <si>
    <t>2_C2</t>
  </si>
  <si>
    <t>7_H10</t>
  </si>
  <si>
    <t>2_C3</t>
  </si>
  <si>
    <t>7_I1</t>
  </si>
  <si>
    <t>2_C4</t>
  </si>
  <si>
    <t>7_I5</t>
  </si>
  <si>
    <t>2_C5</t>
  </si>
  <si>
    <t>7_I9</t>
  </si>
  <si>
    <t>2_C6</t>
  </si>
  <si>
    <t>7_J3</t>
  </si>
  <si>
    <t>2_C7</t>
  </si>
  <si>
    <t>7_J7</t>
  </si>
  <si>
    <t>YES, MAYBE TO EMBL</t>
  </si>
  <si>
    <t>2_C8</t>
  </si>
  <si>
    <t>none, only 1mL</t>
  </si>
  <si>
    <t>8_A1</t>
  </si>
  <si>
    <t>2_C10</t>
  </si>
  <si>
    <t>8_A5</t>
  </si>
  <si>
    <t>2_D1</t>
  </si>
  <si>
    <t>8_A7</t>
  </si>
  <si>
    <t>2_D2</t>
  </si>
  <si>
    <t>8_B1</t>
  </si>
  <si>
    <t>2_D3</t>
  </si>
  <si>
    <t>8_B3</t>
  </si>
  <si>
    <t>2_D4</t>
  </si>
  <si>
    <t>8_B7</t>
  </si>
  <si>
    <t>2_D5</t>
  </si>
  <si>
    <t>8_C1</t>
  </si>
  <si>
    <t>2_C9</t>
  </si>
  <si>
    <t xml:space="preserve">YES </t>
  </si>
  <si>
    <t>YES, NOT IN COSOMI</t>
  </si>
  <si>
    <t>IMPOSSIBLE TO PREPARE</t>
  </si>
  <si>
    <t>2_D6</t>
  </si>
  <si>
    <t>2_D7</t>
  </si>
  <si>
    <t>2_D8</t>
  </si>
  <si>
    <t>2_D9</t>
  </si>
  <si>
    <t>2_D10</t>
  </si>
  <si>
    <t>8_C5</t>
  </si>
  <si>
    <t>8_C9</t>
  </si>
  <si>
    <t>8_D3</t>
  </si>
  <si>
    <t>8_D7</t>
  </si>
  <si>
    <t>8_E1</t>
  </si>
  <si>
    <t>2_E1</t>
  </si>
  <si>
    <t>2_E2</t>
  </si>
  <si>
    <t>2_E3</t>
  </si>
  <si>
    <t>2_E4</t>
  </si>
  <si>
    <t>2_E5</t>
  </si>
  <si>
    <t>2_E6</t>
  </si>
  <si>
    <t>8_E5</t>
  </si>
  <si>
    <t>8_E9</t>
  </si>
  <si>
    <t>8_F3</t>
  </si>
  <si>
    <t>8_F7</t>
  </si>
  <si>
    <t>8_G1</t>
  </si>
  <si>
    <t>8_G5</t>
  </si>
  <si>
    <t>2_E8</t>
  </si>
  <si>
    <t>2_E9</t>
  </si>
  <si>
    <t>2_E10</t>
  </si>
  <si>
    <t>2_F1</t>
  </si>
  <si>
    <t>2_E7</t>
  </si>
  <si>
    <t>8_G6</t>
  </si>
  <si>
    <t>8_G10</t>
  </si>
  <si>
    <t>8_H4</t>
  </si>
  <si>
    <t>8_H8</t>
  </si>
  <si>
    <t>8_I2</t>
  </si>
  <si>
    <t xml:space="preserve">EMBL/AND HERE </t>
  </si>
  <si>
    <t>2_F2</t>
  </si>
  <si>
    <t>2_F3</t>
  </si>
  <si>
    <t>2_F4</t>
  </si>
  <si>
    <t>2_F5</t>
  </si>
  <si>
    <t>2_F6</t>
  </si>
  <si>
    <t>2_F7</t>
  </si>
  <si>
    <t>2_F8</t>
  </si>
  <si>
    <t>2_F9</t>
  </si>
  <si>
    <t>2_F10</t>
  </si>
  <si>
    <t>2_G1</t>
  </si>
  <si>
    <t>8_I6</t>
  </si>
  <si>
    <t>8_I10</t>
  </si>
  <si>
    <t>8_J4</t>
  </si>
  <si>
    <t>9_A1</t>
  </si>
  <si>
    <t>9_A5</t>
  </si>
  <si>
    <t>9_A9</t>
  </si>
  <si>
    <t>9_B3</t>
  </si>
  <si>
    <t>9_B7</t>
  </si>
  <si>
    <t>9_C1</t>
  </si>
  <si>
    <t>9_C5</t>
  </si>
  <si>
    <t>2_G2</t>
  </si>
  <si>
    <t>2_G3</t>
  </si>
  <si>
    <t>2_G4</t>
  </si>
  <si>
    <t>2_G5</t>
  </si>
  <si>
    <t>2_G6</t>
  </si>
  <si>
    <t>9_C9</t>
  </si>
  <si>
    <t>9_D3</t>
  </si>
  <si>
    <t>9_D7</t>
  </si>
  <si>
    <t>9_E1</t>
  </si>
  <si>
    <t>9_E5</t>
  </si>
  <si>
    <t>2_G7</t>
  </si>
  <si>
    <t>2_G8</t>
  </si>
  <si>
    <t>2_G9</t>
  </si>
  <si>
    <t>2_G10</t>
  </si>
  <si>
    <t>2_H1</t>
  </si>
  <si>
    <t>2_H2</t>
  </si>
  <si>
    <t>2_H3</t>
  </si>
  <si>
    <t>2_H4</t>
  </si>
  <si>
    <t>2_H5</t>
  </si>
  <si>
    <t>2_H6</t>
  </si>
  <si>
    <t>9_E9</t>
  </si>
  <si>
    <t>9_F3</t>
  </si>
  <si>
    <t>9_F7</t>
  </si>
  <si>
    <t>9_G1</t>
  </si>
  <si>
    <t>9_G5</t>
  </si>
  <si>
    <t>9_G9</t>
  </si>
  <si>
    <t>9_H3</t>
  </si>
  <si>
    <t>9_H7</t>
  </si>
  <si>
    <t>9_I1</t>
  </si>
  <si>
    <t>9_I5</t>
  </si>
  <si>
    <t>2_H7</t>
  </si>
  <si>
    <t>2_H8</t>
  </si>
  <si>
    <t>2_H9</t>
  </si>
  <si>
    <t>2_H10</t>
  </si>
  <si>
    <t>2_I1</t>
  </si>
  <si>
    <t>2_I2</t>
  </si>
  <si>
    <t>2_I3</t>
  </si>
  <si>
    <t>2_I4</t>
  </si>
  <si>
    <t>2_I5</t>
  </si>
  <si>
    <t>2_I6</t>
  </si>
  <si>
    <t>9_I9</t>
  </si>
  <si>
    <t>9_J3</t>
  </si>
  <si>
    <t>9_J7</t>
  </si>
  <si>
    <t>10_A1</t>
  </si>
  <si>
    <t>10_A5</t>
  </si>
  <si>
    <t>10_A9</t>
  </si>
  <si>
    <t>10_B3</t>
  </si>
  <si>
    <t>10_B7</t>
  </si>
  <si>
    <t>10_C1</t>
  </si>
  <si>
    <t>10_C5</t>
  </si>
  <si>
    <t>NOT SOLUBLE/IMPOSSIBLE TO PREPARE</t>
  </si>
  <si>
    <t>d</t>
  </si>
  <si>
    <t>r</t>
  </si>
  <si>
    <t>ali</t>
  </si>
  <si>
    <t>YES 5 mM</t>
  </si>
  <si>
    <t>NOT FOUND</t>
  </si>
  <si>
    <t>YES in WATER</t>
  </si>
  <si>
    <t>MISTAKE</t>
  </si>
  <si>
    <t>us</t>
  </si>
  <si>
    <t>embl</t>
  </si>
  <si>
    <t>2_I7</t>
  </si>
  <si>
    <t>YES not to EMBL</t>
  </si>
  <si>
    <t>10_C9</t>
  </si>
  <si>
    <t>1ml Reserve</t>
  </si>
  <si>
    <t>2_I9</t>
  </si>
  <si>
    <t>2_I8</t>
  </si>
  <si>
    <t>10_C10</t>
  </si>
  <si>
    <t>10_D4</t>
  </si>
  <si>
    <t>2_I10</t>
  </si>
  <si>
    <t>10_D8</t>
  </si>
  <si>
    <t>Rufinamide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</si>
</sst>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1"/>
      <color rgb="FF262626"/>
      <name val="Calibri"/>
      <family val="2"/>
      <scheme val="minor"/>
    </font>
    <font>
      <sz val="11"/>
      <color rgb="FFFF0000"/>
      <name val="Calibri"/>
      <family val="2"/>
      <scheme val="minor"/>
    </font>
    <font>
      <sz val="7"/>
      <color rgb="FF000000"/>
      <name val="MyRobotoRegula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4" borderId="0" xfId="0" applyFill="1" applyAlignment="1">
      <alignment horizontal="center" textRotation="90"/>
    </xf>
    <xf numFmtId="0" fontId="0" fillId="3" borderId="0" xfId="0" applyFill="1" applyAlignment="1">
      <alignment horizontal="center" textRotation="90"/>
    </xf>
    <xf numFmtId="0" fontId="0" fillId="5" borderId="0" xfId="0" applyFill="1" applyAlignment="1">
      <alignment horizontal="center" textRotation="90"/>
    </xf>
    <xf numFmtId="0" fontId="0" fillId="5" borderId="0" xfId="0" applyFill="1" applyAlignment="1">
      <alignment horizontal="center" textRotation="90" wrapText="1"/>
    </xf>
    <xf numFmtId="0" fontId="0" fillId="0" borderId="0" xfId="0" applyAlignment="1">
      <alignment horizontal="center" textRotation="90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2" fillId="2" borderId="0" xfId="0" applyFont="1" applyFill="1" applyAlignment="1">
      <alignment horizontal="center" textRotation="90"/>
    </xf>
    <xf numFmtId="0" fontId="0" fillId="7" borderId="0" xfId="0" applyFill="1"/>
    <xf numFmtId="0" fontId="0" fillId="9" borderId="0" xfId="0" applyFill="1" applyAlignment="1">
      <alignment wrapText="1"/>
    </xf>
    <xf numFmtId="0" fontId="0" fillId="0" borderId="0" xfId="0" applyAlignment="1">
      <alignment wrapText="1"/>
    </xf>
    <xf numFmtId="0" fontId="0" fillId="6" borderId="0" xfId="0" applyFill="1" applyAlignment="1">
      <alignment wrapText="1"/>
    </xf>
    <xf numFmtId="0" fontId="0" fillId="8" borderId="0" xfId="0" applyFill="1"/>
    <xf numFmtId="0" fontId="2" fillId="0" borderId="0" xfId="0" applyFont="1" applyAlignment="1">
      <alignment wrapText="1"/>
    </xf>
    <xf numFmtId="49" fontId="0" fillId="0" borderId="0" xfId="0" applyNumberFormat="1"/>
    <xf numFmtId="0" fontId="2" fillId="2" borderId="0" xfId="0" applyFont="1" applyFill="1" applyAlignment="1">
      <alignment horizontal="center" textRotation="90" wrapText="1"/>
    </xf>
    <xf numFmtId="11" fontId="0" fillId="0" borderId="0" xfId="0" applyNumberFormat="1"/>
    <xf numFmtId="0" fontId="2" fillId="4" borderId="0" xfId="0" applyFont="1" applyFill="1" applyAlignment="1">
      <alignment horizontal="center" textRotation="90"/>
    </xf>
    <xf numFmtId="14" fontId="0" fillId="0" borderId="0" xfId="0" applyNumberFormat="1"/>
    <xf numFmtId="2" fontId="0" fillId="0" borderId="0" xfId="0" applyNumberFormat="1"/>
    <xf numFmtId="0" fontId="5" fillId="0" borderId="0" xfId="0" applyFont="1"/>
    <xf numFmtId="0" fontId="0" fillId="10" borderId="0" xfId="0" applyFill="1" applyAlignment="1">
      <alignment horizontal="center" textRotation="90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6" xfId="0" applyFont="1" applyBorder="1"/>
    <xf numFmtId="0" fontId="6" fillId="0" borderId="0" xfId="0" applyFont="1"/>
  </cellXfs>
  <cellStyles count="1">
    <cellStyle name="Normal" xfId="0" builtinId="0"/>
  </cellStyles>
  <dxfs count="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insse/Downloads/eawag/userdata/heussimi/Desktop/co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0"/>
  <sheetViews>
    <sheetView workbookViewId="0"/>
  </sheetViews>
  <sheetFormatPr defaultColWidth="9.36328125" defaultRowHeight="14.5"/>
  <sheetData>
    <row r="1" spans="1:4">
      <c r="A1" t="s">
        <v>1276</v>
      </c>
      <c r="B1" t="s">
        <v>1277</v>
      </c>
      <c r="C1" t="s">
        <v>1278</v>
      </c>
      <c r="D1" t="s">
        <v>1279</v>
      </c>
    </row>
    <row r="2" spans="1:4">
      <c r="A2" t="s">
        <v>1280</v>
      </c>
      <c r="B2">
        <v>1</v>
      </c>
      <c r="C2" t="s">
        <v>1281</v>
      </c>
      <c r="D2" t="s">
        <v>1282</v>
      </c>
    </row>
    <row r="3" spans="1:4">
      <c r="A3" t="s">
        <v>1283</v>
      </c>
      <c r="B3">
        <v>1</v>
      </c>
      <c r="C3" t="s">
        <v>1281</v>
      </c>
      <c r="D3" t="s">
        <v>1284</v>
      </c>
    </row>
    <row r="4" spans="1:4">
      <c r="A4" t="s">
        <v>1285</v>
      </c>
      <c r="B4">
        <v>1</v>
      </c>
      <c r="C4" t="s">
        <v>1281</v>
      </c>
      <c r="D4" t="s">
        <v>1286</v>
      </c>
    </row>
    <row r="5" spans="1:4">
      <c r="A5" t="s">
        <v>1287</v>
      </c>
      <c r="B5">
        <v>1</v>
      </c>
      <c r="C5" t="s">
        <v>1281</v>
      </c>
      <c r="D5" t="s">
        <v>1288</v>
      </c>
    </row>
    <row r="6" spans="1:4">
      <c r="A6" t="s">
        <v>1289</v>
      </c>
      <c r="B6">
        <v>1</v>
      </c>
      <c r="C6" t="s">
        <v>1281</v>
      </c>
      <c r="D6" t="s">
        <v>1290</v>
      </c>
    </row>
    <row r="7" spans="1:4">
      <c r="A7" t="s">
        <v>1291</v>
      </c>
      <c r="B7">
        <v>1</v>
      </c>
      <c r="C7" t="s">
        <v>1281</v>
      </c>
      <c r="D7" t="s">
        <v>1292</v>
      </c>
    </row>
    <row r="8" spans="1:4">
      <c r="A8" t="s">
        <v>1293</v>
      </c>
      <c r="B8">
        <v>1</v>
      </c>
      <c r="C8" t="s">
        <v>1281</v>
      </c>
      <c r="D8" t="s">
        <v>1294</v>
      </c>
    </row>
    <row r="9" spans="1:4">
      <c r="A9" t="s">
        <v>1295</v>
      </c>
      <c r="B9">
        <v>1</v>
      </c>
      <c r="C9" t="s">
        <v>1281</v>
      </c>
      <c r="D9" t="s">
        <v>1296</v>
      </c>
    </row>
    <row r="10" spans="1:4">
      <c r="A10" t="s">
        <v>1297</v>
      </c>
      <c r="B10">
        <v>1</v>
      </c>
      <c r="C10" t="s">
        <v>1281</v>
      </c>
      <c r="D10" t="s">
        <v>1298</v>
      </c>
    </row>
    <row r="11" spans="1:4">
      <c r="A11" t="s">
        <v>1299</v>
      </c>
      <c r="B11">
        <v>1</v>
      </c>
      <c r="C11" t="s">
        <v>1281</v>
      </c>
      <c r="D11" t="s">
        <v>1300</v>
      </c>
    </row>
    <row r="12" spans="1:4">
      <c r="A12" t="s">
        <v>1301</v>
      </c>
      <c r="B12">
        <v>1</v>
      </c>
      <c r="C12" t="s">
        <v>1281</v>
      </c>
      <c r="D12" t="s">
        <v>1302</v>
      </c>
    </row>
    <row r="13" spans="1:4">
      <c r="A13" t="s">
        <v>1303</v>
      </c>
      <c r="B13">
        <v>1</v>
      </c>
      <c r="C13" t="s">
        <v>1281</v>
      </c>
      <c r="D13" t="s">
        <v>1304</v>
      </c>
    </row>
    <row r="14" spans="1:4">
      <c r="A14" t="s">
        <v>1305</v>
      </c>
      <c r="B14">
        <v>1</v>
      </c>
      <c r="C14" t="s">
        <v>1281</v>
      </c>
      <c r="D14" t="s">
        <v>1306</v>
      </c>
    </row>
    <row r="15" spans="1:4">
      <c r="A15" t="s">
        <v>1307</v>
      </c>
      <c r="B15">
        <v>1</v>
      </c>
      <c r="C15" t="s">
        <v>1281</v>
      </c>
      <c r="D15" t="s">
        <v>1308</v>
      </c>
    </row>
    <row r="16" spans="1:4">
      <c r="A16" t="s">
        <v>1309</v>
      </c>
      <c r="B16">
        <v>1</v>
      </c>
      <c r="C16" t="s">
        <v>1281</v>
      </c>
      <c r="D16" t="s">
        <v>1310</v>
      </c>
    </row>
    <row r="17" spans="1:4">
      <c r="A17" t="s">
        <v>1311</v>
      </c>
      <c r="B17">
        <v>1</v>
      </c>
      <c r="C17" t="s">
        <v>1281</v>
      </c>
      <c r="D17" t="s">
        <v>1312</v>
      </c>
    </row>
    <row r="18" spans="1:4">
      <c r="A18" t="s">
        <v>1313</v>
      </c>
      <c r="B18">
        <v>1</v>
      </c>
      <c r="C18" t="s">
        <v>1281</v>
      </c>
      <c r="D18" t="s">
        <v>1314</v>
      </c>
    </row>
    <row r="19" spans="1:4">
      <c r="A19" t="s">
        <v>1315</v>
      </c>
      <c r="B19">
        <v>1</v>
      </c>
      <c r="C19" t="s">
        <v>1281</v>
      </c>
      <c r="D19" t="s">
        <v>1316</v>
      </c>
    </row>
    <row r="20" spans="1:4">
      <c r="A20" t="s">
        <v>1317</v>
      </c>
      <c r="B20">
        <v>1</v>
      </c>
      <c r="C20" t="s">
        <v>1281</v>
      </c>
      <c r="D20" t="s">
        <v>1318</v>
      </c>
    </row>
    <row r="21" spans="1:4">
      <c r="A21" t="s">
        <v>1319</v>
      </c>
      <c r="B21">
        <v>1</v>
      </c>
      <c r="C21" t="s">
        <v>1281</v>
      </c>
      <c r="D21" t="s">
        <v>1320</v>
      </c>
    </row>
    <row r="22" spans="1:4">
      <c r="A22" t="s">
        <v>1321</v>
      </c>
      <c r="B22">
        <v>1</v>
      </c>
      <c r="C22" t="s">
        <v>1281</v>
      </c>
      <c r="D22" t="s">
        <v>1322</v>
      </c>
    </row>
    <row r="23" spans="1:4">
      <c r="A23" t="s">
        <v>1323</v>
      </c>
      <c r="B23">
        <v>1</v>
      </c>
      <c r="C23" t="s">
        <v>1281</v>
      </c>
      <c r="D23" t="s">
        <v>1324</v>
      </c>
    </row>
    <row r="24" spans="1:4">
      <c r="A24" t="s">
        <v>1325</v>
      </c>
      <c r="B24">
        <v>1</v>
      </c>
      <c r="C24" t="s">
        <v>1281</v>
      </c>
      <c r="D24" t="s">
        <v>1326</v>
      </c>
    </row>
    <row r="25" spans="1:4">
      <c r="A25" t="s">
        <v>1327</v>
      </c>
      <c r="B25">
        <v>1</v>
      </c>
      <c r="C25" t="s">
        <v>1281</v>
      </c>
      <c r="D25" t="s">
        <v>1328</v>
      </c>
    </row>
    <row r="26" spans="1:4">
      <c r="A26" t="s">
        <v>1329</v>
      </c>
      <c r="B26">
        <v>1</v>
      </c>
      <c r="C26" t="s">
        <v>1281</v>
      </c>
      <c r="D26" t="s">
        <v>1330</v>
      </c>
    </row>
    <row r="27" spans="1:4">
      <c r="A27" t="s">
        <v>1331</v>
      </c>
      <c r="B27">
        <v>1</v>
      </c>
      <c r="C27" t="s">
        <v>1281</v>
      </c>
      <c r="D27" t="s">
        <v>1332</v>
      </c>
    </row>
    <row r="28" spans="1:4">
      <c r="A28" t="s">
        <v>1333</v>
      </c>
      <c r="B28">
        <v>1</v>
      </c>
      <c r="C28" t="s">
        <v>1281</v>
      </c>
      <c r="D28" t="s">
        <v>1334</v>
      </c>
    </row>
    <row r="29" spans="1:4">
      <c r="A29" t="s">
        <v>1335</v>
      </c>
      <c r="B29">
        <v>1</v>
      </c>
      <c r="C29" t="s">
        <v>1281</v>
      </c>
      <c r="D29" t="s">
        <v>1336</v>
      </c>
    </row>
    <row r="30" spans="1:4">
      <c r="A30" t="s">
        <v>1337</v>
      </c>
      <c r="B30">
        <v>1</v>
      </c>
      <c r="C30" t="s">
        <v>1281</v>
      </c>
      <c r="D30" t="s">
        <v>1338</v>
      </c>
    </row>
    <row r="31" spans="1:4">
      <c r="A31" t="s">
        <v>1339</v>
      </c>
      <c r="B31">
        <v>1</v>
      </c>
      <c r="C31" t="s">
        <v>1281</v>
      </c>
      <c r="D31" t="s">
        <v>1340</v>
      </c>
    </row>
    <row r="32" spans="1:4">
      <c r="A32" t="s">
        <v>1341</v>
      </c>
      <c r="B32">
        <v>1</v>
      </c>
      <c r="C32" t="s">
        <v>1281</v>
      </c>
      <c r="D32" t="s">
        <v>1342</v>
      </c>
    </row>
    <row r="33" spans="1:4">
      <c r="A33" t="s">
        <v>1343</v>
      </c>
      <c r="B33">
        <v>1</v>
      </c>
      <c r="C33" t="s">
        <v>1281</v>
      </c>
      <c r="D33" t="s">
        <v>1344</v>
      </c>
    </row>
    <row r="34" spans="1:4">
      <c r="A34" t="s">
        <v>1345</v>
      </c>
      <c r="B34">
        <v>1</v>
      </c>
      <c r="C34" t="s">
        <v>1281</v>
      </c>
      <c r="D34" t="s">
        <v>1346</v>
      </c>
    </row>
    <row r="35" spans="1:4">
      <c r="A35" t="s">
        <v>1347</v>
      </c>
      <c r="B35">
        <v>1</v>
      </c>
      <c r="C35" t="s">
        <v>1281</v>
      </c>
      <c r="D35" t="s">
        <v>1348</v>
      </c>
    </row>
    <row r="36" spans="1:4">
      <c r="A36" t="s">
        <v>1349</v>
      </c>
      <c r="B36">
        <v>1</v>
      </c>
      <c r="C36" t="s">
        <v>1281</v>
      </c>
      <c r="D36" t="s">
        <v>1350</v>
      </c>
    </row>
    <row r="37" spans="1:4">
      <c r="A37" t="s">
        <v>1351</v>
      </c>
      <c r="B37">
        <v>1</v>
      </c>
      <c r="C37" t="s">
        <v>1281</v>
      </c>
      <c r="D37" t="s">
        <v>1352</v>
      </c>
    </row>
    <row r="38" spans="1:4">
      <c r="A38" t="s">
        <v>1353</v>
      </c>
      <c r="B38">
        <v>1</v>
      </c>
      <c r="C38" t="s">
        <v>1281</v>
      </c>
      <c r="D38" t="s">
        <v>1354</v>
      </c>
    </row>
    <row r="39" spans="1:4">
      <c r="A39" t="s">
        <v>1355</v>
      </c>
      <c r="B39">
        <v>1</v>
      </c>
      <c r="C39" t="s">
        <v>1281</v>
      </c>
      <c r="D39" t="s">
        <v>1356</v>
      </c>
    </row>
    <row r="40" spans="1:4">
      <c r="A40" t="s">
        <v>1357</v>
      </c>
      <c r="B40">
        <v>1</v>
      </c>
      <c r="C40" t="s">
        <v>1281</v>
      </c>
      <c r="D40" t="s">
        <v>1358</v>
      </c>
    </row>
    <row r="41" spans="1:4">
      <c r="A41" t="s">
        <v>1359</v>
      </c>
      <c r="B41">
        <v>1</v>
      </c>
      <c r="C41" t="s">
        <v>1281</v>
      </c>
      <c r="D41" t="s">
        <v>1360</v>
      </c>
    </row>
    <row r="42" spans="1:4">
      <c r="A42" t="s">
        <v>1361</v>
      </c>
      <c r="B42">
        <v>1</v>
      </c>
      <c r="C42" t="s">
        <v>1281</v>
      </c>
      <c r="D42" t="s">
        <v>1362</v>
      </c>
    </row>
    <row r="43" spans="1:4">
      <c r="A43" t="s">
        <v>1363</v>
      </c>
      <c r="B43">
        <v>1</v>
      </c>
      <c r="C43" t="s">
        <v>1281</v>
      </c>
      <c r="D43" t="s">
        <v>1364</v>
      </c>
    </row>
    <row r="44" spans="1:4">
      <c r="A44" t="s">
        <v>1365</v>
      </c>
      <c r="B44">
        <v>1</v>
      </c>
      <c r="C44" t="s">
        <v>1281</v>
      </c>
      <c r="D44" t="s">
        <v>1366</v>
      </c>
    </row>
    <row r="45" spans="1:4">
      <c r="A45" t="s">
        <v>1367</v>
      </c>
      <c r="B45">
        <v>1</v>
      </c>
      <c r="C45" t="s">
        <v>1281</v>
      </c>
      <c r="D45" t="s">
        <v>1368</v>
      </c>
    </row>
    <row r="46" spans="1:4">
      <c r="A46" t="s">
        <v>1369</v>
      </c>
      <c r="B46">
        <v>1</v>
      </c>
      <c r="C46" t="s">
        <v>1281</v>
      </c>
      <c r="D46" t="s">
        <v>1370</v>
      </c>
    </row>
    <row r="47" spans="1:4">
      <c r="A47" t="s">
        <v>1371</v>
      </c>
      <c r="B47">
        <v>1</v>
      </c>
      <c r="C47" t="s">
        <v>1281</v>
      </c>
      <c r="D47" t="s">
        <v>1372</v>
      </c>
    </row>
    <row r="48" spans="1:4">
      <c r="A48" t="s">
        <v>1373</v>
      </c>
      <c r="B48">
        <v>1</v>
      </c>
      <c r="C48" t="s">
        <v>1281</v>
      </c>
      <c r="D48" t="s">
        <v>1374</v>
      </c>
    </row>
    <row r="49" spans="1:4">
      <c r="A49" t="s">
        <v>1375</v>
      </c>
      <c r="B49">
        <v>1</v>
      </c>
      <c r="C49" t="s">
        <v>1281</v>
      </c>
      <c r="D49" t="s">
        <v>1376</v>
      </c>
    </row>
    <row r="50" spans="1:4">
      <c r="A50" t="s">
        <v>1377</v>
      </c>
      <c r="B50">
        <v>1</v>
      </c>
      <c r="C50" t="s">
        <v>1281</v>
      </c>
      <c r="D50" t="s">
        <v>1378</v>
      </c>
    </row>
    <row r="51" spans="1:4">
      <c r="A51" t="s">
        <v>1379</v>
      </c>
      <c r="B51">
        <v>1</v>
      </c>
      <c r="C51" t="s">
        <v>1281</v>
      </c>
      <c r="D51" t="s">
        <v>1380</v>
      </c>
    </row>
    <row r="52" spans="1:4">
      <c r="A52" t="s">
        <v>1381</v>
      </c>
      <c r="B52">
        <v>1</v>
      </c>
      <c r="C52" t="s">
        <v>1281</v>
      </c>
      <c r="D52" t="s">
        <v>1382</v>
      </c>
    </row>
    <row r="53" spans="1:4">
      <c r="A53" t="s">
        <v>1383</v>
      </c>
      <c r="B53">
        <v>1</v>
      </c>
      <c r="C53" t="s">
        <v>1281</v>
      </c>
      <c r="D53" t="s">
        <v>1384</v>
      </c>
    </row>
    <row r="54" spans="1:4">
      <c r="A54" t="s">
        <v>1385</v>
      </c>
      <c r="B54">
        <v>1</v>
      </c>
      <c r="C54" t="s">
        <v>1281</v>
      </c>
      <c r="D54" t="s">
        <v>1386</v>
      </c>
    </row>
    <row r="55" spans="1:4">
      <c r="A55" t="s">
        <v>1387</v>
      </c>
      <c r="B55">
        <v>1</v>
      </c>
      <c r="C55" t="s">
        <v>1281</v>
      </c>
      <c r="D55" t="s">
        <v>1388</v>
      </c>
    </row>
    <row r="56" spans="1:4">
      <c r="A56" t="s">
        <v>1389</v>
      </c>
      <c r="B56">
        <v>1</v>
      </c>
      <c r="C56" t="s">
        <v>1281</v>
      </c>
      <c r="D56" t="s">
        <v>1390</v>
      </c>
    </row>
    <row r="57" spans="1:4">
      <c r="A57" t="s">
        <v>1391</v>
      </c>
      <c r="B57">
        <v>1</v>
      </c>
      <c r="C57" t="s">
        <v>1281</v>
      </c>
      <c r="D57" t="s">
        <v>1392</v>
      </c>
    </row>
    <row r="58" spans="1:4">
      <c r="A58" t="s">
        <v>1393</v>
      </c>
      <c r="B58">
        <v>1</v>
      </c>
      <c r="C58" t="s">
        <v>1281</v>
      </c>
      <c r="D58" t="s">
        <v>1394</v>
      </c>
    </row>
    <row r="59" spans="1:4">
      <c r="A59" t="s">
        <v>1395</v>
      </c>
      <c r="B59">
        <v>1</v>
      </c>
      <c r="C59" t="s">
        <v>1281</v>
      </c>
      <c r="D59" t="s">
        <v>1396</v>
      </c>
    </row>
    <row r="60" spans="1:4">
      <c r="A60" t="s">
        <v>1397</v>
      </c>
      <c r="B60">
        <v>1</v>
      </c>
      <c r="C60" t="s">
        <v>1281</v>
      </c>
      <c r="D60" t="s">
        <v>1398</v>
      </c>
    </row>
    <row r="61" spans="1:4">
      <c r="A61" t="s">
        <v>1399</v>
      </c>
      <c r="B61">
        <v>1</v>
      </c>
      <c r="C61" t="s">
        <v>1281</v>
      </c>
      <c r="D61" t="s">
        <v>1400</v>
      </c>
    </row>
    <row r="62" spans="1:4">
      <c r="A62" t="s">
        <v>1401</v>
      </c>
      <c r="B62">
        <v>1</v>
      </c>
      <c r="C62" t="s">
        <v>1281</v>
      </c>
      <c r="D62" t="s">
        <v>1402</v>
      </c>
    </row>
    <row r="63" spans="1:4">
      <c r="A63" t="s">
        <v>1403</v>
      </c>
      <c r="B63">
        <v>1</v>
      </c>
      <c r="C63" t="s">
        <v>1281</v>
      </c>
      <c r="D63" t="s">
        <v>1404</v>
      </c>
    </row>
    <row r="64" spans="1:4">
      <c r="A64" t="s">
        <v>1405</v>
      </c>
      <c r="B64">
        <v>1</v>
      </c>
      <c r="C64" t="s">
        <v>1281</v>
      </c>
      <c r="D64" t="s">
        <v>1406</v>
      </c>
    </row>
    <row r="65" spans="1:4">
      <c r="A65" t="s">
        <v>1407</v>
      </c>
      <c r="B65">
        <v>1</v>
      </c>
      <c r="C65" t="s">
        <v>1281</v>
      </c>
      <c r="D65" t="s">
        <v>1408</v>
      </c>
    </row>
    <row r="66" spans="1:4">
      <c r="A66" t="s">
        <v>1409</v>
      </c>
      <c r="B66">
        <v>1</v>
      </c>
      <c r="C66" t="s">
        <v>1281</v>
      </c>
      <c r="D66" t="s">
        <v>1410</v>
      </c>
    </row>
    <row r="67" spans="1:4">
      <c r="A67" t="s">
        <v>1411</v>
      </c>
      <c r="B67">
        <v>1</v>
      </c>
      <c r="C67" t="s">
        <v>1281</v>
      </c>
      <c r="D67" t="s">
        <v>1412</v>
      </c>
    </row>
    <row r="68" spans="1:4">
      <c r="A68" t="s">
        <v>1413</v>
      </c>
      <c r="B68">
        <v>1</v>
      </c>
      <c r="C68" t="s">
        <v>1281</v>
      </c>
      <c r="D68" t="s">
        <v>1414</v>
      </c>
    </row>
    <row r="69" spans="1:4">
      <c r="A69" t="s">
        <v>1415</v>
      </c>
      <c r="B69">
        <v>1</v>
      </c>
      <c r="C69" t="s">
        <v>1281</v>
      </c>
      <c r="D69" t="s">
        <v>1416</v>
      </c>
    </row>
    <row r="70" spans="1:4">
      <c r="A70" t="s">
        <v>1417</v>
      </c>
      <c r="B70">
        <v>1</v>
      </c>
      <c r="C70" t="s">
        <v>1281</v>
      </c>
      <c r="D70" t="s">
        <v>1418</v>
      </c>
    </row>
    <row r="71" spans="1:4">
      <c r="A71" t="s">
        <v>1419</v>
      </c>
      <c r="B71">
        <v>1</v>
      </c>
      <c r="C71" t="s">
        <v>1281</v>
      </c>
      <c r="D71" t="s">
        <v>1420</v>
      </c>
    </row>
    <row r="72" spans="1:4">
      <c r="A72" t="s">
        <v>1421</v>
      </c>
      <c r="B72">
        <v>1</v>
      </c>
      <c r="C72" t="s">
        <v>1281</v>
      </c>
      <c r="D72" t="s">
        <v>1422</v>
      </c>
    </row>
    <row r="73" spans="1:4">
      <c r="A73" t="s">
        <v>1423</v>
      </c>
      <c r="B73">
        <v>1</v>
      </c>
      <c r="C73" t="s">
        <v>1281</v>
      </c>
      <c r="D73" t="s">
        <v>1424</v>
      </c>
    </row>
    <row r="74" spans="1:4">
      <c r="A74" t="s">
        <v>1425</v>
      </c>
      <c r="B74">
        <v>1</v>
      </c>
      <c r="C74" t="s">
        <v>1281</v>
      </c>
      <c r="D74" t="s">
        <v>1426</v>
      </c>
    </row>
    <row r="75" spans="1:4">
      <c r="A75" t="s">
        <v>1427</v>
      </c>
      <c r="B75">
        <v>1</v>
      </c>
      <c r="C75" t="s">
        <v>1281</v>
      </c>
      <c r="D75" t="s">
        <v>1428</v>
      </c>
    </row>
    <row r="76" spans="1:4">
      <c r="A76" t="s">
        <v>1429</v>
      </c>
      <c r="B76">
        <v>1</v>
      </c>
      <c r="C76" t="s">
        <v>1281</v>
      </c>
      <c r="D76" t="s">
        <v>1430</v>
      </c>
    </row>
    <row r="77" spans="1:4">
      <c r="A77" t="s">
        <v>1431</v>
      </c>
      <c r="B77">
        <v>1</v>
      </c>
      <c r="C77" t="s">
        <v>1281</v>
      </c>
      <c r="D77" t="s">
        <v>1432</v>
      </c>
    </row>
    <row r="78" spans="1:4">
      <c r="A78" t="s">
        <v>1433</v>
      </c>
      <c r="B78">
        <v>1</v>
      </c>
      <c r="C78" t="s">
        <v>1281</v>
      </c>
      <c r="D78" t="s">
        <v>1434</v>
      </c>
    </row>
    <row r="79" spans="1:4">
      <c r="A79" t="s">
        <v>1435</v>
      </c>
      <c r="B79">
        <v>1</v>
      </c>
      <c r="C79" t="s">
        <v>1281</v>
      </c>
      <c r="D79" t="s">
        <v>1436</v>
      </c>
    </row>
    <row r="80" spans="1:4">
      <c r="A80" t="s">
        <v>1437</v>
      </c>
      <c r="B80">
        <v>1</v>
      </c>
      <c r="C80" t="s">
        <v>1281</v>
      </c>
      <c r="D80" t="s">
        <v>1438</v>
      </c>
    </row>
    <row r="81" spans="1:4">
      <c r="A81" t="s">
        <v>1439</v>
      </c>
      <c r="B81">
        <v>1</v>
      </c>
      <c r="C81" t="s">
        <v>1281</v>
      </c>
      <c r="D81" t="s">
        <v>1440</v>
      </c>
    </row>
    <row r="82" spans="1:4">
      <c r="A82" t="s">
        <v>1441</v>
      </c>
      <c r="B82">
        <v>1</v>
      </c>
      <c r="C82" t="s">
        <v>1281</v>
      </c>
      <c r="D82" t="s">
        <v>1442</v>
      </c>
    </row>
    <row r="83" spans="1:4">
      <c r="A83" t="s">
        <v>1443</v>
      </c>
      <c r="B83">
        <v>1</v>
      </c>
      <c r="C83" t="s">
        <v>1281</v>
      </c>
      <c r="D83" t="s">
        <v>1444</v>
      </c>
    </row>
    <row r="84" spans="1:4">
      <c r="A84" t="s">
        <v>1445</v>
      </c>
      <c r="B84">
        <v>1</v>
      </c>
      <c r="C84" t="s">
        <v>1281</v>
      </c>
      <c r="D84" t="s">
        <v>1446</v>
      </c>
    </row>
    <row r="85" spans="1:4">
      <c r="A85" t="s">
        <v>1447</v>
      </c>
      <c r="B85">
        <v>1</v>
      </c>
      <c r="C85" t="s">
        <v>1281</v>
      </c>
      <c r="D85" t="s">
        <v>1448</v>
      </c>
    </row>
    <row r="86" spans="1:4">
      <c r="A86" t="s">
        <v>1449</v>
      </c>
      <c r="B86">
        <v>1</v>
      </c>
      <c r="C86" t="s">
        <v>1281</v>
      </c>
      <c r="D86" t="s">
        <v>1450</v>
      </c>
    </row>
    <row r="87" spans="1:4">
      <c r="A87" t="s">
        <v>1451</v>
      </c>
      <c r="B87">
        <v>1</v>
      </c>
      <c r="C87" t="s">
        <v>1281</v>
      </c>
      <c r="D87" t="s">
        <v>1452</v>
      </c>
    </row>
    <row r="88" spans="1:4">
      <c r="A88" t="s">
        <v>1453</v>
      </c>
      <c r="B88">
        <v>1</v>
      </c>
      <c r="C88" t="s">
        <v>1281</v>
      </c>
      <c r="D88" t="s">
        <v>1454</v>
      </c>
    </row>
    <row r="89" spans="1:4">
      <c r="A89" t="s">
        <v>1455</v>
      </c>
      <c r="B89">
        <v>1</v>
      </c>
      <c r="C89" t="s">
        <v>1281</v>
      </c>
      <c r="D89" t="s">
        <v>1456</v>
      </c>
    </row>
    <row r="90" spans="1:4">
      <c r="A90" t="s">
        <v>1457</v>
      </c>
      <c r="B90">
        <v>1</v>
      </c>
      <c r="C90" t="s">
        <v>1281</v>
      </c>
      <c r="D90" t="s">
        <v>1458</v>
      </c>
    </row>
    <row r="91" spans="1:4">
      <c r="A91" t="s">
        <v>1459</v>
      </c>
      <c r="B91">
        <v>1</v>
      </c>
      <c r="C91" t="s">
        <v>1281</v>
      </c>
      <c r="D91" t="s">
        <v>1460</v>
      </c>
    </row>
    <row r="92" spans="1:4">
      <c r="A92" t="s">
        <v>1461</v>
      </c>
      <c r="B92">
        <v>1</v>
      </c>
      <c r="C92" t="s">
        <v>1281</v>
      </c>
      <c r="D92" t="s">
        <v>1462</v>
      </c>
    </row>
    <row r="93" spans="1:4">
      <c r="A93" t="s">
        <v>1463</v>
      </c>
      <c r="B93">
        <v>1</v>
      </c>
      <c r="C93" t="s">
        <v>1281</v>
      </c>
      <c r="D93" t="s">
        <v>1464</v>
      </c>
    </row>
    <row r="94" spans="1:4">
      <c r="A94" t="s">
        <v>1465</v>
      </c>
      <c r="B94">
        <v>1</v>
      </c>
      <c r="C94" t="s">
        <v>1281</v>
      </c>
      <c r="D94" t="s">
        <v>1466</v>
      </c>
    </row>
    <row r="95" spans="1:4">
      <c r="A95" t="s">
        <v>1467</v>
      </c>
      <c r="B95">
        <v>1</v>
      </c>
      <c r="C95" t="s">
        <v>1281</v>
      </c>
      <c r="D95" t="s">
        <v>1468</v>
      </c>
    </row>
    <row r="96" spans="1:4">
      <c r="A96" t="s">
        <v>1469</v>
      </c>
      <c r="B96">
        <v>1</v>
      </c>
      <c r="C96" t="s">
        <v>1281</v>
      </c>
      <c r="D96" t="s">
        <v>1470</v>
      </c>
    </row>
    <row r="97" spans="1:4">
      <c r="A97" t="s">
        <v>1471</v>
      </c>
      <c r="B97">
        <v>1</v>
      </c>
      <c r="C97" t="s">
        <v>1281</v>
      </c>
      <c r="D97" t="s">
        <v>1472</v>
      </c>
    </row>
    <row r="98" spans="1:4">
      <c r="A98" t="s">
        <v>1473</v>
      </c>
      <c r="B98">
        <v>1</v>
      </c>
      <c r="C98" t="s">
        <v>1281</v>
      </c>
      <c r="D98" t="s">
        <v>1474</v>
      </c>
    </row>
    <row r="99" spans="1:4">
      <c r="A99" t="s">
        <v>1475</v>
      </c>
      <c r="B99">
        <v>1</v>
      </c>
      <c r="C99" t="s">
        <v>1281</v>
      </c>
      <c r="D99" t="s">
        <v>1476</v>
      </c>
    </row>
    <row r="100" spans="1:4">
      <c r="A100" t="s">
        <v>1477</v>
      </c>
      <c r="B100">
        <v>1</v>
      </c>
      <c r="C100" t="s">
        <v>1281</v>
      </c>
      <c r="D100" t="s">
        <v>1478</v>
      </c>
    </row>
    <row r="101" spans="1:4">
      <c r="A101" t="s">
        <v>1479</v>
      </c>
      <c r="B101">
        <v>1</v>
      </c>
      <c r="C101" t="s">
        <v>1281</v>
      </c>
      <c r="D101" t="s">
        <v>1480</v>
      </c>
    </row>
    <row r="102" spans="1:4">
      <c r="A102" t="s">
        <v>1481</v>
      </c>
      <c r="B102">
        <v>1</v>
      </c>
      <c r="C102" t="s">
        <v>1281</v>
      </c>
      <c r="D102" t="s">
        <v>1482</v>
      </c>
    </row>
    <row r="103" spans="1:4">
      <c r="A103" t="s">
        <v>1483</v>
      </c>
      <c r="B103">
        <v>1</v>
      </c>
      <c r="C103" t="s">
        <v>1281</v>
      </c>
      <c r="D103" t="s">
        <v>1484</v>
      </c>
    </row>
    <row r="104" spans="1:4">
      <c r="A104" t="s">
        <v>1485</v>
      </c>
      <c r="B104">
        <v>1</v>
      </c>
      <c r="C104" t="s">
        <v>1281</v>
      </c>
      <c r="D104" t="s">
        <v>1486</v>
      </c>
    </row>
    <row r="105" spans="1:4">
      <c r="A105" t="s">
        <v>1487</v>
      </c>
      <c r="B105">
        <v>1</v>
      </c>
      <c r="C105" t="s">
        <v>1281</v>
      </c>
      <c r="D105" t="s">
        <v>1488</v>
      </c>
    </row>
    <row r="106" spans="1:4">
      <c r="A106" t="s">
        <v>1489</v>
      </c>
      <c r="B106">
        <v>1</v>
      </c>
      <c r="C106" t="s">
        <v>1281</v>
      </c>
      <c r="D106" t="s">
        <v>1490</v>
      </c>
    </row>
    <row r="107" spans="1:4">
      <c r="A107" t="s">
        <v>1491</v>
      </c>
      <c r="B107">
        <v>1</v>
      </c>
      <c r="C107" t="s">
        <v>1281</v>
      </c>
      <c r="D107" t="s">
        <v>1492</v>
      </c>
    </row>
    <row r="108" spans="1:4">
      <c r="A108" t="s">
        <v>1493</v>
      </c>
      <c r="B108">
        <v>1</v>
      </c>
      <c r="C108" t="s">
        <v>1281</v>
      </c>
      <c r="D108" t="s">
        <v>1494</v>
      </c>
    </row>
    <row r="109" spans="1:4">
      <c r="A109" t="s">
        <v>1495</v>
      </c>
      <c r="B109">
        <v>1</v>
      </c>
      <c r="C109" t="s">
        <v>1281</v>
      </c>
      <c r="D109" t="s">
        <v>1496</v>
      </c>
    </row>
    <row r="110" spans="1:4">
      <c r="A110" t="s">
        <v>1497</v>
      </c>
      <c r="B110">
        <v>1</v>
      </c>
      <c r="C110" t="s">
        <v>1281</v>
      </c>
      <c r="D110" t="s">
        <v>1498</v>
      </c>
    </row>
    <row r="111" spans="1:4">
      <c r="A111" t="s">
        <v>1499</v>
      </c>
      <c r="B111">
        <v>1</v>
      </c>
      <c r="C111" t="s">
        <v>1281</v>
      </c>
      <c r="D111" t="s">
        <v>1500</v>
      </c>
    </row>
    <row r="112" spans="1:4">
      <c r="A112" t="s">
        <v>1501</v>
      </c>
      <c r="B112">
        <v>1</v>
      </c>
      <c r="C112" t="s">
        <v>1281</v>
      </c>
      <c r="D112" t="s">
        <v>1502</v>
      </c>
    </row>
    <row r="113" spans="1:4">
      <c r="A113" t="s">
        <v>1503</v>
      </c>
      <c r="B113">
        <v>1</v>
      </c>
      <c r="C113" t="s">
        <v>1281</v>
      </c>
      <c r="D113" t="s">
        <v>1504</v>
      </c>
    </row>
    <row r="114" spans="1:4">
      <c r="A114" t="s">
        <v>1505</v>
      </c>
      <c r="B114">
        <v>1</v>
      </c>
      <c r="C114" t="s">
        <v>1281</v>
      </c>
      <c r="D114" t="s">
        <v>1506</v>
      </c>
    </row>
    <row r="115" spans="1:4">
      <c r="A115" t="s">
        <v>1507</v>
      </c>
      <c r="B115">
        <v>1</v>
      </c>
      <c r="C115" t="s">
        <v>1281</v>
      </c>
      <c r="D115" t="s">
        <v>1508</v>
      </c>
    </row>
    <row r="116" spans="1:4">
      <c r="A116" t="s">
        <v>1509</v>
      </c>
      <c r="B116">
        <v>1</v>
      </c>
      <c r="C116" t="s">
        <v>1281</v>
      </c>
      <c r="D116" t="s">
        <v>1510</v>
      </c>
    </row>
    <row r="117" spans="1:4">
      <c r="A117" t="s">
        <v>1511</v>
      </c>
      <c r="B117">
        <v>1</v>
      </c>
      <c r="C117" t="s">
        <v>1281</v>
      </c>
      <c r="D117" t="s">
        <v>1512</v>
      </c>
    </row>
    <row r="118" spans="1:4">
      <c r="A118" t="s">
        <v>1513</v>
      </c>
      <c r="B118">
        <v>1</v>
      </c>
      <c r="C118" t="s">
        <v>1281</v>
      </c>
      <c r="D118" t="s">
        <v>1514</v>
      </c>
    </row>
    <row r="119" spans="1:4">
      <c r="A119" t="s">
        <v>1515</v>
      </c>
      <c r="B119">
        <v>1</v>
      </c>
      <c r="C119" t="s">
        <v>1281</v>
      </c>
      <c r="D119" t="s">
        <v>1516</v>
      </c>
    </row>
    <row r="120" spans="1:4">
      <c r="A120" t="s">
        <v>1517</v>
      </c>
      <c r="B120">
        <v>1</v>
      </c>
      <c r="C120" t="s">
        <v>1281</v>
      </c>
      <c r="D120" t="s">
        <v>1518</v>
      </c>
    </row>
    <row r="121" spans="1:4">
      <c r="A121" t="s">
        <v>1519</v>
      </c>
      <c r="B121">
        <v>1</v>
      </c>
      <c r="C121" t="s">
        <v>1281</v>
      </c>
      <c r="D121" t="s">
        <v>1520</v>
      </c>
    </row>
    <row r="122" spans="1:4">
      <c r="A122" t="s">
        <v>1521</v>
      </c>
      <c r="B122">
        <v>1</v>
      </c>
      <c r="C122" t="s">
        <v>1281</v>
      </c>
      <c r="D122" t="s">
        <v>1522</v>
      </c>
    </row>
    <row r="123" spans="1:4">
      <c r="A123" t="s">
        <v>1523</v>
      </c>
      <c r="B123">
        <v>1</v>
      </c>
      <c r="C123" t="s">
        <v>1281</v>
      </c>
      <c r="D123" t="s">
        <v>1524</v>
      </c>
    </row>
    <row r="124" spans="1:4">
      <c r="A124" t="s">
        <v>1525</v>
      </c>
      <c r="B124">
        <v>1</v>
      </c>
      <c r="C124" t="s">
        <v>1281</v>
      </c>
      <c r="D124" t="s">
        <v>1526</v>
      </c>
    </row>
    <row r="125" spans="1:4">
      <c r="A125" t="s">
        <v>1527</v>
      </c>
      <c r="B125">
        <v>1</v>
      </c>
      <c r="C125" t="s">
        <v>1281</v>
      </c>
      <c r="D125" t="s">
        <v>1528</v>
      </c>
    </row>
    <row r="126" spans="1:4">
      <c r="A126" t="s">
        <v>1529</v>
      </c>
      <c r="B126">
        <v>1</v>
      </c>
      <c r="C126" t="s">
        <v>1281</v>
      </c>
      <c r="D126" t="s">
        <v>1530</v>
      </c>
    </row>
    <row r="127" spans="1:4">
      <c r="A127" t="s">
        <v>1531</v>
      </c>
      <c r="B127">
        <v>1</v>
      </c>
      <c r="C127" t="s">
        <v>1281</v>
      </c>
      <c r="D127" t="s">
        <v>1532</v>
      </c>
    </row>
    <row r="128" spans="1:4">
      <c r="A128" t="s">
        <v>1533</v>
      </c>
      <c r="B128">
        <v>1</v>
      </c>
      <c r="C128" t="s">
        <v>1281</v>
      </c>
      <c r="D128" t="s">
        <v>1534</v>
      </c>
    </row>
    <row r="129" spans="1:4">
      <c r="A129" t="s">
        <v>1535</v>
      </c>
      <c r="B129">
        <v>1</v>
      </c>
      <c r="C129" t="s">
        <v>1281</v>
      </c>
      <c r="D129" t="s">
        <v>1536</v>
      </c>
    </row>
    <row r="130" spans="1:4">
      <c r="A130" t="s">
        <v>1537</v>
      </c>
      <c r="B130">
        <v>1</v>
      </c>
      <c r="C130" t="s">
        <v>1281</v>
      </c>
      <c r="D130" t="s">
        <v>1538</v>
      </c>
    </row>
    <row r="131" spans="1:4">
      <c r="A131" t="s">
        <v>1539</v>
      </c>
      <c r="B131">
        <v>1</v>
      </c>
      <c r="C131" t="s">
        <v>1281</v>
      </c>
      <c r="D131" t="s">
        <v>1540</v>
      </c>
    </row>
    <row r="132" spans="1:4">
      <c r="A132" t="s">
        <v>1541</v>
      </c>
      <c r="B132">
        <v>1</v>
      </c>
      <c r="C132" t="s">
        <v>1281</v>
      </c>
      <c r="D132" t="s">
        <v>1542</v>
      </c>
    </row>
    <row r="133" spans="1:4">
      <c r="A133" t="s">
        <v>1543</v>
      </c>
      <c r="B133">
        <v>1</v>
      </c>
      <c r="C133" t="s">
        <v>1281</v>
      </c>
      <c r="D133" t="s">
        <v>1544</v>
      </c>
    </row>
    <row r="134" spans="1:4">
      <c r="A134" t="s">
        <v>1545</v>
      </c>
      <c r="B134">
        <v>1</v>
      </c>
      <c r="C134" t="s">
        <v>1281</v>
      </c>
      <c r="D134" t="s">
        <v>1546</v>
      </c>
    </row>
    <row r="135" spans="1:4">
      <c r="A135" s="19" t="s">
        <v>1547</v>
      </c>
      <c r="B135">
        <v>1</v>
      </c>
      <c r="C135" t="s">
        <v>1281</v>
      </c>
      <c r="D135" t="s">
        <v>1548</v>
      </c>
    </row>
    <row r="136" spans="1:4">
      <c r="A136" t="s">
        <v>1549</v>
      </c>
      <c r="B136">
        <v>1</v>
      </c>
      <c r="C136" t="s">
        <v>1281</v>
      </c>
      <c r="D136" t="s">
        <v>1550</v>
      </c>
    </row>
    <row r="137" spans="1:4">
      <c r="A137" t="s">
        <v>1551</v>
      </c>
      <c r="B137">
        <v>1</v>
      </c>
      <c r="C137" t="s">
        <v>1281</v>
      </c>
      <c r="D137" t="s">
        <v>1552</v>
      </c>
    </row>
    <row r="138" spans="1:4">
      <c r="A138" t="s">
        <v>1553</v>
      </c>
      <c r="B138">
        <v>1</v>
      </c>
      <c r="C138" t="s">
        <v>1281</v>
      </c>
      <c r="D138" t="s">
        <v>1554</v>
      </c>
    </row>
    <row r="139" spans="1:4">
      <c r="A139" t="s">
        <v>1555</v>
      </c>
      <c r="B139">
        <v>1</v>
      </c>
      <c r="C139" t="s">
        <v>1281</v>
      </c>
      <c r="D139" t="s">
        <v>1556</v>
      </c>
    </row>
    <row r="140" spans="1:4">
      <c r="A140" t="s">
        <v>1557</v>
      </c>
      <c r="B140">
        <v>1</v>
      </c>
      <c r="C140" t="s">
        <v>1281</v>
      </c>
      <c r="D140" t="s">
        <v>1558</v>
      </c>
    </row>
    <row r="141" spans="1:4">
      <c r="A141" t="s">
        <v>1559</v>
      </c>
      <c r="B141">
        <v>1</v>
      </c>
      <c r="C141" t="s">
        <v>1281</v>
      </c>
      <c r="D141" t="s">
        <v>1560</v>
      </c>
    </row>
    <row r="142" spans="1:4">
      <c r="A142" t="s">
        <v>1561</v>
      </c>
      <c r="B142">
        <v>1</v>
      </c>
      <c r="C142" t="s">
        <v>1281</v>
      </c>
      <c r="D142" t="s">
        <v>1562</v>
      </c>
    </row>
    <row r="143" spans="1:4">
      <c r="A143" t="s">
        <v>1563</v>
      </c>
      <c r="B143">
        <v>1</v>
      </c>
      <c r="C143" t="s">
        <v>1281</v>
      </c>
      <c r="D143" t="s">
        <v>1564</v>
      </c>
    </row>
    <row r="144" spans="1:4">
      <c r="A144" t="s">
        <v>1565</v>
      </c>
      <c r="B144">
        <v>1</v>
      </c>
      <c r="C144" t="s">
        <v>1281</v>
      </c>
      <c r="D144" t="s">
        <v>1566</v>
      </c>
    </row>
    <row r="145" spans="1:4">
      <c r="A145" t="s">
        <v>1567</v>
      </c>
      <c r="B145">
        <v>1</v>
      </c>
      <c r="C145" t="s">
        <v>1281</v>
      </c>
      <c r="D145" t="s">
        <v>1568</v>
      </c>
    </row>
    <row r="146" spans="1:4">
      <c r="A146" t="s">
        <v>1569</v>
      </c>
      <c r="B146">
        <v>1</v>
      </c>
      <c r="C146" t="s">
        <v>1281</v>
      </c>
      <c r="D146" t="s">
        <v>1570</v>
      </c>
    </row>
    <row r="147" spans="1:4">
      <c r="A147" t="s">
        <v>1571</v>
      </c>
      <c r="B147">
        <v>1</v>
      </c>
      <c r="C147" t="s">
        <v>1281</v>
      </c>
      <c r="D147" t="s">
        <v>1572</v>
      </c>
    </row>
    <row r="148" spans="1:4">
      <c r="A148" t="s">
        <v>1573</v>
      </c>
      <c r="B148">
        <v>1</v>
      </c>
      <c r="C148" t="s">
        <v>1281</v>
      </c>
      <c r="D148" t="s">
        <v>1574</v>
      </c>
    </row>
    <row r="149" spans="1:4">
      <c r="A149" t="s">
        <v>1575</v>
      </c>
      <c r="B149">
        <v>1</v>
      </c>
      <c r="C149" t="s">
        <v>1281</v>
      </c>
      <c r="D149" t="s">
        <v>1576</v>
      </c>
    </row>
    <row r="150" spans="1:4">
      <c r="A150" t="s">
        <v>1577</v>
      </c>
      <c r="B150">
        <v>1</v>
      </c>
      <c r="C150" t="s">
        <v>1281</v>
      </c>
      <c r="D150" t="s">
        <v>1578</v>
      </c>
    </row>
    <row r="151" spans="1:4">
      <c r="A151" t="s">
        <v>1579</v>
      </c>
      <c r="B151">
        <v>1</v>
      </c>
      <c r="C151" t="s">
        <v>1281</v>
      </c>
      <c r="D151" t="s">
        <v>1580</v>
      </c>
    </row>
    <row r="152" spans="1:4">
      <c r="A152" s="19" t="s">
        <v>1581</v>
      </c>
      <c r="B152">
        <v>1</v>
      </c>
      <c r="C152" t="s">
        <v>1281</v>
      </c>
      <c r="D152" t="s">
        <v>1582</v>
      </c>
    </row>
    <row r="153" spans="1:4">
      <c r="A153" t="s">
        <v>1583</v>
      </c>
      <c r="B153">
        <v>1</v>
      </c>
      <c r="C153" t="s">
        <v>1281</v>
      </c>
      <c r="D153" t="s">
        <v>1584</v>
      </c>
    </row>
    <row r="154" spans="1:4">
      <c r="A154" t="s">
        <v>1585</v>
      </c>
      <c r="B154">
        <v>1</v>
      </c>
      <c r="C154" t="s">
        <v>1281</v>
      </c>
      <c r="D154" t="s">
        <v>1586</v>
      </c>
    </row>
    <row r="155" spans="1:4">
      <c r="A155" t="s">
        <v>1587</v>
      </c>
      <c r="B155">
        <v>1</v>
      </c>
      <c r="C155" t="s">
        <v>1281</v>
      </c>
      <c r="D155" t="s">
        <v>1588</v>
      </c>
    </row>
    <row r="156" spans="1:4">
      <c r="A156" t="s">
        <v>1589</v>
      </c>
      <c r="B156">
        <v>1</v>
      </c>
      <c r="C156" t="s">
        <v>1281</v>
      </c>
      <c r="D156" t="s">
        <v>1590</v>
      </c>
    </row>
    <row r="157" spans="1:4">
      <c r="A157" t="s">
        <v>1591</v>
      </c>
      <c r="B157">
        <v>1</v>
      </c>
      <c r="C157" t="s">
        <v>1281</v>
      </c>
      <c r="D157" t="s">
        <v>1592</v>
      </c>
    </row>
    <row r="158" spans="1:4">
      <c r="A158" t="s">
        <v>1593</v>
      </c>
      <c r="B158">
        <v>1</v>
      </c>
      <c r="C158" t="s">
        <v>1281</v>
      </c>
      <c r="D158" t="s">
        <v>1594</v>
      </c>
    </row>
    <row r="159" spans="1:4">
      <c r="A159" t="s">
        <v>1595</v>
      </c>
      <c r="B159">
        <v>1</v>
      </c>
      <c r="C159" t="s">
        <v>1281</v>
      </c>
      <c r="D159" t="s">
        <v>1596</v>
      </c>
    </row>
    <row r="160" spans="1:4">
      <c r="A160" t="s">
        <v>1597</v>
      </c>
      <c r="B160">
        <v>1</v>
      </c>
      <c r="C160" t="s">
        <v>1281</v>
      </c>
      <c r="D160" t="s">
        <v>1598</v>
      </c>
    </row>
    <row r="161" spans="1:4">
      <c r="A161" t="s">
        <v>1599</v>
      </c>
      <c r="B161">
        <v>1</v>
      </c>
      <c r="C161" t="s">
        <v>1281</v>
      </c>
      <c r="D161" t="s">
        <v>1600</v>
      </c>
    </row>
    <row r="162" spans="1:4">
      <c r="A162" t="s">
        <v>1601</v>
      </c>
      <c r="B162">
        <v>1</v>
      </c>
      <c r="C162" t="s">
        <v>1281</v>
      </c>
      <c r="D162" t="s">
        <v>1602</v>
      </c>
    </row>
    <row r="163" spans="1:4">
      <c r="A163" t="s">
        <v>1603</v>
      </c>
      <c r="B163">
        <v>1</v>
      </c>
      <c r="C163" t="s">
        <v>1281</v>
      </c>
      <c r="D163" t="s">
        <v>1604</v>
      </c>
    </row>
    <row r="164" spans="1:4">
      <c r="A164" t="s">
        <v>1605</v>
      </c>
      <c r="B164">
        <v>1</v>
      </c>
      <c r="C164" t="s">
        <v>1281</v>
      </c>
      <c r="D164" t="s">
        <v>1606</v>
      </c>
    </row>
    <row r="165" spans="1:4">
      <c r="A165" t="s">
        <v>1607</v>
      </c>
      <c r="B165">
        <v>1</v>
      </c>
      <c r="C165" t="s">
        <v>1281</v>
      </c>
      <c r="D165" t="s">
        <v>1608</v>
      </c>
    </row>
    <row r="166" spans="1:4">
      <c r="A166" t="s">
        <v>1609</v>
      </c>
      <c r="B166">
        <v>1</v>
      </c>
      <c r="C166" t="s">
        <v>1281</v>
      </c>
      <c r="D166" t="s">
        <v>1610</v>
      </c>
    </row>
    <row r="167" spans="1:4">
      <c r="A167" t="s">
        <v>1611</v>
      </c>
      <c r="B167">
        <v>1</v>
      </c>
      <c r="C167" t="s">
        <v>1281</v>
      </c>
      <c r="D167" t="s">
        <v>1612</v>
      </c>
    </row>
    <row r="168" spans="1:4">
      <c r="A168" t="s">
        <v>1613</v>
      </c>
      <c r="B168">
        <v>1</v>
      </c>
      <c r="C168" t="s">
        <v>1281</v>
      </c>
      <c r="D168" t="s">
        <v>1614</v>
      </c>
    </row>
    <row r="169" spans="1:4">
      <c r="A169" t="s">
        <v>1615</v>
      </c>
      <c r="B169">
        <v>1</v>
      </c>
      <c r="C169" t="s">
        <v>1281</v>
      </c>
      <c r="D169" t="s">
        <v>1616</v>
      </c>
    </row>
    <row r="170" spans="1:4">
      <c r="A170" t="s">
        <v>1617</v>
      </c>
      <c r="B170">
        <v>1</v>
      </c>
      <c r="C170" t="s">
        <v>1281</v>
      </c>
      <c r="D170" t="s">
        <v>1618</v>
      </c>
    </row>
    <row r="171" spans="1:4">
      <c r="A171" t="s">
        <v>1619</v>
      </c>
      <c r="B171">
        <v>1</v>
      </c>
      <c r="C171" t="s">
        <v>1281</v>
      </c>
      <c r="D171" t="s">
        <v>1620</v>
      </c>
    </row>
    <row r="172" spans="1:4">
      <c r="A172" t="s">
        <v>1621</v>
      </c>
      <c r="B172">
        <v>1</v>
      </c>
      <c r="C172" t="s">
        <v>1281</v>
      </c>
      <c r="D172" t="s">
        <v>1622</v>
      </c>
    </row>
    <row r="173" spans="1:4">
      <c r="A173" t="s">
        <v>1623</v>
      </c>
      <c r="B173">
        <v>1</v>
      </c>
      <c r="C173" t="s">
        <v>1281</v>
      </c>
      <c r="D173" t="s">
        <v>1624</v>
      </c>
    </row>
    <row r="174" spans="1:4">
      <c r="A174" t="s">
        <v>1625</v>
      </c>
      <c r="B174">
        <v>1</v>
      </c>
      <c r="C174" t="s">
        <v>1281</v>
      </c>
      <c r="D174" t="s">
        <v>1626</v>
      </c>
    </row>
    <row r="175" spans="1:4">
      <c r="A175" t="s">
        <v>1627</v>
      </c>
      <c r="B175">
        <v>1</v>
      </c>
      <c r="C175" t="s">
        <v>1281</v>
      </c>
      <c r="D175" t="s">
        <v>1628</v>
      </c>
    </row>
    <row r="176" spans="1:4">
      <c r="A176" t="s">
        <v>1629</v>
      </c>
      <c r="B176">
        <v>1</v>
      </c>
      <c r="C176" t="s">
        <v>1281</v>
      </c>
      <c r="D176" t="s">
        <v>1630</v>
      </c>
    </row>
    <row r="177" spans="1:4">
      <c r="A177" t="s">
        <v>1631</v>
      </c>
      <c r="B177">
        <v>1</v>
      </c>
      <c r="C177" t="s">
        <v>1281</v>
      </c>
      <c r="D177" t="s">
        <v>1632</v>
      </c>
    </row>
    <row r="178" spans="1:4">
      <c r="A178" t="s">
        <v>1633</v>
      </c>
      <c r="B178">
        <v>1</v>
      </c>
      <c r="C178" t="s">
        <v>1281</v>
      </c>
      <c r="D178" t="s">
        <v>1634</v>
      </c>
    </row>
    <row r="179" spans="1:4">
      <c r="A179" t="s">
        <v>1635</v>
      </c>
      <c r="B179">
        <v>1</v>
      </c>
      <c r="C179" t="s">
        <v>1281</v>
      </c>
      <c r="D179" t="s">
        <v>1636</v>
      </c>
    </row>
    <row r="180" spans="1:4">
      <c r="A180" t="s">
        <v>1637</v>
      </c>
      <c r="B180">
        <v>1</v>
      </c>
      <c r="C180" t="s">
        <v>1281</v>
      </c>
      <c r="D180" t="s">
        <v>1638</v>
      </c>
    </row>
    <row r="181" spans="1:4">
      <c r="A181" t="s">
        <v>1639</v>
      </c>
      <c r="B181">
        <v>1</v>
      </c>
      <c r="C181" t="s">
        <v>1281</v>
      </c>
      <c r="D181" t="s">
        <v>1640</v>
      </c>
    </row>
    <row r="182" spans="1:4">
      <c r="A182" t="s">
        <v>1641</v>
      </c>
      <c r="B182">
        <v>1</v>
      </c>
      <c r="C182" t="s">
        <v>1281</v>
      </c>
      <c r="D182" t="s">
        <v>1642</v>
      </c>
    </row>
    <row r="183" spans="1:4">
      <c r="A183" t="s">
        <v>1643</v>
      </c>
      <c r="B183">
        <v>1</v>
      </c>
      <c r="C183" t="s">
        <v>1281</v>
      </c>
      <c r="D183" t="s">
        <v>1644</v>
      </c>
    </row>
    <row r="184" spans="1:4">
      <c r="A184" t="s">
        <v>1645</v>
      </c>
      <c r="B184">
        <v>1</v>
      </c>
      <c r="C184" t="s">
        <v>1281</v>
      </c>
      <c r="D184" t="s">
        <v>1646</v>
      </c>
    </row>
    <row r="185" spans="1:4">
      <c r="A185" t="s">
        <v>1647</v>
      </c>
      <c r="B185">
        <v>1</v>
      </c>
      <c r="C185" t="s">
        <v>1281</v>
      </c>
      <c r="D185" t="s">
        <v>1648</v>
      </c>
    </row>
    <row r="186" spans="1:4">
      <c r="A186" t="s">
        <v>1649</v>
      </c>
      <c r="B186">
        <v>1</v>
      </c>
      <c r="C186" t="s">
        <v>1281</v>
      </c>
      <c r="D186" t="s">
        <v>1650</v>
      </c>
    </row>
    <row r="187" spans="1:4">
      <c r="A187" t="s">
        <v>1651</v>
      </c>
      <c r="B187">
        <v>1</v>
      </c>
      <c r="C187" t="s">
        <v>1281</v>
      </c>
      <c r="D187" t="s">
        <v>1652</v>
      </c>
    </row>
    <row r="188" spans="1:4">
      <c r="A188" t="s">
        <v>1653</v>
      </c>
      <c r="B188">
        <v>1</v>
      </c>
      <c r="C188" t="s">
        <v>1281</v>
      </c>
      <c r="D188" t="s">
        <v>1654</v>
      </c>
    </row>
    <row r="189" spans="1:4">
      <c r="A189" t="s">
        <v>1655</v>
      </c>
      <c r="B189">
        <v>1</v>
      </c>
      <c r="C189" t="s">
        <v>1281</v>
      </c>
      <c r="D189" t="s">
        <v>1656</v>
      </c>
    </row>
    <row r="190" spans="1:4">
      <c r="A190" t="s">
        <v>1657</v>
      </c>
      <c r="B190">
        <v>1</v>
      </c>
      <c r="C190" t="s">
        <v>1281</v>
      </c>
      <c r="D190" t="s">
        <v>1658</v>
      </c>
    </row>
    <row r="191" spans="1:4">
      <c r="A191" t="s">
        <v>1659</v>
      </c>
      <c r="B191">
        <v>1</v>
      </c>
      <c r="C191" t="s">
        <v>1281</v>
      </c>
      <c r="D191" t="s">
        <v>1660</v>
      </c>
    </row>
    <row r="192" spans="1:4">
      <c r="A192" t="s">
        <v>1661</v>
      </c>
      <c r="B192">
        <v>1</v>
      </c>
      <c r="C192" t="s">
        <v>1281</v>
      </c>
      <c r="D192" t="s">
        <v>1662</v>
      </c>
    </row>
    <row r="193" spans="1:4">
      <c r="A193" t="s">
        <v>1663</v>
      </c>
      <c r="B193">
        <v>1</v>
      </c>
      <c r="C193" t="s">
        <v>1281</v>
      </c>
      <c r="D193" t="s">
        <v>1664</v>
      </c>
    </row>
    <row r="194" spans="1:4">
      <c r="A194" t="s">
        <v>1665</v>
      </c>
      <c r="B194">
        <v>1</v>
      </c>
      <c r="C194" t="s">
        <v>1281</v>
      </c>
      <c r="D194" t="s">
        <v>1666</v>
      </c>
    </row>
    <row r="195" spans="1:4">
      <c r="A195" t="s">
        <v>1667</v>
      </c>
      <c r="B195">
        <v>1</v>
      </c>
      <c r="C195" t="s">
        <v>1281</v>
      </c>
      <c r="D195" t="s">
        <v>1668</v>
      </c>
    </row>
    <row r="196" spans="1:4">
      <c r="A196" t="s">
        <v>1669</v>
      </c>
      <c r="B196">
        <v>1</v>
      </c>
      <c r="C196" t="s">
        <v>1281</v>
      </c>
      <c r="D196" t="s">
        <v>1670</v>
      </c>
    </row>
    <row r="197" spans="1:4">
      <c r="A197" t="s">
        <v>1671</v>
      </c>
      <c r="B197">
        <v>1</v>
      </c>
      <c r="C197" t="s">
        <v>1281</v>
      </c>
      <c r="D197" t="s">
        <v>1672</v>
      </c>
    </row>
    <row r="198" spans="1:4">
      <c r="A198" t="s">
        <v>1673</v>
      </c>
      <c r="B198">
        <v>1</v>
      </c>
      <c r="C198" t="s">
        <v>1281</v>
      </c>
      <c r="D198" t="s">
        <v>1674</v>
      </c>
    </row>
    <row r="199" spans="1:4">
      <c r="A199" t="s">
        <v>1675</v>
      </c>
      <c r="B199">
        <v>1</v>
      </c>
      <c r="C199" t="s">
        <v>1281</v>
      </c>
      <c r="D199" t="s">
        <v>1676</v>
      </c>
    </row>
    <row r="200" spans="1:4">
      <c r="A200" t="s">
        <v>1677</v>
      </c>
      <c r="B200">
        <v>1</v>
      </c>
      <c r="C200" t="s">
        <v>1281</v>
      </c>
      <c r="D200" t="s">
        <v>1678</v>
      </c>
    </row>
    <row r="201" spans="1:4">
      <c r="A201" t="s">
        <v>1679</v>
      </c>
      <c r="B201">
        <v>1</v>
      </c>
      <c r="C201" t="s">
        <v>1281</v>
      </c>
      <c r="D201" t="s">
        <v>1680</v>
      </c>
    </row>
    <row r="202" spans="1:4">
      <c r="A202" t="s">
        <v>1681</v>
      </c>
      <c r="B202">
        <v>1</v>
      </c>
      <c r="C202" t="s">
        <v>1281</v>
      </c>
      <c r="D202" t="s">
        <v>1682</v>
      </c>
    </row>
    <row r="203" spans="1:4">
      <c r="A203" t="s">
        <v>1683</v>
      </c>
      <c r="B203">
        <v>1</v>
      </c>
      <c r="C203" t="s">
        <v>1281</v>
      </c>
      <c r="D203" t="s">
        <v>1684</v>
      </c>
    </row>
    <row r="204" spans="1:4">
      <c r="A204" t="s">
        <v>1685</v>
      </c>
      <c r="B204">
        <v>1</v>
      </c>
      <c r="C204" t="s">
        <v>1281</v>
      </c>
      <c r="D204" t="s">
        <v>1686</v>
      </c>
    </row>
    <row r="205" spans="1:4">
      <c r="A205" t="s">
        <v>1687</v>
      </c>
      <c r="B205">
        <v>1</v>
      </c>
      <c r="C205" t="s">
        <v>1281</v>
      </c>
      <c r="D205" t="s">
        <v>1688</v>
      </c>
    </row>
    <row r="206" spans="1:4">
      <c r="A206" t="s">
        <v>1689</v>
      </c>
      <c r="B206">
        <v>1</v>
      </c>
      <c r="C206" t="s">
        <v>1281</v>
      </c>
      <c r="D206" t="s">
        <v>1690</v>
      </c>
    </row>
    <row r="207" spans="1:4">
      <c r="A207" t="s">
        <v>1691</v>
      </c>
      <c r="B207">
        <v>1</v>
      </c>
      <c r="C207" t="s">
        <v>1281</v>
      </c>
      <c r="D207" t="s">
        <v>1692</v>
      </c>
    </row>
    <row r="208" spans="1:4">
      <c r="A208" t="s">
        <v>1693</v>
      </c>
      <c r="B208">
        <v>1</v>
      </c>
      <c r="C208" t="s">
        <v>1281</v>
      </c>
      <c r="D208" t="s">
        <v>1694</v>
      </c>
    </row>
    <row r="209" spans="1:4">
      <c r="A209" t="s">
        <v>1695</v>
      </c>
      <c r="B209">
        <v>1</v>
      </c>
      <c r="C209" t="s">
        <v>1281</v>
      </c>
      <c r="D209" t="s">
        <v>1696</v>
      </c>
    </row>
    <row r="210" spans="1:4">
      <c r="A210" t="s">
        <v>1697</v>
      </c>
      <c r="B210">
        <v>1</v>
      </c>
      <c r="C210" t="s">
        <v>1281</v>
      </c>
      <c r="D210" t="s">
        <v>1698</v>
      </c>
    </row>
    <row r="211" spans="1:4">
      <c r="A211" t="s">
        <v>1699</v>
      </c>
      <c r="B211">
        <v>1</v>
      </c>
      <c r="C211" t="s">
        <v>1281</v>
      </c>
      <c r="D211" t="s">
        <v>1700</v>
      </c>
    </row>
    <row r="212" spans="1:4">
      <c r="A212" t="s">
        <v>1701</v>
      </c>
      <c r="B212">
        <v>1</v>
      </c>
      <c r="C212" t="s">
        <v>1281</v>
      </c>
      <c r="D212" t="s">
        <v>1702</v>
      </c>
    </row>
    <row r="213" spans="1:4">
      <c r="A213" t="s">
        <v>1703</v>
      </c>
      <c r="B213">
        <v>1</v>
      </c>
      <c r="C213" t="s">
        <v>1281</v>
      </c>
      <c r="D213" t="s">
        <v>1704</v>
      </c>
    </row>
    <row r="214" spans="1:4">
      <c r="A214" t="s">
        <v>1705</v>
      </c>
      <c r="B214">
        <v>1</v>
      </c>
      <c r="C214" t="s">
        <v>1281</v>
      </c>
      <c r="D214" t="s">
        <v>1706</v>
      </c>
    </row>
    <row r="215" spans="1:4">
      <c r="A215" t="s">
        <v>1707</v>
      </c>
      <c r="B215">
        <v>1</v>
      </c>
      <c r="C215" t="s">
        <v>1281</v>
      </c>
      <c r="D215" t="s">
        <v>1708</v>
      </c>
    </row>
    <row r="216" spans="1:4">
      <c r="A216" t="s">
        <v>1709</v>
      </c>
      <c r="B216">
        <v>1</v>
      </c>
      <c r="C216" t="s">
        <v>1281</v>
      </c>
      <c r="D216" t="s">
        <v>1710</v>
      </c>
    </row>
    <row r="217" spans="1:4">
      <c r="A217" t="s">
        <v>1711</v>
      </c>
      <c r="B217">
        <v>1</v>
      </c>
      <c r="C217" t="s">
        <v>1281</v>
      </c>
      <c r="D217" t="s">
        <v>1712</v>
      </c>
    </row>
    <row r="218" spans="1:4">
      <c r="A218" t="s">
        <v>1713</v>
      </c>
      <c r="B218">
        <v>1</v>
      </c>
      <c r="C218" t="s">
        <v>1281</v>
      </c>
      <c r="D218" t="s">
        <v>1714</v>
      </c>
    </row>
    <row r="219" spans="1:4">
      <c r="A219" t="s">
        <v>1715</v>
      </c>
      <c r="B219">
        <v>1</v>
      </c>
      <c r="C219" t="s">
        <v>1281</v>
      </c>
      <c r="D219" t="s">
        <v>1716</v>
      </c>
    </row>
    <row r="220" spans="1:4">
      <c r="A220" t="s">
        <v>1717</v>
      </c>
      <c r="B220">
        <v>1</v>
      </c>
      <c r="C220" t="s">
        <v>1281</v>
      </c>
      <c r="D220" t="s">
        <v>1718</v>
      </c>
    </row>
    <row r="221" spans="1:4">
      <c r="A221" t="s">
        <v>1719</v>
      </c>
      <c r="B221">
        <v>1</v>
      </c>
      <c r="C221" t="s">
        <v>1281</v>
      </c>
      <c r="D221" t="s">
        <v>1720</v>
      </c>
    </row>
    <row r="222" spans="1:4">
      <c r="A222" t="s">
        <v>1721</v>
      </c>
      <c r="B222">
        <v>1</v>
      </c>
      <c r="C222" t="s">
        <v>1281</v>
      </c>
      <c r="D222" t="s">
        <v>1722</v>
      </c>
    </row>
    <row r="223" spans="1:4">
      <c r="A223" t="s">
        <v>1723</v>
      </c>
      <c r="B223">
        <v>1</v>
      </c>
      <c r="C223" t="s">
        <v>1281</v>
      </c>
      <c r="D223" t="s">
        <v>1724</v>
      </c>
    </row>
    <row r="224" spans="1:4">
      <c r="A224" t="s">
        <v>1725</v>
      </c>
      <c r="B224">
        <v>1</v>
      </c>
      <c r="C224" t="s">
        <v>1281</v>
      </c>
      <c r="D224" t="s">
        <v>1726</v>
      </c>
    </row>
    <row r="225" spans="1:4">
      <c r="A225" t="s">
        <v>1727</v>
      </c>
      <c r="B225">
        <v>1</v>
      </c>
      <c r="C225" t="s">
        <v>1281</v>
      </c>
      <c r="D225" t="s">
        <v>1728</v>
      </c>
    </row>
    <row r="226" spans="1:4">
      <c r="A226" t="s">
        <v>1729</v>
      </c>
      <c r="B226">
        <v>1</v>
      </c>
      <c r="C226" t="s">
        <v>1281</v>
      </c>
      <c r="D226" t="s">
        <v>1730</v>
      </c>
    </row>
    <row r="227" spans="1:4">
      <c r="A227" t="s">
        <v>1731</v>
      </c>
      <c r="B227">
        <v>1</v>
      </c>
      <c r="C227" t="s">
        <v>1281</v>
      </c>
      <c r="D227" t="s">
        <v>1732</v>
      </c>
    </row>
    <row r="228" spans="1:4">
      <c r="A228" s="19" t="s">
        <v>1733</v>
      </c>
      <c r="B228">
        <v>1</v>
      </c>
      <c r="C228" t="s">
        <v>1281</v>
      </c>
      <c r="D228" t="s">
        <v>1734</v>
      </c>
    </row>
    <row r="229" spans="1:4">
      <c r="A229" t="s">
        <v>1735</v>
      </c>
      <c r="B229">
        <v>1</v>
      </c>
      <c r="C229" t="s">
        <v>1281</v>
      </c>
      <c r="D229" t="s">
        <v>1736</v>
      </c>
    </row>
    <row r="230" spans="1:4">
      <c r="A230" t="s">
        <v>1737</v>
      </c>
      <c r="B230">
        <v>1</v>
      </c>
      <c r="C230" t="s">
        <v>1281</v>
      </c>
      <c r="D230" t="s">
        <v>1738</v>
      </c>
    </row>
    <row r="231" spans="1:4">
      <c r="A231" t="s">
        <v>1739</v>
      </c>
      <c r="B231">
        <v>1</v>
      </c>
      <c r="C231" t="s">
        <v>1281</v>
      </c>
      <c r="D231" t="s">
        <v>1740</v>
      </c>
    </row>
    <row r="232" spans="1:4">
      <c r="A232" s="19" t="s">
        <v>1741</v>
      </c>
      <c r="B232">
        <v>1</v>
      </c>
      <c r="C232" t="s">
        <v>1281</v>
      </c>
      <c r="D232" t="s">
        <v>1742</v>
      </c>
    </row>
    <row r="233" spans="1:4">
      <c r="A233" t="s">
        <v>1743</v>
      </c>
      <c r="B233">
        <v>1</v>
      </c>
      <c r="C233" t="s">
        <v>1281</v>
      </c>
      <c r="D233" t="s">
        <v>1744</v>
      </c>
    </row>
    <row r="234" spans="1:4">
      <c r="A234" t="s">
        <v>1745</v>
      </c>
      <c r="B234">
        <v>1</v>
      </c>
      <c r="C234" t="s">
        <v>1281</v>
      </c>
      <c r="D234" t="s">
        <v>1746</v>
      </c>
    </row>
    <row r="235" spans="1:4">
      <c r="A235" t="s">
        <v>1747</v>
      </c>
      <c r="B235">
        <v>1</v>
      </c>
      <c r="C235" t="s">
        <v>1281</v>
      </c>
      <c r="D235" t="s">
        <v>1748</v>
      </c>
    </row>
    <row r="236" spans="1:4">
      <c r="A236" t="s">
        <v>1749</v>
      </c>
      <c r="B236">
        <v>1</v>
      </c>
      <c r="C236" t="s">
        <v>1281</v>
      </c>
      <c r="D236" t="s">
        <v>1750</v>
      </c>
    </row>
    <row r="237" spans="1:4">
      <c r="A237" s="19" t="s">
        <v>1751</v>
      </c>
      <c r="B237">
        <v>1</v>
      </c>
      <c r="C237" t="s">
        <v>1281</v>
      </c>
      <c r="D237" t="s">
        <v>1752</v>
      </c>
    </row>
    <row r="238" spans="1:4">
      <c r="A238" t="s">
        <v>1753</v>
      </c>
      <c r="B238">
        <v>1</v>
      </c>
      <c r="C238" t="s">
        <v>1281</v>
      </c>
      <c r="D238" t="s">
        <v>1754</v>
      </c>
    </row>
    <row r="239" spans="1:4">
      <c r="A239" t="s">
        <v>1755</v>
      </c>
      <c r="B239">
        <v>1</v>
      </c>
      <c r="C239" t="s">
        <v>1281</v>
      </c>
      <c r="D239" t="s">
        <v>1756</v>
      </c>
    </row>
    <row r="240" spans="1:4">
      <c r="A240" t="s">
        <v>1757</v>
      </c>
      <c r="B240">
        <v>1</v>
      </c>
      <c r="C240" t="s">
        <v>1281</v>
      </c>
      <c r="D240" t="s">
        <v>1758</v>
      </c>
    </row>
    <row r="241" spans="1:4">
      <c r="A241" t="s">
        <v>1759</v>
      </c>
      <c r="B241">
        <v>1</v>
      </c>
      <c r="C241" t="s">
        <v>1281</v>
      </c>
      <c r="D241" t="s">
        <v>1760</v>
      </c>
    </row>
    <row r="242" spans="1:4">
      <c r="A242" t="s">
        <v>1761</v>
      </c>
      <c r="B242">
        <v>1</v>
      </c>
      <c r="C242" t="s">
        <v>1281</v>
      </c>
      <c r="D242" t="s">
        <v>1762</v>
      </c>
    </row>
    <row r="243" spans="1:4">
      <c r="A243" t="s">
        <v>1763</v>
      </c>
      <c r="B243">
        <v>1</v>
      </c>
      <c r="C243" t="s">
        <v>1281</v>
      </c>
      <c r="D243" t="s">
        <v>1764</v>
      </c>
    </row>
    <row r="244" spans="1:4">
      <c r="A244" t="s">
        <v>1765</v>
      </c>
      <c r="B244">
        <v>1</v>
      </c>
      <c r="C244" t="s">
        <v>1281</v>
      </c>
      <c r="D244" t="s">
        <v>1766</v>
      </c>
    </row>
    <row r="245" spans="1:4">
      <c r="A245" t="s">
        <v>1767</v>
      </c>
      <c r="B245">
        <v>1</v>
      </c>
      <c r="C245" t="s">
        <v>1281</v>
      </c>
      <c r="D245" t="s">
        <v>1768</v>
      </c>
    </row>
    <row r="246" spans="1:4">
      <c r="A246" t="s">
        <v>1769</v>
      </c>
      <c r="B246">
        <v>1</v>
      </c>
      <c r="C246" t="s">
        <v>1281</v>
      </c>
      <c r="D246" t="s">
        <v>1770</v>
      </c>
    </row>
    <row r="247" spans="1:4">
      <c r="A247" t="s">
        <v>1771</v>
      </c>
      <c r="B247">
        <v>1</v>
      </c>
      <c r="C247" t="s">
        <v>1281</v>
      </c>
      <c r="D247" t="s">
        <v>1772</v>
      </c>
    </row>
    <row r="248" spans="1:4">
      <c r="A248" t="s">
        <v>1773</v>
      </c>
      <c r="B248">
        <v>1</v>
      </c>
      <c r="C248" t="s">
        <v>1281</v>
      </c>
      <c r="D248" t="s">
        <v>1774</v>
      </c>
    </row>
    <row r="249" spans="1:4">
      <c r="A249" t="s">
        <v>1775</v>
      </c>
      <c r="B249">
        <v>1</v>
      </c>
      <c r="C249" t="s">
        <v>1281</v>
      </c>
      <c r="D249" t="s">
        <v>1776</v>
      </c>
    </row>
    <row r="250" spans="1:4">
      <c r="A250" t="s">
        <v>1777</v>
      </c>
      <c r="B250">
        <v>1</v>
      </c>
      <c r="C250" t="s">
        <v>1281</v>
      </c>
      <c r="D250" t="s">
        <v>1778</v>
      </c>
    </row>
    <row r="251" spans="1:4">
      <c r="A251" t="s">
        <v>1779</v>
      </c>
      <c r="B251">
        <v>1</v>
      </c>
      <c r="C251" t="s">
        <v>1281</v>
      </c>
      <c r="D251" t="s">
        <v>1780</v>
      </c>
    </row>
    <row r="252" spans="1:4">
      <c r="A252" t="s">
        <v>1781</v>
      </c>
      <c r="B252">
        <v>1</v>
      </c>
      <c r="C252" t="s">
        <v>1281</v>
      </c>
      <c r="D252" t="s">
        <v>1782</v>
      </c>
    </row>
    <row r="253" spans="1:4">
      <c r="A253" t="s">
        <v>1783</v>
      </c>
      <c r="B253">
        <v>1</v>
      </c>
      <c r="C253" t="s">
        <v>1281</v>
      </c>
      <c r="D253" t="s">
        <v>1784</v>
      </c>
    </row>
    <row r="254" spans="1:4">
      <c r="A254" t="s">
        <v>1785</v>
      </c>
      <c r="B254">
        <v>1</v>
      </c>
      <c r="C254" t="s">
        <v>1281</v>
      </c>
      <c r="D254" t="s">
        <v>1786</v>
      </c>
    </row>
    <row r="255" spans="1:4">
      <c r="A255" t="s">
        <v>1787</v>
      </c>
      <c r="B255">
        <v>1</v>
      </c>
      <c r="C255" t="s">
        <v>1281</v>
      </c>
      <c r="D255" t="s">
        <v>1788</v>
      </c>
    </row>
    <row r="256" spans="1:4">
      <c r="A256" t="s">
        <v>1789</v>
      </c>
      <c r="B256">
        <v>1</v>
      </c>
      <c r="C256" t="s">
        <v>1281</v>
      </c>
      <c r="D256" t="s">
        <v>1790</v>
      </c>
    </row>
    <row r="257" spans="1:4">
      <c r="A257" t="s">
        <v>1791</v>
      </c>
      <c r="B257">
        <v>1</v>
      </c>
      <c r="C257" t="s">
        <v>1281</v>
      </c>
      <c r="D257" t="s">
        <v>1792</v>
      </c>
    </row>
    <row r="258" spans="1:4">
      <c r="A258" t="s">
        <v>1793</v>
      </c>
      <c r="B258">
        <v>1</v>
      </c>
      <c r="C258" t="s">
        <v>1281</v>
      </c>
      <c r="D258" t="s">
        <v>1794</v>
      </c>
    </row>
    <row r="259" spans="1:4">
      <c r="A259" t="s">
        <v>1795</v>
      </c>
      <c r="B259">
        <v>1</v>
      </c>
      <c r="C259" t="s">
        <v>1281</v>
      </c>
      <c r="D259" t="s">
        <v>1796</v>
      </c>
    </row>
    <row r="260" spans="1:4">
      <c r="A260" t="s">
        <v>1797</v>
      </c>
      <c r="B260">
        <v>1</v>
      </c>
      <c r="C260" t="s">
        <v>1281</v>
      </c>
      <c r="D260" t="s">
        <v>1798</v>
      </c>
    </row>
    <row r="261" spans="1:4">
      <c r="A261" t="s">
        <v>1799</v>
      </c>
      <c r="B261">
        <v>1</v>
      </c>
      <c r="C261" t="s">
        <v>1281</v>
      </c>
      <c r="D261" t="s">
        <v>1800</v>
      </c>
    </row>
    <row r="262" spans="1:4">
      <c r="A262" t="s">
        <v>1801</v>
      </c>
      <c r="B262">
        <v>1</v>
      </c>
      <c r="C262" t="s">
        <v>1281</v>
      </c>
      <c r="D262" t="s">
        <v>1802</v>
      </c>
    </row>
    <row r="263" spans="1:4">
      <c r="A263" t="s">
        <v>1803</v>
      </c>
      <c r="B263">
        <v>1</v>
      </c>
      <c r="C263" t="s">
        <v>1281</v>
      </c>
      <c r="D263" t="s">
        <v>1804</v>
      </c>
    </row>
    <row r="264" spans="1:4">
      <c r="A264" t="s">
        <v>1805</v>
      </c>
      <c r="B264">
        <v>1</v>
      </c>
      <c r="C264" t="s">
        <v>1281</v>
      </c>
      <c r="D264" t="s">
        <v>1806</v>
      </c>
    </row>
    <row r="265" spans="1:4">
      <c r="A265" t="s">
        <v>1807</v>
      </c>
      <c r="B265">
        <v>1</v>
      </c>
      <c r="C265" t="s">
        <v>1281</v>
      </c>
      <c r="D265" t="s">
        <v>1808</v>
      </c>
    </row>
    <row r="266" spans="1:4">
      <c r="A266" t="s">
        <v>1809</v>
      </c>
      <c r="B266">
        <v>1</v>
      </c>
      <c r="C266" t="s">
        <v>1281</v>
      </c>
      <c r="D266" t="s">
        <v>1810</v>
      </c>
    </row>
    <row r="267" spans="1:4">
      <c r="A267" t="s">
        <v>1811</v>
      </c>
      <c r="B267">
        <v>1</v>
      </c>
      <c r="C267" t="s">
        <v>1281</v>
      </c>
      <c r="D267" t="s">
        <v>1812</v>
      </c>
    </row>
    <row r="268" spans="1:4">
      <c r="A268" t="s">
        <v>1813</v>
      </c>
      <c r="B268">
        <v>1</v>
      </c>
      <c r="C268" t="s">
        <v>1281</v>
      </c>
      <c r="D268" t="s">
        <v>1814</v>
      </c>
    </row>
    <row r="269" spans="1:4">
      <c r="A269" t="s">
        <v>1815</v>
      </c>
      <c r="B269">
        <v>1</v>
      </c>
      <c r="C269" t="s">
        <v>1281</v>
      </c>
      <c r="D269" t="s">
        <v>1816</v>
      </c>
    </row>
    <row r="270" spans="1:4">
      <c r="A270" t="s">
        <v>1817</v>
      </c>
      <c r="B270">
        <v>1</v>
      </c>
      <c r="C270" t="s">
        <v>1281</v>
      </c>
      <c r="D270" t="s">
        <v>1818</v>
      </c>
    </row>
    <row r="271" spans="1:4">
      <c r="A271" t="s">
        <v>1819</v>
      </c>
      <c r="B271">
        <v>1</v>
      </c>
      <c r="C271" t="s">
        <v>1281</v>
      </c>
      <c r="D271" t="s">
        <v>1820</v>
      </c>
    </row>
    <row r="272" spans="1:4">
      <c r="A272" t="s">
        <v>1821</v>
      </c>
      <c r="B272">
        <v>1</v>
      </c>
      <c r="C272" t="s">
        <v>1281</v>
      </c>
      <c r="D272" t="s">
        <v>1822</v>
      </c>
    </row>
    <row r="273" spans="1:4">
      <c r="A273" t="s">
        <v>1823</v>
      </c>
      <c r="B273">
        <v>1</v>
      </c>
      <c r="C273" t="s">
        <v>1281</v>
      </c>
      <c r="D273" t="s">
        <v>1824</v>
      </c>
    </row>
    <row r="274" spans="1:4">
      <c r="A274" t="s">
        <v>1825</v>
      </c>
      <c r="B274">
        <v>1</v>
      </c>
      <c r="C274" t="s">
        <v>1281</v>
      </c>
      <c r="D274" t="s">
        <v>1826</v>
      </c>
    </row>
    <row r="275" spans="1:4">
      <c r="A275" t="s">
        <v>1827</v>
      </c>
      <c r="B275">
        <v>1</v>
      </c>
      <c r="C275" t="s">
        <v>1281</v>
      </c>
      <c r="D275" t="s">
        <v>1828</v>
      </c>
    </row>
    <row r="276" spans="1:4">
      <c r="A276" t="s">
        <v>1829</v>
      </c>
      <c r="B276">
        <v>1</v>
      </c>
      <c r="C276" t="s">
        <v>1281</v>
      </c>
      <c r="D276" t="s">
        <v>1830</v>
      </c>
    </row>
    <row r="277" spans="1:4">
      <c r="A277" t="s">
        <v>1831</v>
      </c>
      <c r="B277">
        <v>1</v>
      </c>
      <c r="C277" t="s">
        <v>1281</v>
      </c>
      <c r="D277" t="s">
        <v>1832</v>
      </c>
    </row>
    <row r="278" spans="1:4">
      <c r="A278" t="s">
        <v>1833</v>
      </c>
      <c r="B278">
        <v>1</v>
      </c>
      <c r="C278" t="s">
        <v>1281</v>
      </c>
      <c r="D278" t="s">
        <v>1834</v>
      </c>
    </row>
    <row r="279" spans="1:4">
      <c r="A279" t="s">
        <v>1835</v>
      </c>
      <c r="B279">
        <v>1</v>
      </c>
      <c r="C279" t="s">
        <v>1281</v>
      </c>
      <c r="D279" t="s">
        <v>1836</v>
      </c>
    </row>
    <row r="280" spans="1:4">
      <c r="A280" s="19" t="s">
        <v>1837</v>
      </c>
      <c r="B280">
        <v>1</v>
      </c>
      <c r="C280" t="s">
        <v>1281</v>
      </c>
      <c r="D280" t="s">
        <v>1838</v>
      </c>
    </row>
    <row r="281" spans="1:4">
      <c r="A281" t="s">
        <v>1839</v>
      </c>
      <c r="B281">
        <v>1</v>
      </c>
      <c r="C281" t="s">
        <v>1281</v>
      </c>
      <c r="D281" t="s">
        <v>1840</v>
      </c>
    </row>
    <row r="282" spans="1:4">
      <c r="A282" t="s">
        <v>1841</v>
      </c>
      <c r="B282">
        <v>1</v>
      </c>
      <c r="C282" t="s">
        <v>1281</v>
      </c>
      <c r="D282" t="s">
        <v>1842</v>
      </c>
    </row>
    <row r="283" spans="1:4">
      <c r="A283" t="s">
        <v>1843</v>
      </c>
      <c r="B283">
        <v>1</v>
      </c>
      <c r="C283" t="s">
        <v>1281</v>
      </c>
      <c r="D283" t="s">
        <v>1844</v>
      </c>
    </row>
    <row r="284" spans="1:4">
      <c r="A284" t="s">
        <v>1845</v>
      </c>
      <c r="B284">
        <v>1</v>
      </c>
      <c r="C284" t="s">
        <v>1281</v>
      </c>
      <c r="D284" t="s">
        <v>1846</v>
      </c>
    </row>
    <row r="285" spans="1:4">
      <c r="A285" t="s">
        <v>1847</v>
      </c>
      <c r="B285">
        <v>1</v>
      </c>
      <c r="C285" t="s">
        <v>1281</v>
      </c>
      <c r="D285" t="s">
        <v>1848</v>
      </c>
    </row>
    <row r="286" spans="1:4">
      <c r="A286" t="s">
        <v>1849</v>
      </c>
      <c r="B286">
        <v>1</v>
      </c>
      <c r="C286" t="s">
        <v>1281</v>
      </c>
      <c r="D286" t="s">
        <v>1850</v>
      </c>
    </row>
    <row r="287" spans="1:4">
      <c r="A287" t="s">
        <v>1851</v>
      </c>
      <c r="B287">
        <v>1</v>
      </c>
      <c r="C287" t="s">
        <v>1281</v>
      </c>
      <c r="D287" t="s">
        <v>1852</v>
      </c>
    </row>
    <row r="288" spans="1:4">
      <c r="A288" t="s">
        <v>1853</v>
      </c>
      <c r="B288">
        <v>1</v>
      </c>
      <c r="C288" t="s">
        <v>1281</v>
      </c>
      <c r="D288" t="s">
        <v>1854</v>
      </c>
    </row>
    <row r="289" spans="1:4">
      <c r="A289" t="s">
        <v>1855</v>
      </c>
      <c r="B289">
        <v>1</v>
      </c>
      <c r="C289" t="s">
        <v>1281</v>
      </c>
      <c r="D289" t="s">
        <v>1856</v>
      </c>
    </row>
    <row r="290" spans="1:4">
      <c r="A290" t="s">
        <v>1857</v>
      </c>
      <c r="B290">
        <v>1</v>
      </c>
      <c r="C290" t="s">
        <v>1281</v>
      </c>
      <c r="D290" t="s">
        <v>1858</v>
      </c>
    </row>
    <row r="291" spans="1:4">
      <c r="A291" t="s">
        <v>1859</v>
      </c>
      <c r="B291">
        <v>1</v>
      </c>
      <c r="C291" t="s">
        <v>1281</v>
      </c>
      <c r="D291" t="s">
        <v>1860</v>
      </c>
    </row>
    <row r="292" spans="1:4">
      <c r="A292" t="s">
        <v>1861</v>
      </c>
      <c r="B292">
        <v>1</v>
      </c>
      <c r="C292" t="s">
        <v>1281</v>
      </c>
      <c r="D292" t="s">
        <v>1862</v>
      </c>
    </row>
    <row r="293" spans="1:4">
      <c r="A293" t="s">
        <v>1863</v>
      </c>
      <c r="B293">
        <v>1</v>
      </c>
      <c r="C293" t="s">
        <v>1281</v>
      </c>
      <c r="D293" t="s">
        <v>1864</v>
      </c>
    </row>
    <row r="294" spans="1:4">
      <c r="A294" t="s">
        <v>1865</v>
      </c>
      <c r="B294">
        <v>1</v>
      </c>
      <c r="C294" t="s">
        <v>1281</v>
      </c>
      <c r="D294" t="s">
        <v>1866</v>
      </c>
    </row>
    <row r="295" spans="1:4">
      <c r="A295" t="s">
        <v>1867</v>
      </c>
      <c r="B295">
        <v>1</v>
      </c>
      <c r="C295" t="s">
        <v>1281</v>
      </c>
      <c r="D295" t="s">
        <v>1868</v>
      </c>
    </row>
    <row r="296" spans="1:4">
      <c r="A296" t="s">
        <v>1869</v>
      </c>
      <c r="B296">
        <v>1</v>
      </c>
      <c r="C296" t="s">
        <v>1281</v>
      </c>
      <c r="D296" t="s">
        <v>1870</v>
      </c>
    </row>
    <row r="297" spans="1:4">
      <c r="A297" t="s">
        <v>1871</v>
      </c>
      <c r="B297">
        <v>1</v>
      </c>
      <c r="C297" t="s">
        <v>1281</v>
      </c>
      <c r="D297" t="s">
        <v>1872</v>
      </c>
    </row>
    <row r="298" spans="1:4">
      <c r="A298" t="s">
        <v>1873</v>
      </c>
      <c r="B298">
        <v>1</v>
      </c>
      <c r="C298" t="s">
        <v>1281</v>
      </c>
      <c r="D298" t="s">
        <v>1874</v>
      </c>
    </row>
    <row r="299" spans="1:4">
      <c r="A299" t="s">
        <v>1875</v>
      </c>
      <c r="B299">
        <v>1</v>
      </c>
      <c r="C299" t="s">
        <v>1281</v>
      </c>
      <c r="D299" t="s">
        <v>1876</v>
      </c>
    </row>
    <row r="300" spans="1:4">
      <c r="A300" t="s">
        <v>1877</v>
      </c>
      <c r="B300">
        <v>1</v>
      </c>
      <c r="C300" t="s">
        <v>1281</v>
      </c>
      <c r="D300" t="s">
        <v>1878</v>
      </c>
    </row>
    <row r="301" spans="1:4">
      <c r="A301" t="s">
        <v>1879</v>
      </c>
      <c r="B301">
        <v>1</v>
      </c>
      <c r="C301" t="s">
        <v>1281</v>
      </c>
      <c r="D301" t="s">
        <v>1880</v>
      </c>
    </row>
    <row r="302" spans="1:4">
      <c r="A302" t="s">
        <v>1881</v>
      </c>
      <c r="B302">
        <v>1</v>
      </c>
      <c r="C302" t="s">
        <v>1281</v>
      </c>
      <c r="D302" t="s">
        <v>1882</v>
      </c>
    </row>
    <row r="303" spans="1:4">
      <c r="A303" t="s">
        <v>1883</v>
      </c>
      <c r="B303">
        <v>1</v>
      </c>
      <c r="C303" t="s">
        <v>1281</v>
      </c>
      <c r="D303" t="s">
        <v>1884</v>
      </c>
    </row>
    <row r="304" spans="1:4">
      <c r="A304" t="s">
        <v>1885</v>
      </c>
      <c r="B304">
        <v>1</v>
      </c>
      <c r="C304" t="s">
        <v>1281</v>
      </c>
      <c r="D304" t="s">
        <v>1886</v>
      </c>
    </row>
    <row r="305" spans="1:4">
      <c r="A305" s="19" t="s">
        <v>2069</v>
      </c>
      <c r="B305">
        <v>1</v>
      </c>
      <c r="C305" t="s">
        <v>1281</v>
      </c>
      <c r="D305" t="s">
        <v>2070</v>
      </c>
    </row>
    <row r="306" spans="1:4">
      <c r="A306" t="s">
        <v>2071</v>
      </c>
      <c r="B306">
        <v>1</v>
      </c>
      <c r="C306" t="s">
        <v>1281</v>
      </c>
      <c r="D306" t="s">
        <v>2072</v>
      </c>
    </row>
    <row r="307" spans="1:4">
      <c r="A307" t="s">
        <v>2073</v>
      </c>
      <c r="B307">
        <v>1</v>
      </c>
      <c r="C307" t="s">
        <v>1281</v>
      </c>
      <c r="D307" t="s">
        <v>2074</v>
      </c>
    </row>
    <row r="308" spans="1:4">
      <c r="A308" t="s">
        <v>2075</v>
      </c>
      <c r="B308">
        <v>1</v>
      </c>
      <c r="C308" t="s">
        <v>1281</v>
      </c>
      <c r="D308" t="s">
        <v>2076</v>
      </c>
    </row>
    <row r="309" spans="1:4">
      <c r="A309" t="s">
        <v>2077</v>
      </c>
      <c r="B309">
        <v>1</v>
      </c>
      <c r="C309" t="s">
        <v>1281</v>
      </c>
      <c r="D309" t="s">
        <v>2078</v>
      </c>
    </row>
    <row r="310" spans="1:4">
      <c r="A310" t="s">
        <v>2079</v>
      </c>
      <c r="B310">
        <v>1</v>
      </c>
      <c r="C310" t="s">
        <v>1281</v>
      </c>
      <c r="D310" t="s">
        <v>2080</v>
      </c>
    </row>
    <row r="311" spans="1:4">
      <c r="A311" t="s">
        <v>2081</v>
      </c>
      <c r="B311">
        <v>1</v>
      </c>
      <c r="C311" t="s">
        <v>1281</v>
      </c>
      <c r="D311" t="s">
        <v>2082</v>
      </c>
    </row>
    <row r="312" spans="1:4">
      <c r="A312" t="s">
        <v>2083</v>
      </c>
      <c r="B312">
        <v>1</v>
      </c>
      <c r="C312" t="s">
        <v>1281</v>
      </c>
      <c r="D312" t="s">
        <v>2084</v>
      </c>
    </row>
    <row r="313" spans="1:4">
      <c r="A313" t="s">
        <v>2085</v>
      </c>
      <c r="B313">
        <v>1</v>
      </c>
      <c r="C313" t="s">
        <v>1281</v>
      </c>
      <c r="D313" t="s">
        <v>2086</v>
      </c>
    </row>
    <row r="314" spans="1:4">
      <c r="A314" t="s">
        <v>2087</v>
      </c>
      <c r="B314">
        <v>1</v>
      </c>
      <c r="C314" t="s">
        <v>1281</v>
      </c>
      <c r="D314" t="s">
        <v>2088</v>
      </c>
    </row>
    <row r="315" spans="1:4">
      <c r="A315" t="s">
        <v>2089</v>
      </c>
      <c r="B315">
        <v>1</v>
      </c>
      <c r="C315" t="s">
        <v>1281</v>
      </c>
      <c r="D315" t="s">
        <v>2090</v>
      </c>
    </row>
    <row r="316" spans="1:4">
      <c r="A316" t="s">
        <v>2091</v>
      </c>
      <c r="B316">
        <v>1</v>
      </c>
      <c r="C316" t="s">
        <v>1281</v>
      </c>
      <c r="D316" t="s">
        <v>2092</v>
      </c>
    </row>
    <row r="317" spans="1:4">
      <c r="A317" t="s">
        <v>2093</v>
      </c>
      <c r="B317">
        <v>1</v>
      </c>
      <c r="C317" t="s">
        <v>1281</v>
      </c>
      <c r="D317" t="s">
        <v>2094</v>
      </c>
    </row>
    <row r="318" spans="1:4">
      <c r="A318" t="s">
        <v>2095</v>
      </c>
      <c r="B318">
        <v>1</v>
      </c>
      <c r="C318" t="s">
        <v>1281</v>
      </c>
      <c r="D318" t="s">
        <v>2096</v>
      </c>
    </row>
    <row r="319" spans="1:4">
      <c r="A319" t="s">
        <v>2097</v>
      </c>
      <c r="B319">
        <v>1</v>
      </c>
      <c r="C319" t="s">
        <v>1281</v>
      </c>
      <c r="D319" t="s">
        <v>2098</v>
      </c>
    </row>
    <row r="320" spans="1:4">
      <c r="A320" t="s">
        <v>2099</v>
      </c>
      <c r="B320">
        <v>1</v>
      </c>
      <c r="C320" t="s">
        <v>1281</v>
      </c>
      <c r="D320" t="s">
        <v>2100</v>
      </c>
    </row>
    <row r="321" spans="1:4">
      <c r="A321" t="s">
        <v>2101</v>
      </c>
      <c r="B321">
        <v>1</v>
      </c>
      <c r="C321" t="s">
        <v>1281</v>
      </c>
      <c r="D321" t="s">
        <v>2102</v>
      </c>
    </row>
    <row r="322" spans="1:4">
      <c r="A322" t="s">
        <v>2103</v>
      </c>
      <c r="B322">
        <v>1</v>
      </c>
      <c r="C322" t="s">
        <v>1281</v>
      </c>
      <c r="D322" t="s">
        <v>2104</v>
      </c>
    </row>
    <row r="323" spans="1:4">
      <c r="A323" t="s">
        <v>2105</v>
      </c>
      <c r="B323">
        <v>1</v>
      </c>
      <c r="C323" t="s">
        <v>1281</v>
      </c>
      <c r="D323" t="s">
        <v>2106</v>
      </c>
    </row>
    <row r="324" spans="1:4">
      <c r="A324" t="s">
        <v>2107</v>
      </c>
      <c r="B324">
        <v>1</v>
      </c>
      <c r="C324" t="s">
        <v>1281</v>
      </c>
      <c r="D324" t="s">
        <v>2108</v>
      </c>
    </row>
    <row r="325" spans="1:4">
      <c r="A325" t="s">
        <v>2109</v>
      </c>
      <c r="B325">
        <v>1</v>
      </c>
      <c r="C325" t="s">
        <v>1281</v>
      </c>
      <c r="D325" t="s">
        <v>2110</v>
      </c>
    </row>
    <row r="326" spans="1:4">
      <c r="A326" t="s">
        <v>2111</v>
      </c>
      <c r="B326">
        <v>1</v>
      </c>
      <c r="C326" t="s">
        <v>1281</v>
      </c>
      <c r="D326" t="s">
        <v>2112</v>
      </c>
    </row>
    <row r="327" spans="1:4">
      <c r="A327" t="s">
        <v>2113</v>
      </c>
      <c r="B327">
        <v>1</v>
      </c>
      <c r="C327" t="s">
        <v>1281</v>
      </c>
      <c r="D327" t="s">
        <v>2114</v>
      </c>
    </row>
    <row r="328" spans="1:4">
      <c r="A328" t="s">
        <v>2115</v>
      </c>
      <c r="B328">
        <v>1</v>
      </c>
      <c r="C328" t="s">
        <v>1281</v>
      </c>
      <c r="D328" t="s">
        <v>2116</v>
      </c>
    </row>
    <row r="329" spans="1:4">
      <c r="A329" t="s">
        <v>2117</v>
      </c>
      <c r="B329">
        <v>1</v>
      </c>
      <c r="C329" t="s">
        <v>1281</v>
      </c>
      <c r="D329" t="s">
        <v>2118</v>
      </c>
    </row>
    <row r="330" spans="1:4">
      <c r="A330" t="s">
        <v>2119</v>
      </c>
      <c r="B330">
        <v>1</v>
      </c>
      <c r="C330" t="s">
        <v>1281</v>
      </c>
      <c r="D330" t="s">
        <v>2120</v>
      </c>
    </row>
    <row r="331" spans="1:4">
      <c r="A331" t="s">
        <v>2121</v>
      </c>
      <c r="B331">
        <v>1</v>
      </c>
      <c r="C331" t="s">
        <v>1281</v>
      </c>
      <c r="D331" t="s">
        <v>2122</v>
      </c>
    </row>
    <row r="332" spans="1:4">
      <c r="A332" t="s">
        <v>2123</v>
      </c>
      <c r="B332">
        <v>1</v>
      </c>
      <c r="C332" t="s">
        <v>1281</v>
      </c>
      <c r="D332" t="s">
        <v>2124</v>
      </c>
    </row>
    <row r="333" spans="1:4">
      <c r="A333" t="s">
        <v>2125</v>
      </c>
      <c r="B333">
        <v>1</v>
      </c>
      <c r="C333" t="s">
        <v>1281</v>
      </c>
      <c r="D333" t="s">
        <v>2126</v>
      </c>
    </row>
    <row r="334" spans="1:4">
      <c r="A334" t="s">
        <v>2127</v>
      </c>
      <c r="B334">
        <v>1</v>
      </c>
      <c r="C334" t="s">
        <v>1281</v>
      </c>
      <c r="D334" t="s">
        <v>2128</v>
      </c>
    </row>
    <row r="335" spans="1:4">
      <c r="A335" t="s">
        <v>2129</v>
      </c>
      <c r="B335">
        <v>1</v>
      </c>
      <c r="C335" t="s">
        <v>1281</v>
      </c>
      <c r="D335" t="s">
        <v>2130</v>
      </c>
    </row>
    <row r="336" spans="1:4">
      <c r="A336" t="s">
        <v>2131</v>
      </c>
      <c r="B336">
        <v>1</v>
      </c>
      <c r="C336" t="s">
        <v>1281</v>
      </c>
      <c r="D336" t="s">
        <v>2132</v>
      </c>
    </row>
    <row r="337" spans="1:4">
      <c r="A337" t="s">
        <v>2133</v>
      </c>
      <c r="B337">
        <v>1</v>
      </c>
      <c r="C337" t="s">
        <v>1281</v>
      </c>
      <c r="D337" t="s">
        <v>2134</v>
      </c>
    </row>
    <row r="338" spans="1:4">
      <c r="A338" t="s">
        <v>2135</v>
      </c>
      <c r="B338">
        <v>1</v>
      </c>
      <c r="C338" t="s">
        <v>1281</v>
      </c>
      <c r="D338" t="s">
        <v>2136</v>
      </c>
    </row>
    <row r="339" spans="1:4">
      <c r="A339" t="s">
        <v>2137</v>
      </c>
      <c r="B339">
        <v>1</v>
      </c>
      <c r="C339" t="s">
        <v>1281</v>
      </c>
      <c r="D339" t="s">
        <v>2138</v>
      </c>
    </row>
    <row r="340" spans="1:4">
      <c r="A340" t="s">
        <v>2139</v>
      </c>
      <c r="B340">
        <v>1</v>
      </c>
      <c r="C340" t="s">
        <v>1281</v>
      </c>
      <c r="D340" t="s">
        <v>2140</v>
      </c>
    </row>
    <row r="341" spans="1:4">
      <c r="A341" t="s">
        <v>2141</v>
      </c>
      <c r="B341">
        <v>1</v>
      </c>
      <c r="C341" t="s">
        <v>1281</v>
      </c>
      <c r="D341" t="s">
        <v>2142</v>
      </c>
    </row>
    <row r="342" spans="1:4">
      <c r="A342" t="s">
        <v>2143</v>
      </c>
      <c r="B342">
        <v>1</v>
      </c>
      <c r="C342" t="s">
        <v>1281</v>
      </c>
      <c r="D342" t="s">
        <v>2144</v>
      </c>
    </row>
    <row r="343" spans="1:4">
      <c r="A343" t="s">
        <v>2145</v>
      </c>
      <c r="B343">
        <v>1</v>
      </c>
      <c r="C343" t="s">
        <v>1281</v>
      </c>
      <c r="D343" t="s">
        <v>2146</v>
      </c>
    </row>
    <row r="344" spans="1:4">
      <c r="A344" t="s">
        <v>2147</v>
      </c>
      <c r="B344">
        <v>1</v>
      </c>
      <c r="C344" t="s">
        <v>1281</v>
      </c>
      <c r="D344" t="s">
        <v>2148</v>
      </c>
    </row>
    <row r="345" spans="1:4">
      <c r="A345" t="s">
        <v>2149</v>
      </c>
      <c r="B345">
        <v>1</v>
      </c>
      <c r="C345" t="s">
        <v>1281</v>
      </c>
      <c r="D345" t="s">
        <v>2150</v>
      </c>
    </row>
    <row r="346" spans="1:4">
      <c r="A346" t="s">
        <v>2151</v>
      </c>
      <c r="B346">
        <v>1</v>
      </c>
      <c r="C346" t="s">
        <v>1281</v>
      </c>
      <c r="D346" t="s">
        <v>2152</v>
      </c>
    </row>
    <row r="347" spans="1:4">
      <c r="A347" t="s">
        <v>2153</v>
      </c>
      <c r="B347">
        <v>1</v>
      </c>
      <c r="C347" t="s">
        <v>1281</v>
      </c>
      <c r="D347" t="s">
        <v>2154</v>
      </c>
    </row>
    <row r="348" spans="1:4">
      <c r="A348" t="s">
        <v>2155</v>
      </c>
      <c r="B348">
        <v>1</v>
      </c>
      <c r="C348" t="s">
        <v>1281</v>
      </c>
      <c r="D348" t="s">
        <v>2156</v>
      </c>
    </row>
    <row r="349" spans="1:4">
      <c r="A349" t="s">
        <v>2157</v>
      </c>
      <c r="B349">
        <v>1</v>
      </c>
      <c r="C349" t="s">
        <v>1281</v>
      </c>
      <c r="D349" t="s">
        <v>2158</v>
      </c>
    </row>
    <row r="350" spans="1:4">
      <c r="A350" t="s">
        <v>2159</v>
      </c>
      <c r="B350">
        <v>1</v>
      </c>
      <c r="C350" t="s">
        <v>1281</v>
      </c>
      <c r="D350" t="s">
        <v>2160</v>
      </c>
    </row>
    <row r="351" spans="1:4">
      <c r="A351" t="s">
        <v>2161</v>
      </c>
      <c r="B351">
        <v>1</v>
      </c>
      <c r="C351" t="s">
        <v>1281</v>
      </c>
      <c r="D351" t="s">
        <v>2162</v>
      </c>
    </row>
    <row r="352" spans="1:4">
      <c r="A352" t="s">
        <v>2163</v>
      </c>
      <c r="B352">
        <v>1</v>
      </c>
      <c r="C352" t="s">
        <v>1281</v>
      </c>
      <c r="D352" t="s">
        <v>2164</v>
      </c>
    </row>
    <row r="353" spans="1:4">
      <c r="A353" t="s">
        <v>2165</v>
      </c>
      <c r="B353">
        <v>1</v>
      </c>
      <c r="C353" t="s">
        <v>1281</v>
      </c>
      <c r="D353" t="s">
        <v>2166</v>
      </c>
    </row>
    <row r="354" spans="1:4">
      <c r="A354" t="s">
        <v>2167</v>
      </c>
      <c r="B354">
        <v>1</v>
      </c>
      <c r="C354" t="s">
        <v>1281</v>
      </c>
      <c r="D354" t="s">
        <v>2168</v>
      </c>
    </row>
    <row r="355" spans="1:4">
      <c r="A355" t="s">
        <v>2169</v>
      </c>
      <c r="B355">
        <v>1</v>
      </c>
      <c r="C355" t="s">
        <v>1281</v>
      </c>
      <c r="D355" t="s">
        <v>2170</v>
      </c>
    </row>
    <row r="356" spans="1:4">
      <c r="A356" t="s">
        <v>2171</v>
      </c>
      <c r="B356">
        <v>1</v>
      </c>
      <c r="C356" t="s">
        <v>1281</v>
      </c>
      <c r="D356" t="s">
        <v>2172</v>
      </c>
    </row>
    <row r="357" spans="1:4">
      <c r="A357" t="s">
        <v>2173</v>
      </c>
      <c r="B357">
        <v>1</v>
      </c>
      <c r="C357" t="s">
        <v>1281</v>
      </c>
      <c r="D357" t="s">
        <v>2174</v>
      </c>
    </row>
    <row r="358" spans="1:4">
      <c r="A358" t="s">
        <v>2175</v>
      </c>
      <c r="B358">
        <v>1</v>
      </c>
      <c r="C358" t="s">
        <v>1281</v>
      </c>
      <c r="D358" t="s">
        <v>2176</v>
      </c>
    </row>
    <row r="359" spans="1:4">
      <c r="A359" t="s">
        <v>2177</v>
      </c>
      <c r="B359">
        <v>1</v>
      </c>
      <c r="C359" t="s">
        <v>1281</v>
      </c>
      <c r="D359" t="s">
        <v>2178</v>
      </c>
    </row>
    <row r="360" spans="1:4">
      <c r="A360" t="s">
        <v>2179</v>
      </c>
      <c r="B360">
        <v>1</v>
      </c>
      <c r="C360" t="s">
        <v>1281</v>
      </c>
      <c r="D360" t="s">
        <v>2180</v>
      </c>
    </row>
    <row r="361" spans="1:4">
      <c r="A361" t="s">
        <v>2181</v>
      </c>
      <c r="B361">
        <v>1</v>
      </c>
      <c r="C361" t="s">
        <v>1281</v>
      </c>
      <c r="D361" t="s">
        <v>2182</v>
      </c>
    </row>
    <row r="362" spans="1:4">
      <c r="A362" t="s">
        <v>2183</v>
      </c>
      <c r="B362">
        <v>1</v>
      </c>
      <c r="C362" t="s">
        <v>1281</v>
      </c>
      <c r="D362" t="s">
        <v>2184</v>
      </c>
    </row>
    <row r="363" spans="1:4">
      <c r="A363" t="s">
        <v>2185</v>
      </c>
      <c r="B363">
        <v>1</v>
      </c>
      <c r="C363" t="s">
        <v>1281</v>
      </c>
      <c r="D363" t="s">
        <v>2186</v>
      </c>
    </row>
    <row r="364" spans="1:4">
      <c r="A364" t="s">
        <v>2187</v>
      </c>
      <c r="B364">
        <v>1</v>
      </c>
      <c r="C364" t="s">
        <v>1281</v>
      </c>
      <c r="D364" t="s">
        <v>2188</v>
      </c>
    </row>
    <row r="365" spans="1:4">
      <c r="A365" t="s">
        <v>2189</v>
      </c>
      <c r="B365">
        <v>1</v>
      </c>
      <c r="C365" t="s">
        <v>1281</v>
      </c>
      <c r="D365" t="s">
        <v>2190</v>
      </c>
    </row>
    <row r="366" spans="1:4">
      <c r="A366" t="s">
        <v>2191</v>
      </c>
      <c r="B366">
        <v>1</v>
      </c>
      <c r="C366" t="s">
        <v>1281</v>
      </c>
      <c r="D366" t="s">
        <v>2192</v>
      </c>
    </row>
    <row r="367" spans="1:4">
      <c r="A367" t="s">
        <v>2193</v>
      </c>
      <c r="B367">
        <v>1</v>
      </c>
      <c r="C367" t="s">
        <v>1281</v>
      </c>
      <c r="D367" t="s">
        <v>2194</v>
      </c>
    </row>
    <row r="368" spans="1:4">
      <c r="A368" t="s">
        <v>2195</v>
      </c>
      <c r="B368">
        <v>1</v>
      </c>
      <c r="C368" t="s">
        <v>1281</v>
      </c>
      <c r="D368" t="s">
        <v>2196</v>
      </c>
    </row>
    <row r="369" spans="1:4">
      <c r="A369" t="s">
        <v>2197</v>
      </c>
      <c r="B369">
        <v>1</v>
      </c>
      <c r="C369" t="s">
        <v>1281</v>
      </c>
      <c r="D369" t="s">
        <v>2198</v>
      </c>
    </row>
    <row r="370" spans="1:4">
      <c r="A370" t="s">
        <v>2199</v>
      </c>
      <c r="B370">
        <v>1</v>
      </c>
      <c r="C370" t="s">
        <v>1281</v>
      </c>
      <c r="D370" t="s">
        <v>2200</v>
      </c>
    </row>
    <row r="371" spans="1:4">
      <c r="A371" t="s">
        <v>2201</v>
      </c>
      <c r="B371">
        <v>1</v>
      </c>
      <c r="C371" t="s">
        <v>1281</v>
      </c>
      <c r="D371" t="s">
        <v>2202</v>
      </c>
    </row>
    <row r="372" spans="1:4">
      <c r="A372" t="s">
        <v>2203</v>
      </c>
      <c r="B372">
        <v>1</v>
      </c>
      <c r="C372" t="s">
        <v>1281</v>
      </c>
      <c r="D372" t="s">
        <v>2204</v>
      </c>
    </row>
    <row r="373" spans="1:4">
      <c r="A373" t="s">
        <v>2205</v>
      </c>
      <c r="B373">
        <v>1</v>
      </c>
      <c r="C373" t="s">
        <v>1281</v>
      </c>
      <c r="D373" t="s">
        <v>2206</v>
      </c>
    </row>
    <row r="374" spans="1:4">
      <c r="A374" t="s">
        <v>2207</v>
      </c>
      <c r="B374">
        <v>1</v>
      </c>
      <c r="C374" t="s">
        <v>1281</v>
      </c>
      <c r="D374" t="s">
        <v>2208</v>
      </c>
    </row>
    <row r="375" spans="1:4">
      <c r="A375" t="s">
        <v>2209</v>
      </c>
      <c r="B375">
        <v>1</v>
      </c>
      <c r="C375" t="s">
        <v>1281</v>
      </c>
      <c r="D375" t="s">
        <v>2210</v>
      </c>
    </row>
    <row r="376" spans="1:4">
      <c r="A376" t="s">
        <v>2211</v>
      </c>
      <c r="B376">
        <v>1</v>
      </c>
      <c r="C376" t="s">
        <v>1281</v>
      </c>
      <c r="D376" t="s">
        <v>2212</v>
      </c>
    </row>
    <row r="377" spans="1:4">
      <c r="A377" t="s">
        <v>2213</v>
      </c>
      <c r="B377">
        <v>1</v>
      </c>
      <c r="C377" t="s">
        <v>1281</v>
      </c>
      <c r="D377" t="s">
        <v>2214</v>
      </c>
    </row>
    <row r="378" spans="1:4">
      <c r="A378" t="s">
        <v>2215</v>
      </c>
      <c r="B378">
        <v>1</v>
      </c>
      <c r="C378" t="s">
        <v>1281</v>
      </c>
      <c r="D378" t="s">
        <v>2216</v>
      </c>
    </row>
    <row r="379" spans="1:4">
      <c r="A379" t="s">
        <v>2217</v>
      </c>
      <c r="B379">
        <v>1</v>
      </c>
      <c r="C379" t="s">
        <v>1281</v>
      </c>
      <c r="D379" t="s">
        <v>2218</v>
      </c>
    </row>
    <row r="380" spans="1:4">
      <c r="A380" t="s">
        <v>2219</v>
      </c>
      <c r="B380">
        <v>1</v>
      </c>
      <c r="C380" t="s">
        <v>1281</v>
      </c>
      <c r="D380" t="s">
        <v>2220</v>
      </c>
    </row>
    <row r="381" spans="1:4">
      <c r="A381" t="s">
        <v>2221</v>
      </c>
      <c r="B381">
        <v>1</v>
      </c>
      <c r="C381" t="s">
        <v>1281</v>
      </c>
      <c r="D381" t="s">
        <v>2222</v>
      </c>
    </row>
    <row r="382" spans="1:4">
      <c r="A382" t="s">
        <v>2223</v>
      </c>
      <c r="B382">
        <v>1</v>
      </c>
      <c r="C382" t="s">
        <v>1281</v>
      </c>
      <c r="D382" t="s">
        <v>2224</v>
      </c>
    </row>
    <row r="383" spans="1:4">
      <c r="A383" t="s">
        <v>2225</v>
      </c>
      <c r="B383">
        <v>1</v>
      </c>
      <c r="C383" t="s">
        <v>1281</v>
      </c>
      <c r="D383" t="s">
        <v>2226</v>
      </c>
    </row>
    <row r="384" spans="1:4">
      <c r="A384" t="s">
        <v>2227</v>
      </c>
      <c r="B384">
        <v>1</v>
      </c>
      <c r="C384" t="s">
        <v>1281</v>
      </c>
      <c r="D384" t="s">
        <v>2228</v>
      </c>
    </row>
    <row r="385" spans="1:4">
      <c r="A385" t="s">
        <v>2229</v>
      </c>
      <c r="B385">
        <v>1</v>
      </c>
      <c r="C385" t="s">
        <v>1281</v>
      </c>
      <c r="D385" t="s">
        <v>2230</v>
      </c>
    </row>
    <row r="386" spans="1:4">
      <c r="A386" t="s">
        <v>2231</v>
      </c>
      <c r="B386">
        <v>1</v>
      </c>
      <c r="C386" t="s">
        <v>1281</v>
      </c>
      <c r="D386" t="s">
        <v>2232</v>
      </c>
    </row>
    <row r="387" spans="1:4">
      <c r="A387" t="s">
        <v>2233</v>
      </c>
      <c r="B387">
        <v>1</v>
      </c>
      <c r="C387" t="s">
        <v>1281</v>
      </c>
      <c r="D387" t="s">
        <v>2234</v>
      </c>
    </row>
    <row r="388" spans="1:4">
      <c r="A388" t="s">
        <v>2235</v>
      </c>
      <c r="B388">
        <v>1</v>
      </c>
      <c r="C388" t="s">
        <v>1281</v>
      </c>
      <c r="D388" t="s">
        <v>2236</v>
      </c>
    </row>
    <row r="389" spans="1:4">
      <c r="A389" t="s">
        <v>2237</v>
      </c>
      <c r="B389">
        <v>1</v>
      </c>
      <c r="C389" t="s">
        <v>1281</v>
      </c>
      <c r="D389" t="s">
        <v>2238</v>
      </c>
    </row>
    <row r="390" spans="1:4">
      <c r="A390" t="s">
        <v>2239</v>
      </c>
      <c r="B390">
        <v>1</v>
      </c>
      <c r="C390" t="s">
        <v>1281</v>
      </c>
      <c r="D390" t="s">
        <v>2240</v>
      </c>
    </row>
    <row r="391" spans="1:4">
      <c r="A391" t="s">
        <v>2241</v>
      </c>
      <c r="B391">
        <v>1</v>
      </c>
      <c r="C391" t="s">
        <v>1281</v>
      </c>
      <c r="D391" t="s">
        <v>2242</v>
      </c>
    </row>
    <row r="392" spans="1:4">
      <c r="A392" t="s">
        <v>2243</v>
      </c>
      <c r="B392">
        <v>1</v>
      </c>
      <c r="C392" t="s">
        <v>1281</v>
      </c>
      <c r="D392" t="s">
        <v>2244</v>
      </c>
    </row>
    <row r="393" spans="1:4">
      <c r="A393" t="s">
        <v>2245</v>
      </c>
      <c r="B393">
        <v>1</v>
      </c>
      <c r="C393" t="s">
        <v>1281</v>
      </c>
      <c r="D393" t="s">
        <v>2246</v>
      </c>
    </row>
    <row r="394" spans="1:4">
      <c r="A394" t="s">
        <v>2247</v>
      </c>
      <c r="B394">
        <v>1</v>
      </c>
      <c r="C394" t="s">
        <v>1281</v>
      </c>
      <c r="D394" t="s">
        <v>2248</v>
      </c>
    </row>
    <row r="395" spans="1:4">
      <c r="A395" t="s">
        <v>2249</v>
      </c>
      <c r="B395">
        <v>1</v>
      </c>
      <c r="C395" t="s">
        <v>1281</v>
      </c>
      <c r="D395" t="s">
        <v>2250</v>
      </c>
    </row>
    <row r="396" spans="1:4">
      <c r="A396" t="s">
        <v>2251</v>
      </c>
      <c r="B396">
        <v>1</v>
      </c>
      <c r="C396" t="s">
        <v>1281</v>
      </c>
      <c r="D396" t="s">
        <v>2252</v>
      </c>
    </row>
    <row r="397" spans="1:4">
      <c r="A397" t="s">
        <v>2253</v>
      </c>
      <c r="B397">
        <v>1</v>
      </c>
      <c r="C397" t="s">
        <v>1281</v>
      </c>
      <c r="D397" t="s">
        <v>2254</v>
      </c>
    </row>
    <row r="398" spans="1:4">
      <c r="A398" t="s">
        <v>2255</v>
      </c>
      <c r="B398">
        <v>1</v>
      </c>
      <c r="C398" t="s">
        <v>1281</v>
      </c>
      <c r="D398" t="s">
        <v>2256</v>
      </c>
    </row>
    <row r="399" spans="1:4">
      <c r="A399" s="19" t="s">
        <v>2257</v>
      </c>
      <c r="B399">
        <v>1</v>
      </c>
      <c r="C399" t="s">
        <v>1281</v>
      </c>
      <c r="D399" t="s">
        <v>2258</v>
      </c>
    </row>
    <row r="400" spans="1:4">
      <c r="A400" t="s">
        <v>2259</v>
      </c>
      <c r="B400">
        <v>1</v>
      </c>
      <c r="C400" t="s">
        <v>1281</v>
      </c>
      <c r="D400" t="s">
        <v>2260</v>
      </c>
    </row>
    <row r="401" spans="1:4">
      <c r="A401" t="s">
        <v>2261</v>
      </c>
      <c r="B401">
        <v>1</v>
      </c>
      <c r="C401" t="s">
        <v>1281</v>
      </c>
      <c r="D401" t="s">
        <v>2262</v>
      </c>
    </row>
    <row r="402" spans="1:4">
      <c r="A402" t="s">
        <v>2263</v>
      </c>
      <c r="B402">
        <v>1</v>
      </c>
      <c r="C402" t="s">
        <v>1281</v>
      </c>
      <c r="D402" t="s">
        <v>2264</v>
      </c>
    </row>
    <row r="403" spans="1:4">
      <c r="A403" t="s">
        <v>2265</v>
      </c>
      <c r="B403">
        <v>1</v>
      </c>
      <c r="C403" t="s">
        <v>1281</v>
      </c>
      <c r="D403" t="s">
        <v>2266</v>
      </c>
    </row>
    <row r="404" spans="1:4">
      <c r="A404" t="s">
        <v>2267</v>
      </c>
      <c r="B404">
        <v>1</v>
      </c>
      <c r="C404" t="s">
        <v>1281</v>
      </c>
      <c r="D404" t="s">
        <v>2268</v>
      </c>
    </row>
    <row r="405" spans="1:4">
      <c r="A405" t="s">
        <v>2269</v>
      </c>
      <c r="B405">
        <v>1</v>
      </c>
      <c r="C405" t="s">
        <v>1281</v>
      </c>
      <c r="D405" t="s">
        <v>2270</v>
      </c>
    </row>
    <row r="406" spans="1:4">
      <c r="A406" t="s">
        <v>2271</v>
      </c>
      <c r="B406">
        <v>1</v>
      </c>
      <c r="C406" t="s">
        <v>1281</v>
      </c>
      <c r="D406" t="s">
        <v>2272</v>
      </c>
    </row>
    <row r="407" spans="1:4">
      <c r="A407" t="s">
        <v>2273</v>
      </c>
      <c r="B407">
        <v>1</v>
      </c>
      <c r="C407" t="s">
        <v>1281</v>
      </c>
      <c r="D407" t="s">
        <v>2274</v>
      </c>
    </row>
    <row r="408" spans="1:4">
      <c r="A408" t="s">
        <v>2275</v>
      </c>
      <c r="B408">
        <v>1</v>
      </c>
      <c r="C408" t="s">
        <v>1281</v>
      </c>
      <c r="D408" t="s">
        <v>2276</v>
      </c>
    </row>
    <row r="409" spans="1:4">
      <c r="A409" t="s">
        <v>2277</v>
      </c>
      <c r="B409">
        <v>1</v>
      </c>
      <c r="C409" t="s">
        <v>1281</v>
      </c>
      <c r="D409" t="s">
        <v>2278</v>
      </c>
    </row>
    <row r="410" spans="1:4">
      <c r="A410" t="s">
        <v>2279</v>
      </c>
      <c r="B410">
        <v>1</v>
      </c>
      <c r="C410" t="s">
        <v>1281</v>
      </c>
      <c r="D410" t="s">
        <v>2280</v>
      </c>
    </row>
    <row r="411" spans="1:4">
      <c r="A411" t="s">
        <v>2281</v>
      </c>
      <c r="B411">
        <v>1</v>
      </c>
      <c r="C411" t="s">
        <v>1281</v>
      </c>
      <c r="D411" t="s">
        <v>2282</v>
      </c>
    </row>
    <row r="412" spans="1:4">
      <c r="A412" t="s">
        <v>2283</v>
      </c>
      <c r="B412">
        <v>1</v>
      </c>
      <c r="C412" t="s">
        <v>1281</v>
      </c>
      <c r="D412" t="s">
        <v>2284</v>
      </c>
    </row>
    <row r="413" spans="1:4">
      <c r="A413" t="s">
        <v>2285</v>
      </c>
      <c r="B413">
        <v>1</v>
      </c>
      <c r="C413" t="s">
        <v>1281</v>
      </c>
      <c r="D413" t="s">
        <v>2286</v>
      </c>
    </row>
    <row r="414" spans="1:4">
      <c r="A414" t="s">
        <v>2287</v>
      </c>
      <c r="B414">
        <v>1</v>
      </c>
      <c r="C414" t="s">
        <v>1281</v>
      </c>
      <c r="D414" t="s">
        <v>2288</v>
      </c>
    </row>
    <row r="415" spans="1:4">
      <c r="A415" t="s">
        <v>2289</v>
      </c>
      <c r="B415">
        <v>1</v>
      </c>
      <c r="C415" t="s">
        <v>1281</v>
      </c>
      <c r="D415" t="s">
        <v>2290</v>
      </c>
    </row>
    <row r="416" spans="1:4">
      <c r="A416" t="s">
        <v>2291</v>
      </c>
      <c r="B416">
        <v>1</v>
      </c>
      <c r="C416" t="s">
        <v>1281</v>
      </c>
      <c r="D416" t="s">
        <v>2292</v>
      </c>
    </row>
    <row r="417" spans="1:4">
      <c r="A417" t="s">
        <v>2293</v>
      </c>
      <c r="B417">
        <v>1</v>
      </c>
      <c r="C417" t="s">
        <v>1281</v>
      </c>
      <c r="D417" t="s">
        <v>2294</v>
      </c>
    </row>
    <row r="418" spans="1:4">
      <c r="A418" t="s">
        <v>2295</v>
      </c>
      <c r="B418">
        <v>1</v>
      </c>
      <c r="C418" t="s">
        <v>1281</v>
      </c>
      <c r="D418" t="s">
        <v>2296</v>
      </c>
    </row>
    <row r="419" spans="1:4">
      <c r="A419" t="s">
        <v>2297</v>
      </c>
      <c r="B419">
        <v>1</v>
      </c>
      <c r="C419" t="s">
        <v>1281</v>
      </c>
      <c r="D419" t="s">
        <v>2298</v>
      </c>
    </row>
    <row r="420" spans="1:4">
      <c r="A420" t="s">
        <v>2301</v>
      </c>
      <c r="B420">
        <v>1</v>
      </c>
      <c r="C420" t="s">
        <v>1281</v>
      </c>
      <c r="D420" t="s">
        <v>2302</v>
      </c>
    </row>
    <row r="421" spans="1:4">
      <c r="A421" t="s">
        <v>2303</v>
      </c>
      <c r="B421">
        <v>1</v>
      </c>
      <c r="C421" t="s">
        <v>1281</v>
      </c>
      <c r="D421" t="s">
        <v>2304</v>
      </c>
    </row>
    <row r="422" spans="1:4">
      <c r="A422" s="19" t="s">
        <v>2305</v>
      </c>
      <c r="B422">
        <v>1</v>
      </c>
      <c r="C422" t="s">
        <v>1281</v>
      </c>
      <c r="D422" t="s">
        <v>2306</v>
      </c>
    </row>
    <row r="423" spans="1:4">
      <c r="A423" t="s">
        <v>2307</v>
      </c>
      <c r="B423">
        <v>1</v>
      </c>
      <c r="C423" t="s">
        <v>1281</v>
      </c>
      <c r="D423" t="s">
        <v>2308</v>
      </c>
    </row>
    <row r="424" spans="1:4">
      <c r="A424" t="s">
        <v>2309</v>
      </c>
      <c r="B424">
        <v>1</v>
      </c>
      <c r="C424" t="s">
        <v>1281</v>
      </c>
      <c r="D424" t="s">
        <v>2310</v>
      </c>
    </row>
    <row r="425" spans="1:4">
      <c r="A425" t="s">
        <v>2311</v>
      </c>
      <c r="B425">
        <v>1</v>
      </c>
      <c r="C425" t="s">
        <v>1281</v>
      </c>
      <c r="D425" t="s">
        <v>2312</v>
      </c>
    </row>
    <row r="426" spans="1:4">
      <c r="A426" t="s">
        <v>2313</v>
      </c>
      <c r="B426">
        <v>1</v>
      </c>
      <c r="C426" t="s">
        <v>1281</v>
      </c>
      <c r="D426" t="s">
        <v>2314</v>
      </c>
    </row>
    <row r="427" spans="1:4">
      <c r="A427" t="s">
        <v>2315</v>
      </c>
      <c r="B427">
        <v>1</v>
      </c>
      <c r="C427" t="s">
        <v>1281</v>
      </c>
      <c r="D427" t="s">
        <v>2316</v>
      </c>
    </row>
    <row r="428" spans="1:4">
      <c r="A428" t="s">
        <v>2317</v>
      </c>
      <c r="B428">
        <v>1</v>
      </c>
      <c r="C428" t="s">
        <v>1281</v>
      </c>
      <c r="D428" t="s">
        <v>2318</v>
      </c>
    </row>
    <row r="429" spans="1:4">
      <c r="A429" t="s">
        <v>2319</v>
      </c>
      <c r="B429">
        <v>1</v>
      </c>
      <c r="C429" t="s">
        <v>1281</v>
      </c>
      <c r="D429" t="s">
        <v>2320</v>
      </c>
    </row>
    <row r="430" spans="1:4">
      <c r="A430" t="s">
        <v>2321</v>
      </c>
      <c r="B430">
        <v>1</v>
      </c>
      <c r="C430" t="s">
        <v>1281</v>
      </c>
      <c r="D430" t="s">
        <v>2322</v>
      </c>
    </row>
    <row r="431" spans="1:4">
      <c r="A431" t="s">
        <v>2325</v>
      </c>
      <c r="B431">
        <v>1</v>
      </c>
      <c r="C431" t="s">
        <v>1281</v>
      </c>
      <c r="D431" t="s">
        <v>2326</v>
      </c>
    </row>
    <row r="432" spans="1:4">
      <c r="A432" t="s">
        <v>2327</v>
      </c>
      <c r="B432">
        <v>1</v>
      </c>
      <c r="C432" t="s">
        <v>1281</v>
      </c>
      <c r="D432" t="s">
        <v>2328</v>
      </c>
    </row>
    <row r="433" spans="1:4">
      <c r="A433" t="s">
        <v>2329</v>
      </c>
      <c r="B433">
        <v>1</v>
      </c>
      <c r="C433" t="s">
        <v>1281</v>
      </c>
      <c r="D433" t="s">
        <v>2330</v>
      </c>
    </row>
    <row r="434" spans="1:4">
      <c r="A434" t="s">
        <v>2331</v>
      </c>
      <c r="B434">
        <v>1</v>
      </c>
      <c r="C434" t="s">
        <v>1281</v>
      </c>
      <c r="D434" t="s">
        <v>2332</v>
      </c>
    </row>
    <row r="435" spans="1:4">
      <c r="A435" t="s">
        <v>2333</v>
      </c>
      <c r="B435">
        <v>1</v>
      </c>
      <c r="C435" t="s">
        <v>1281</v>
      </c>
      <c r="D435" t="s">
        <v>2334</v>
      </c>
    </row>
    <row r="436" spans="1:4">
      <c r="A436" t="s">
        <v>2335</v>
      </c>
      <c r="B436">
        <v>1</v>
      </c>
      <c r="C436" t="s">
        <v>1281</v>
      </c>
      <c r="D436" t="s">
        <v>2336</v>
      </c>
    </row>
    <row r="437" spans="1:4">
      <c r="A437" t="s">
        <v>2337</v>
      </c>
      <c r="B437">
        <v>1</v>
      </c>
      <c r="C437" t="s">
        <v>1281</v>
      </c>
      <c r="D437" t="s">
        <v>2338</v>
      </c>
    </row>
    <row r="438" spans="1:4">
      <c r="A438" t="s">
        <v>2339</v>
      </c>
      <c r="B438">
        <v>1</v>
      </c>
      <c r="C438" t="s">
        <v>1281</v>
      </c>
      <c r="D438" t="s">
        <v>2340</v>
      </c>
    </row>
    <row r="439" spans="1:4">
      <c r="A439" t="s">
        <v>2341</v>
      </c>
      <c r="B439">
        <v>1</v>
      </c>
      <c r="C439" t="s">
        <v>1281</v>
      </c>
      <c r="D439" t="s">
        <v>2342</v>
      </c>
    </row>
    <row r="440" spans="1:4">
      <c r="A440" t="s">
        <v>2343</v>
      </c>
      <c r="B440">
        <v>1</v>
      </c>
      <c r="C440" t="s">
        <v>1281</v>
      </c>
      <c r="D440" t="s">
        <v>2344</v>
      </c>
    </row>
    <row r="441" spans="1:4">
      <c r="A441" t="s">
        <v>2345</v>
      </c>
      <c r="B441">
        <v>1</v>
      </c>
      <c r="C441" t="s">
        <v>1281</v>
      </c>
      <c r="D441" t="s">
        <v>2346</v>
      </c>
    </row>
    <row r="442" spans="1:4">
      <c r="A442" t="s">
        <v>2347</v>
      </c>
      <c r="B442">
        <v>1</v>
      </c>
      <c r="C442" t="s">
        <v>1281</v>
      </c>
      <c r="D442" t="s">
        <v>2348</v>
      </c>
    </row>
    <row r="443" spans="1:4">
      <c r="A443" t="s">
        <v>2350</v>
      </c>
      <c r="B443">
        <v>1</v>
      </c>
      <c r="C443" t="s">
        <v>1281</v>
      </c>
      <c r="D443" t="s">
        <v>2351</v>
      </c>
    </row>
    <row r="444" spans="1:4">
      <c r="A444" t="s">
        <v>2352</v>
      </c>
      <c r="B444">
        <v>1</v>
      </c>
      <c r="C444" t="s">
        <v>1281</v>
      </c>
      <c r="D444" t="s">
        <v>2353</v>
      </c>
    </row>
    <row r="445" spans="1:4">
      <c r="A445" t="s">
        <v>2354</v>
      </c>
      <c r="B445">
        <v>1</v>
      </c>
      <c r="C445" t="s">
        <v>1281</v>
      </c>
      <c r="D445" t="s">
        <v>2355</v>
      </c>
    </row>
    <row r="446" spans="1:4">
      <c r="A446" t="s">
        <v>2356</v>
      </c>
      <c r="B446">
        <v>1</v>
      </c>
      <c r="C446" t="s">
        <v>1281</v>
      </c>
      <c r="D446" t="s">
        <v>2357</v>
      </c>
    </row>
    <row r="447" spans="1:4">
      <c r="A447" t="s">
        <v>2358</v>
      </c>
      <c r="B447">
        <v>1</v>
      </c>
      <c r="C447" t="s">
        <v>1281</v>
      </c>
      <c r="D447" t="s">
        <v>2359</v>
      </c>
    </row>
    <row r="448" spans="1:4">
      <c r="A448" t="s">
        <v>2360</v>
      </c>
      <c r="B448">
        <v>1</v>
      </c>
      <c r="C448" t="s">
        <v>1281</v>
      </c>
      <c r="D448" t="s">
        <v>2361</v>
      </c>
    </row>
    <row r="449" spans="1:4">
      <c r="A449" t="s">
        <v>2362</v>
      </c>
      <c r="B449">
        <v>1</v>
      </c>
      <c r="C449" t="s">
        <v>1281</v>
      </c>
      <c r="D449" t="s">
        <v>2363</v>
      </c>
    </row>
    <row r="450" spans="1:4">
      <c r="A450" t="s">
        <v>2364</v>
      </c>
      <c r="B450">
        <v>1</v>
      </c>
      <c r="C450" t="s">
        <v>1281</v>
      </c>
      <c r="D450" t="s">
        <v>2365</v>
      </c>
    </row>
    <row r="451" spans="1:4">
      <c r="A451" t="s">
        <v>2366</v>
      </c>
      <c r="B451">
        <v>1</v>
      </c>
      <c r="C451" t="s">
        <v>1281</v>
      </c>
      <c r="D451" t="s">
        <v>2367</v>
      </c>
    </row>
    <row r="452" spans="1:4">
      <c r="A452" t="s">
        <v>2368</v>
      </c>
      <c r="B452">
        <v>1</v>
      </c>
      <c r="C452" t="s">
        <v>1281</v>
      </c>
      <c r="D452" t="s">
        <v>2369</v>
      </c>
    </row>
    <row r="453" spans="1:4">
      <c r="A453" t="s">
        <v>2370</v>
      </c>
      <c r="B453">
        <v>1</v>
      </c>
      <c r="C453" t="s">
        <v>1281</v>
      </c>
      <c r="D453" t="s">
        <v>2371</v>
      </c>
    </row>
    <row r="454" spans="1:4">
      <c r="A454" t="s">
        <v>2372</v>
      </c>
      <c r="B454">
        <v>1</v>
      </c>
      <c r="C454" t="s">
        <v>1281</v>
      </c>
      <c r="D454" t="s">
        <v>2373</v>
      </c>
    </row>
    <row r="455" spans="1:4">
      <c r="A455" t="s">
        <v>2374</v>
      </c>
      <c r="B455">
        <v>1</v>
      </c>
      <c r="C455" t="s">
        <v>1281</v>
      </c>
      <c r="D455" t="s">
        <v>2375</v>
      </c>
    </row>
    <row r="456" spans="1:4">
      <c r="A456" t="s">
        <v>2376</v>
      </c>
      <c r="B456">
        <v>1</v>
      </c>
      <c r="C456" t="s">
        <v>1281</v>
      </c>
      <c r="D456" t="s">
        <v>2377</v>
      </c>
    </row>
    <row r="457" spans="1:4">
      <c r="A457" t="s">
        <v>2378</v>
      </c>
      <c r="B457">
        <v>1</v>
      </c>
      <c r="C457" t="s">
        <v>1281</v>
      </c>
      <c r="D457" t="s">
        <v>2379</v>
      </c>
    </row>
    <row r="458" spans="1:4">
      <c r="A458" t="s">
        <v>2380</v>
      </c>
      <c r="B458">
        <v>1</v>
      </c>
      <c r="C458" t="s">
        <v>1281</v>
      </c>
      <c r="D458" t="s">
        <v>2381</v>
      </c>
    </row>
    <row r="459" spans="1:4">
      <c r="A459" t="s">
        <v>2382</v>
      </c>
      <c r="B459">
        <v>1</v>
      </c>
      <c r="C459" t="s">
        <v>1281</v>
      </c>
      <c r="D459" t="s">
        <v>2383</v>
      </c>
    </row>
    <row r="460" spans="1:4">
      <c r="A460" t="s">
        <v>2384</v>
      </c>
      <c r="B460">
        <v>1</v>
      </c>
      <c r="C460" t="s">
        <v>1281</v>
      </c>
      <c r="D460" t="s">
        <v>2385</v>
      </c>
    </row>
    <row r="461" spans="1:4">
      <c r="A461" t="s">
        <v>2387</v>
      </c>
      <c r="B461">
        <v>1</v>
      </c>
      <c r="C461" t="s">
        <v>1281</v>
      </c>
      <c r="D461" t="s">
        <v>2388</v>
      </c>
    </row>
    <row r="462" spans="1:4">
      <c r="A462" t="s">
        <v>2389</v>
      </c>
      <c r="B462">
        <v>1</v>
      </c>
      <c r="C462" t="s">
        <v>1281</v>
      </c>
      <c r="D462" t="s">
        <v>2390</v>
      </c>
    </row>
    <row r="463" spans="1:4">
      <c r="A463" t="s">
        <v>2391</v>
      </c>
      <c r="B463">
        <v>1</v>
      </c>
      <c r="C463" t="s">
        <v>1281</v>
      </c>
      <c r="D463" t="s">
        <v>2392</v>
      </c>
    </row>
    <row r="464" spans="1:4">
      <c r="A464" t="s">
        <v>2393</v>
      </c>
      <c r="B464">
        <v>1</v>
      </c>
      <c r="C464" t="s">
        <v>1281</v>
      </c>
      <c r="D464" t="s">
        <v>2394</v>
      </c>
    </row>
    <row r="465" spans="1:4">
      <c r="A465" t="s">
        <v>2395</v>
      </c>
      <c r="B465">
        <v>1</v>
      </c>
      <c r="C465" t="s">
        <v>1281</v>
      </c>
      <c r="D465" t="s">
        <v>2396</v>
      </c>
    </row>
    <row r="466" spans="1:4">
      <c r="A466" t="s">
        <v>2397</v>
      </c>
      <c r="B466">
        <v>1</v>
      </c>
      <c r="C466" t="s">
        <v>1281</v>
      </c>
      <c r="D466" t="s">
        <v>2398</v>
      </c>
    </row>
    <row r="467" spans="1:4">
      <c r="A467" t="s">
        <v>2399</v>
      </c>
      <c r="B467">
        <v>1</v>
      </c>
      <c r="C467" t="s">
        <v>1281</v>
      </c>
      <c r="D467" t="s">
        <v>2400</v>
      </c>
    </row>
    <row r="468" spans="1:4">
      <c r="A468" t="s">
        <v>2401</v>
      </c>
      <c r="B468">
        <v>1</v>
      </c>
      <c r="C468" t="s">
        <v>1281</v>
      </c>
      <c r="D468" t="s">
        <v>2402</v>
      </c>
    </row>
    <row r="469" spans="1:4">
      <c r="A469" t="s">
        <v>2403</v>
      </c>
      <c r="B469">
        <v>1</v>
      </c>
      <c r="C469" t="s">
        <v>1281</v>
      </c>
      <c r="D469" t="s">
        <v>2404</v>
      </c>
    </row>
    <row r="470" spans="1:4">
      <c r="A470" t="s">
        <v>2405</v>
      </c>
      <c r="B470">
        <v>1</v>
      </c>
      <c r="C470" t="s">
        <v>1281</v>
      </c>
      <c r="D470" t="s">
        <v>2406</v>
      </c>
    </row>
    <row r="471" spans="1:4">
      <c r="A471" t="s">
        <v>2407</v>
      </c>
      <c r="B471">
        <v>1</v>
      </c>
      <c r="C471" t="s">
        <v>1281</v>
      </c>
      <c r="D471" t="s">
        <v>2408</v>
      </c>
    </row>
    <row r="472" spans="1:4">
      <c r="A472" t="s">
        <v>2409</v>
      </c>
      <c r="B472">
        <v>1</v>
      </c>
      <c r="C472" t="s">
        <v>1281</v>
      </c>
      <c r="D472" t="s">
        <v>2410</v>
      </c>
    </row>
    <row r="473" spans="1:4">
      <c r="A473" t="s">
        <v>2411</v>
      </c>
      <c r="B473">
        <v>1</v>
      </c>
      <c r="C473" t="s">
        <v>1281</v>
      </c>
      <c r="D473" t="s">
        <v>2412</v>
      </c>
    </row>
    <row r="474" spans="1:4">
      <c r="A474" t="s">
        <v>2413</v>
      </c>
      <c r="B474">
        <v>1</v>
      </c>
      <c r="C474" t="s">
        <v>1281</v>
      </c>
      <c r="D474" t="s">
        <v>2414</v>
      </c>
    </row>
    <row r="475" spans="1:4">
      <c r="A475" t="s">
        <v>2415</v>
      </c>
      <c r="B475">
        <v>1</v>
      </c>
      <c r="C475" t="s">
        <v>1281</v>
      </c>
      <c r="D475" t="s">
        <v>2416</v>
      </c>
    </row>
    <row r="476" spans="1:4">
      <c r="A476" t="s">
        <v>2417</v>
      </c>
      <c r="B476">
        <v>1</v>
      </c>
      <c r="C476" t="s">
        <v>1281</v>
      </c>
      <c r="D476" t="s">
        <v>2418</v>
      </c>
    </row>
    <row r="477" spans="1:4">
      <c r="A477" t="s">
        <v>2419</v>
      </c>
      <c r="B477">
        <v>1</v>
      </c>
      <c r="C477" t="s">
        <v>1281</v>
      </c>
      <c r="D477" t="s">
        <v>2420</v>
      </c>
    </row>
    <row r="478" spans="1:4">
      <c r="A478" t="s">
        <v>2421</v>
      </c>
      <c r="B478">
        <v>1</v>
      </c>
      <c r="C478" t="s">
        <v>1281</v>
      </c>
      <c r="D478" t="s">
        <v>2422</v>
      </c>
    </row>
    <row r="479" spans="1:4">
      <c r="A479" t="s">
        <v>2423</v>
      </c>
      <c r="B479">
        <v>1</v>
      </c>
      <c r="C479" t="s">
        <v>1281</v>
      </c>
      <c r="D479" t="s">
        <v>2424</v>
      </c>
    </row>
    <row r="480" spans="1:4">
      <c r="A480" t="s">
        <v>2425</v>
      </c>
      <c r="B480">
        <v>1</v>
      </c>
      <c r="C480" t="s">
        <v>1281</v>
      </c>
      <c r="D480" t="s">
        <v>2426</v>
      </c>
    </row>
    <row r="481" spans="1:4">
      <c r="A481" t="s">
        <v>2427</v>
      </c>
      <c r="B481">
        <v>1</v>
      </c>
      <c r="C481" t="s">
        <v>1281</v>
      </c>
      <c r="D481" t="s">
        <v>2428</v>
      </c>
    </row>
    <row r="482" spans="1:4">
      <c r="A482" t="s">
        <v>2429</v>
      </c>
      <c r="B482">
        <v>1</v>
      </c>
      <c r="C482" t="s">
        <v>1281</v>
      </c>
      <c r="D482" t="s">
        <v>2430</v>
      </c>
    </row>
    <row r="483" spans="1:4">
      <c r="A483" t="s">
        <v>2431</v>
      </c>
      <c r="B483">
        <v>1</v>
      </c>
      <c r="C483" t="s">
        <v>1281</v>
      </c>
      <c r="D483" t="s">
        <v>2432</v>
      </c>
    </row>
    <row r="484" spans="1:4">
      <c r="A484" t="s">
        <v>2433</v>
      </c>
      <c r="B484">
        <v>1</v>
      </c>
      <c r="C484" t="s">
        <v>1281</v>
      </c>
      <c r="D484" t="s">
        <v>2434</v>
      </c>
    </row>
    <row r="485" spans="1:4">
      <c r="A485" t="s">
        <v>2435</v>
      </c>
      <c r="B485">
        <v>1</v>
      </c>
      <c r="C485" t="s">
        <v>1281</v>
      </c>
      <c r="D485" t="s">
        <v>2436</v>
      </c>
    </row>
    <row r="486" spans="1:4">
      <c r="A486" t="s">
        <v>2437</v>
      </c>
      <c r="B486">
        <v>1</v>
      </c>
      <c r="C486" t="s">
        <v>1281</v>
      </c>
      <c r="D486" t="s">
        <v>2438</v>
      </c>
    </row>
    <row r="487" spans="1:4">
      <c r="A487" t="s">
        <v>2439</v>
      </c>
      <c r="B487">
        <v>1</v>
      </c>
      <c r="C487" t="s">
        <v>1281</v>
      </c>
      <c r="D487" t="s">
        <v>2440</v>
      </c>
    </row>
    <row r="488" spans="1:4">
      <c r="A488" t="s">
        <v>2441</v>
      </c>
      <c r="B488">
        <v>1</v>
      </c>
      <c r="C488" t="s">
        <v>1281</v>
      </c>
      <c r="D488" t="s">
        <v>2442</v>
      </c>
    </row>
    <row r="489" spans="1:4">
      <c r="A489" t="s">
        <v>2443</v>
      </c>
      <c r="B489">
        <v>1</v>
      </c>
      <c r="C489" t="s">
        <v>1281</v>
      </c>
      <c r="D489" t="s">
        <v>2444</v>
      </c>
    </row>
    <row r="490" spans="1:4">
      <c r="A490" t="s">
        <v>2445</v>
      </c>
      <c r="B490">
        <v>1</v>
      </c>
      <c r="C490" t="s">
        <v>1281</v>
      </c>
      <c r="D490" t="s">
        <v>2446</v>
      </c>
    </row>
    <row r="491" spans="1:4">
      <c r="A491" t="s">
        <v>2447</v>
      </c>
      <c r="B491">
        <v>1</v>
      </c>
      <c r="C491" t="s">
        <v>1281</v>
      </c>
      <c r="D491" t="s">
        <v>2448</v>
      </c>
    </row>
    <row r="492" spans="1:4">
      <c r="A492" t="s">
        <v>2449</v>
      </c>
      <c r="B492">
        <v>1</v>
      </c>
      <c r="C492" t="s">
        <v>1281</v>
      </c>
      <c r="D492" t="s">
        <v>2450</v>
      </c>
    </row>
    <row r="493" spans="1:4">
      <c r="A493" s="19" t="s">
        <v>2451</v>
      </c>
      <c r="B493">
        <v>1</v>
      </c>
      <c r="C493" t="s">
        <v>1281</v>
      </c>
      <c r="D493" t="s">
        <v>2452</v>
      </c>
    </row>
    <row r="494" spans="1:4">
      <c r="A494" t="s">
        <v>2453</v>
      </c>
      <c r="B494">
        <v>1</v>
      </c>
      <c r="C494" t="s">
        <v>1281</v>
      </c>
      <c r="D494" t="s">
        <v>2454</v>
      </c>
    </row>
    <row r="495" spans="1:4">
      <c r="A495" t="s">
        <v>2455</v>
      </c>
      <c r="B495">
        <v>1</v>
      </c>
      <c r="C495" t="s">
        <v>1281</v>
      </c>
      <c r="D495" t="s">
        <v>2456</v>
      </c>
    </row>
    <row r="496" spans="1:4">
      <c r="A496" t="s">
        <v>2457</v>
      </c>
      <c r="B496">
        <v>1</v>
      </c>
      <c r="C496" t="s">
        <v>1281</v>
      </c>
      <c r="D496" t="s">
        <v>2458</v>
      </c>
    </row>
    <row r="497" spans="1:4">
      <c r="A497" t="s">
        <v>2459</v>
      </c>
      <c r="B497">
        <v>1</v>
      </c>
      <c r="C497" t="s">
        <v>1281</v>
      </c>
      <c r="D497" t="s">
        <v>2460</v>
      </c>
    </row>
    <row r="498" spans="1:4">
      <c r="A498" t="s">
        <v>2461</v>
      </c>
      <c r="B498">
        <v>1</v>
      </c>
      <c r="C498" t="s">
        <v>1281</v>
      </c>
      <c r="D498" t="s">
        <v>2462</v>
      </c>
    </row>
    <row r="499" spans="1:4">
      <c r="A499" s="19" t="s">
        <v>2463</v>
      </c>
      <c r="B499">
        <v>1</v>
      </c>
      <c r="C499" t="s">
        <v>1281</v>
      </c>
      <c r="D499" t="s">
        <v>2464</v>
      </c>
    </row>
    <row r="500" spans="1:4">
      <c r="A500" t="s">
        <v>2465</v>
      </c>
      <c r="B500">
        <v>1</v>
      </c>
      <c r="C500" t="s">
        <v>1281</v>
      </c>
      <c r="D500" t="s">
        <v>2466</v>
      </c>
    </row>
    <row r="501" spans="1:4">
      <c r="A501" t="s">
        <v>2467</v>
      </c>
      <c r="B501">
        <v>1</v>
      </c>
      <c r="C501" t="s">
        <v>1281</v>
      </c>
      <c r="D501" t="s">
        <v>2468</v>
      </c>
    </row>
    <row r="502" spans="1:4">
      <c r="A502" t="s">
        <v>2469</v>
      </c>
      <c r="B502">
        <v>1</v>
      </c>
      <c r="C502" t="s">
        <v>1281</v>
      </c>
      <c r="D502" t="s">
        <v>2470</v>
      </c>
    </row>
    <row r="503" spans="1:4">
      <c r="A503" t="s">
        <v>2471</v>
      </c>
      <c r="B503">
        <v>1</v>
      </c>
      <c r="C503" t="s">
        <v>1281</v>
      </c>
      <c r="D503" t="s">
        <v>2472</v>
      </c>
    </row>
    <row r="504" spans="1:4">
      <c r="A504" t="s">
        <v>2473</v>
      </c>
      <c r="B504">
        <v>1</v>
      </c>
      <c r="C504" t="s">
        <v>1281</v>
      </c>
      <c r="D504" t="s">
        <v>2474</v>
      </c>
    </row>
    <row r="505" spans="1:4">
      <c r="A505" t="s">
        <v>2475</v>
      </c>
      <c r="B505">
        <v>1</v>
      </c>
      <c r="C505" t="s">
        <v>1281</v>
      </c>
      <c r="D505" t="s">
        <v>2476</v>
      </c>
    </row>
    <row r="506" spans="1:4">
      <c r="A506" t="s">
        <v>2477</v>
      </c>
      <c r="B506">
        <v>1</v>
      </c>
      <c r="C506" t="s">
        <v>1281</v>
      </c>
      <c r="D506" t="s">
        <v>2478</v>
      </c>
    </row>
    <row r="507" spans="1:4">
      <c r="A507" t="s">
        <v>2479</v>
      </c>
      <c r="B507">
        <v>1</v>
      </c>
      <c r="C507" t="s">
        <v>1281</v>
      </c>
      <c r="D507" t="s">
        <v>2480</v>
      </c>
    </row>
    <row r="508" spans="1:4">
      <c r="A508" t="s">
        <v>2481</v>
      </c>
      <c r="B508">
        <v>1</v>
      </c>
      <c r="C508" t="s">
        <v>1281</v>
      </c>
      <c r="D508" t="s">
        <v>2482</v>
      </c>
    </row>
    <row r="509" spans="1:4">
      <c r="A509" t="s">
        <v>2483</v>
      </c>
      <c r="B509">
        <v>1</v>
      </c>
      <c r="C509" t="s">
        <v>1281</v>
      </c>
      <c r="D509" t="s">
        <v>2484</v>
      </c>
    </row>
    <row r="510" spans="1:4">
      <c r="A510" t="s">
        <v>2485</v>
      </c>
      <c r="B510">
        <v>1</v>
      </c>
      <c r="C510" t="s">
        <v>1281</v>
      </c>
      <c r="D510" t="s">
        <v>2486</v>
      </c>
    </row>
    <row r="511" spans="1:4">
      <c r="A511" t="s">
        <v>2487</v>
      </c>
      <c r="B511">
        <v>1</v>
      </c>
      <c r="C511" t="s">
        <v>1281</v>
      </c>
      <c r="D511" t="s">
        <v>2488</v>
      </c>
    </row>
    <row r="512" spans="1:4">
      <c r="A512" s="19" t="s">
        <v>2489</v>
      </c>
      <c r="B512">
        <v>1</v>
      </c>
      <c r="C512" t="s">
        <v>1281</v>
      </c>
      <c r="D512" t="s">
        <v>2490</v>
      </c>
    </row>
    <row r="513" spans="1:4">
      <c r="A513" t="s">
        <v>2491</v>
      </c>
      <c r="B513">
        <v>1</v>
      </c>
      <c r="C513" t="s">
        <v>1281</v>
      </c>
      <c r="D513" t="s">
        <v>2492</v>
      </c>
    </row>
    <row r="514" spans="1:4">
      <c r="A514" t="s">
        <v>2493</v>
      </c>
      <c r="B514">
        <v>1</v>
      </c>
      <c r="C514" t="s">
        <v>1281</v>
      </c>
      <c r="D514" t="s">
        <v>2494</v>
      </c>
    </row>
    <row r="515" spans="1:4">
      <c r="A515" t="s">
        <v>2495</v>
      </c>
      <c r="B515">
        <v>1</v>
      </c>
      <c r="C515" t="s">
        <v>1281</v>
      </c>
      <c r="D515" t="s">
        <v>2496</v>
      </c>
    </row>
    <row r="516" spans="1:4">
      <c r="A516" t="s">
        <v>2497</v>
      </c>
      <c r="B516">
        <v>1</v>
      </c>
      <c r="C516" t="s">
        <v>1281</v>
      </c>
      <c r="D516" t="s">
        <v>2498</v>
      </c>
    </row>
    <row r="517" spans="1:4">
      <c r="A517" t="s">
        <v>2499</v>
      </c>
      <c r="B517">
        <v>1</v>
      </c>
      <c r="C517" t="s">
        <v>1281</v>
      </c>
      <c r="D517" t="s">
        <v>2500</v>
      </c>
    </row>
    <row r="518" spans="1:4">
      <c r="A518" t="s">
        <v>2501</v>
      </c>
      <c r="B518">
        <v>1</v>
      </c>
      <c r="C518" t="s">
        <v>1281</v>
      </c>
      <c r="D518" t="s">
        <v>2502</v>
      </c>
    </row>
    <row r="519" spans="1:4">
      <c r="A519" t="s">
        <v>2503</v>
      </c>
      <c r="B519">
        <v>1</v>
      </c>
      <c r="C519" t="s">
        <v>1281</v>
      </c>
      <c r="D519" t="s">
        <v>2504</v>
      </c>
    </row>
    <row r="520" spans="1:4">
      <c r="A520" t="s">
        <v>2505</v>
      </c>
      <c r="B520">
        <v>1</v>
      </c>
      <c r="C520" t="s">
        <v>1281</v>
      </c>
      <c r="D520" t="s">
        <v>2506</v>
      </c>
    </row>
    <row r="521" spans="1:4">
      <c r="A521" t="s">
        <v>2507</v>
      </c>
      <c r="B521">
        <v>1</v>
      </c>
      <c r="C521" t="s">
        <v>1281</v>
      </c>
      <c r="D521" t="s">
        <v>2508</v>
      </c>
    </row>
    <row r="522" spans="1:4">
      <c r="A522" t="s">
        <v>2509</v>
      </c>
      <c r="B522">
        <v>1</v>
      </c>
      <c r="C522" t="s">
        <v>1281</v>
      </c>
      <c r="D522" t="s">
        <v>2510</v>
      </c>
    </row>
    <row r="523" spans="1:4">
      <c r="A523" t="s">
        <v>2511</v>
      </c>
      <c r="B523">
        <v>1</v>
      </c>
      <c r="C523" t="s">
        <v>1281</v>
      </c>
      <c r="D523" t="s">
        <v>2512</v>
      </c>
    </row>
    <row r="524" spans="1:4">
      <c r="A524" t="s">
        <v>2513</v>
      </c>
      <c r="B524">
        <v>1</v>
      </c>
      <c r="C524" t="s">
        <v>1281</v>
      </c>
      <c r="D524" t="s">
        <v>2514</v>
      </c>
    </row>
    <row r="525" spans="1:4">
      <c r="A525" t="s">
        <v>2515</v>
      </c>
      <c r="B525">
        <v>1</v>
      </c>
      <c r="C525" t="s">
        <v>1281</v>
      </c>
      <c r="D525" t="s">
        <v>2516</v>
      </c>
    </row>
    <row r="526" spans="1:4">
      <c r="A526" t="s">
        <v>2517</v>
      </c>
      <c r="B526">
        <v>1</v>
      </c>
      <c r="C526" t="s">
        <v>1281</v>
      </c>
      <c r="D526" t="s">
        <v>2518</v>
      </c>
    </row>
    <row r="527" spans="1:4">
      <c r="A527" t="s">
        <v>2519</v>
      </c>
      <c r="B527">
        <v>1</v>
      </c>
      <c r="C527" t="s">
        <v>1281</v>
      </c>
      <c r="D527" t="s">
        <v>2520</v>
      </c>
    </row>
    <row r="528" spans="1:4">
      <c r="A528" t="s">
        <v>2521</v>
      </c>
      <c r="B528">
        <v>1</v>
      </c>
      <c r="C528" t="s">
        <v>1281</v>
      </c>
      <c r="D528" t="s">
        <v>2522</v>
      </c>
    </row>
    <row r="529" spans="1:4">
      <c r="A529" t="s">
        <v>2523</v>
      </c>
      <c r="B529">
        <v>1</v>
      </c>
      <c r="C529" t="s">
        <v>1281</v>
      </c>
      <c r="D529" t="s">
        <v>2524</v>
      </c>
    </row>
    <row r="530" spans="1:4">
      <c r="A530" t="s">
        <v>2525</v>
      </c>
      <c r="B530">
        <v>1</v>
      </c>
      <c r="C530" t="s">
        <v>1281</v>
      </c>
      <c r="D530" t="s">
        <v>2526</v>
      </c>
    </row>
    <row r="531" spans="1:4">
      <c r="A531" t="s">
        <v>2527</v>
      </c>
      <c r="B531">
        <v>1</v>
      </c>
      <c r="C531" t="s">
        <v>1281</v>
      </c>
      <c r="D531" t="s">
        <v>2528</v>
      </c>
    </row>
    <row r="532" spans="1:4">
      <c r="A532" t="s">
        <v>2529</v>
      </c>
      <c r="B532">
        <v>1</v>
      </c>
      <c r="C532" t="s">
        <v>1281</v>
      </c>
      <c r="D532" t="s">
        <v>2530</v>
      </c>
    </row>
    <row r="533" spans="1:4">
      <c r="A533" t="s">
        <v>2531</v>
      </c>
      <c r="B533">
        <v>1</v>
      </c>
      <c r="C533" t="s">
        <v>1281</v>
      </c>
      <c r="D533" t="s">
        <v>2532</v>
      </c>
    </row>
    <row r="534" spans="1:4">
      <c r="A534" t="s">
        <v>2533</v>
      </c>
      <c r="B534">
        <v>1</v>
      </c>
      <c r="C534" t="s">
        <v>1281</v>
      </c>
      <c r="D534" t="s">
        <v>2534</v>
      </c>
    </row>
    <row r="535" spans="1:4">
      <c r="A535" t="s">
        <v>2535</v>
      </c>
      <c r="B535">
        <v>1</v>
      </c>
      <c r="C535" t="s">
        <v>1281</v>
      </c>
      <c r="D535" t="s">
        <v>2536</v>
      </c>
    </row>
    <row r="536" spans="1:4">
      <c r="A536" t="s">
        <v>2537</v>
      </c>
      <c r="B536">
        <v>1</v>
      </c>
      <c r="C536" t="s">
        <v>1281</v>
      </c>
      <c r="D536" t="s">
        <v>2538</v>
      </c>
    </row>
    <row r="537" spans="1:4">
      <c r="A537" t="s">
        <v>2539</v>
      </c>
      <c r="B537">
        <v>1</v>
      </c>
      <c r="C537" t="s">
        <v>1281</v>
      </c>
      <c r="D537" t="s">
        <v>2540</v>
      </c>
    </row>
    <row r="538" spans="1:4">
      <c r="A538" t="s">
        <v>2541</v>
      </c>
      <c r="B538">
        <v>1</v>
      </c>
      <c r="C538" t="s">
        <v>1281</v>
      </c>
      <c r="D538" t="s">
        <v>2542</v>
      </c>
    </row>
    <row r="539" spans="1:4">
      <c r="A539" t="s">
        <v>2543</v>
      </c>
      <c r="B539">
        <v>1</v>
      </c>
      <c r="C539" t="s">
        <v>1281</v>
      </c>
      <c r="D539" t="s">
        <v>2544</v>
      </c>
    </row>
    <row r="540" spans="1:4">
      <c r="A540" t="s">
        <v>2545</v>
      </c>
      <c r="B540">
        <v>1</v>
      </c>
      <c r="C540" t="s">
        <v>1281</v>
      </c>
      <c r="D540" t="s">
        <v>2546</v>
      </c>
    </row>
    <row r="541" spans="1:4">
      <c r="A541" t="s">
        <v>2547</v>
      </c>
      <c r="B541">
        <v>1</v>
      </c>
      <c r="C541" t="s">
        <v>1281</v>
      </c>
      <c r="D541" t="s">
        <v>2548</v>
      </c>
    </row>
    <row r="542" spans="1:4">
      <c r="A542" t="s">
        <v>2549</v>
      </c>
      <c r="B542">
        <v>1</v>
      </c>
      <c r="C542" t="s">
        <v>1281</v>
      </c>
      <c r="D542" t="s">
        <v>2550</v>
      </c>
    </row>
    <row r="543" spans="1:4">
      <c r="A543" t="s">
        <v>2551</v>
      </c>
      <c r="B543">
        <v>1</v>
      </c>
      <c r="C543" t="s">
        <v>1281</v>
      </c>
      <c r="D543" t="s">
        <v>2552</v>
      </c>
    </row>
    <row r="544" spans="1:4">
      <c r="A544" t="s">
        <v>2553</v>
      </c>
      <c r="B544">
        <v>1</v>
      </c>
      <c r="C544" t="s">
        <v>1281</v>
      </c>
      <c r="D544" t="s">
        <v>2554</v>
      </c>
    </row>
    <row r="545" spans="1:4">
      <c r="A545" t="s">
        <v>2555</v>
      </c>
      <c r="B545">
        <v>1</v>
      </c>
      <c r="C545" t="s">
        <v>1281</v>
      </c>
      <c r="D545" t="s">
        <v>2556</v>
      </c>
    </row>
    <row r="546" spans="1:4">
      <c r="A546" t="s">
        <v>2557</v>
      </c>
      <c r="B546">
        <v>1</v>
      </c>
      <c r="C546" t="s">
        <v>1281</v>
      </c>
      <c r="D546" t="s">
        <v>2558</v>
      </c>
    </row>
    <row r="547" spans="1:4">
      <c r="A547" t="s">
        <v>2559</v>
      </c>
      <c r="B547">
        <v>1</v>
      </c>
      <c r="C547" t="s">
        <v>1281</v>
      </c>
      <c r="D547" t="s">
        <v>2560</v>
      </c>
    </row>
    <row r="548" spans="1:4">
      <c r="A548" t="s">
        <v>2561</v>
      </c>
      <c r="B548">
        <v>1</v>
      </c>
      <c r="C548" t="s">
        <v>1281</v>
      </c>
      <c r="D548" t="s">
        <v>2562</v>
      </c>
    </row>
    <row r="549" spans="1:4">
      <c r="A549" t="s">
        <v>2563</v>
      </c>
      <c r="B549">
        <v>1</v>
      </c>
      <c r="C549" t="s">
        <v>1281</v>
      </c>
      <c r="D549" t="s">
        <v>2564</v>
      </c>
    </row>
    <row r="550" spans="1:4">
      <c r="A550" t="s">
        <v>2565</v>
      </c>
      <c r="B550">
        <v>1</v>
      </c>
      <c r="C550" t="s">
        <v>1281</v>
      </c>
      <c r="D550" t="s">
        <v>2566</v>
      </c>
    </row>
    <row r="551" spans="1:4">
      <c r="A551" t="s">
        <v>2567</v>
      </c>
      <c r="B551">
        <v>1</v>
      </c>
      <c r="C551" t="s">
        <v>1281</v>
      </c>
      <c r="D551" t="s">
        <v>2568</v>
      </c>
    </row>
    <row r="552" spans="1:4">
      <c r="A552" t="s">
        <v>2569</v>
      </c>
      <c r="B552">
        <v>1</v>
      </c>
      <c r="C552" t="s">
        <v>1281</v>
      </c>
      <c r="D552" t="s">
        <v>2570</v>
      </c>
    </row>
    <row r="553" spans="1:4">
      <c r="A553" t="s">
        <v>2571</v>
      </c>
      <c r="B553">
        <v>1</v>
      </c>
      <c r="C553" t="s">
        <v>1281</v>
      </c>
      <c r="D553" t="s">
        <v>2572</v>
      </c>
    </row>
    <row r="554" spans="1:4">
      <c r="A554" t="s">
        <v>2573</v>
      </c>
      <c r="B554">
        <v>1</v>
      </c>
      <c r="C554" t="s">
        <v>1281</v>
      </c>
      <c r="D554" t="s">
        <v>2574</v>
      </c>
    </row>
    <row r="555" spans="1:4">
      <c r="A555" t="s">
        <v>2575</v>
      </c>
      <c r="B555">
        <v>1</v>
      </c>
      <c r="C555" t="s">
        <v>1281</v>
      </c>
      <c r="D555" t="s">
        <v>2576</v>
      </c>
    </row>
    <row r="556" spans="1:4">
      <c r="A556" t="s">
        <v>2578</v>
      </c>
      <c r="B556">
        <v>1</v>
      </c>
      <c r="C556" t="s">
        <v>1281</v>
      </c>
      <c r="D556" t="s">
        <v>2579</v>
      </c>
    </row>
    <row r="557" spans="1:4">
      <c r="A557" t="s">
        <v>2580</v>
      </c>
      <c r="B557">
        <v>1</v>
      </c>
      <c r="C557" t="s">
        <v>1281</v>
      </c>
      <c r="D557" t="s">
        <v>2581</v>
      </c>
    </row>
    <row r="558" spans="1:4">
      <c r="A558" t="s">
        <v>2582</v>
      </c>
      <c r="B558">
        <v>1</v>
      </c>
      <c r="C558" t="s">
        <v>1281</v>
      </c>
      <c r="D558" t="s">
        <v>2583</v>
      </c>
    </row>
    <row r="559" spans="1:4">
      <c r="A559" t="s">
        <v>2584</v>
      </c>
      <c r="B559">
        <v>1</v>
      </c>
      <c r="C559" t="s">
        <v>1281</v>
      </c>
      <c r="D559" t="s">
        <v>2585</v>
      </c>
    </row>
    <row r="560" spans="1:4">
      <c r="A560" t="s">
        <v>2586</v>
      </c>
      <c r="B560">
        <v>1</v>
      </c>
      <c r="C560" t="s">
        <v>1281</v>
      </c>
      <c r="D560" t="s">
        <v>2587</v>
      </c>
    </row>
    <row r="561" spans="1:4">
      <c r="A561" t="s">
        <v>2588</v>
      </c>
      <c r="B561">
        <v>1</v>
      </c>
      <c r="C561" t="s">
        <v>1281</v>
      </c>
      <c r="D561" t="s">
        <v>2589</v>
      </c>
    </row>
    <row r="562" spans="1:4">
      <c r="A562" t="s">
        <v>2590</v>
      </c>
      <c r="B562">
        <v>1</v>
      </c>
      <c r="C562" t="s">
        <v>1281</v>
      </c>
      <c r="D562" t="s">
        <v>2591</v>
      </c>
    </row>
    <row r="563" spans="1:4">
      <c r="A563" t="s">
        <v>2592</v>
      </c>
      <c r="B563">
        <v>1</v>
      </c>
      <c r="C563" t="s">
        <v>1281</v>
      </c>
      <c r="D563" t="s">
        <v>2593</v>
      </c>
    </row>
    <row r="564" spans="1:4">
      <c r="A564" t="s">
        <v>2595</v>
      </c>
      <c r="B564">
        <v>1</v>
      </c>
      <c r="C564" t="s">
        <v>1281</v>
      </c>
      <c r="D564" t="s">
        <v>2596</v>
      </c>
    </row>
    <row r="565" spans="1:4">
      <c r="A565" t="s">
        <v>2597</v>
      </c>
      <c r="B565">
        <v>1</v>
      </c>
      <c r="C565" t="s">
        <v>1281</v>
      </c>
      <c r="D565" t="s">
        <v>2598</v>
      </c>
    </row>
    <row r="566" spans="1:4">
      <c r="A566" t="s">
        <v>2599</v>
      </c>
      <c r="B566">
        <v>1</v>
      </c>
      <c r="C566" t="s">
        <v>1281</v>
      </c>
      <c r="D566" t="s">
        <v>2600</v>
      </c>
    </row>
    <row r="567" spans="1:4">
      <c r="A567" t="s">
        <v>2602</v>
      </c>
      <c r="B567">
        <v>1</v>
      </c>
      <c r="C567" t="s">
        <v>1281</v>
      </c>
      <c r="D567" t="s">
        <v>2603</v>
      </c>
    </row>
    <row r="568" spans="1:4">
      <c r="A568" t="s">
        <v>2604</v>
      </c>
      <c r="B568">
        <v>1</v>
      </c>
      <c r="C568" t="s">
        <v>1281</v>
      </c>
      <c r="D568" t="s">
        <v>2605</v>
      </c>
    </row>
    <row r="569" spans="1:4">
      <c r="A569" t="s">
        <v>2606</v>
      </c>
      <c r="B569">
        <v>1</v>
      </c>
      <c r="C569" t="s">
        <v>1281</v>
      </c>
      <c r="D569" t="s">
        <v>2607</v>
      </c>
    </row>
    <row r="570" spans="1:4">
      <c r="A570" t="s">
        <v>2608</v>
      </c>
      <c r="B570">
        <v>1</v>
      </c>
      <c r="C570" t="s">
        <v>1281</v>
      </c>
      <c r="D570" t="s">
        <v>2609</v>
      </c>
    </row>
    <row r="571" spans="1:4">
      <c r="A571" s="19" t="s">
        <v>2610</v>
      </c>
      <c r="B571">
        <v>1</v>
      </c>
      <c r="C571" t="s">
        <v>1281</v>
      </c>
      <c r="D571" t="s">
        <v>2611</v>
      </c>
    </row>
    <row r="572" spans="1:4">
      <c r="A572" t="s">
        <v>2612</v>
      </c>
      <c r="B572">
        <v>1</v>
      </c>
      <c r="C572" t="s">
        <v>1281</v>
      </c>
      <c r="D572" t="s">
        <v>2613</v>
      </c>
    </row>
    <row r="573" spans="1:4">
      <c r="A573" t="s">
        <v>2614</v>
      </c>
      <c r="B573">
        <v>1</v>
      </c>
      <c r="C573" t="s">
        <v>1281</v>
      </c>
      <c r="D573" t="s">
        <v>2615</v>
      </c>
    </row>
    <row r="574" spans="1:4">
      <c r="A574" t="s">
        <v>2616</v>
      </c>
      <c r="B574">
        <v>1</v>
      </c>
      <c r="C574" t="s">
        <v>1281</v>
      </c>
      <c r="D574" t="s">
        <v>2617</v>
      </c>
    </row>
    <row r="575" spans="1:4">
      <c r="A575" t="s">
        <v>2618</v>
      </c>
      <c r="B575">
        <v>1</v>
      </c>
      <c r="C575" t="s">
        <v>1281</v>
      </c>
      <c r="D575" t="s">
        <v>2619</v>
      </c>
    </row>
    <row r="576" spans="1:4">
      <c r="A576" t="s">
        <v>2621</v>
      </c>
      <c r="B576">
        <v>1</v>
      </c>
      <c r="C576" t="s">
        <v>1281</v>
      </c>
      <c r="D576" t="s">
        <v>2622</v>
      </c>
    </row>
    <row r="577" spans="1:4">
      <c r="A577" t="s">
        <v>2623</v>
      </c>
      <c r="B577">
        <v>1</v>
      </c>
      <c r="C577" t="s">
        <v>1281</v>
      </c>
      <c r="D577" t="s">
        <v>2624</v>
      </c>
    </row>
    <row r="578" spans="1:4">
      <c r="A578" t="s">
        <v>2625</v>
      </c>
      <c r="B578">
        <v>1</v>
      </c>
      <c r="C578" t="s">
        <v>1281</v>
      </c>
      <c r="D578" t="s">
        <v>2626</v>
      </c>
    </row>
    <row r="579" spans="1:4">
      <c r="A579" t="s">
        <v>2627</v>
      </c>
      <c r="B579">
        <v>1</v>
      </c>
      <c r="C579" t="s">
        <v>1281</v>
      </c>
      <c r="D579" t="s">
        <v>2628</v>
      </c>
    </row>
    <row r="580" spans="1:4">
      <c r="A580" t="s">
        <v>2629</v>
      </c>
      <c r="B580">
        <v>1</v>
      </c>
      <c r="C580" t="s">
        <v>1281</v>
      </c>
      <c r="D580" t="s">
        <v>2630</v>
      </c>
    </row>
    <row r="581" spans="1:4">
      <c r="A581" t="s">
        <v>2631</v>
      </c>
      <c r="B581">
        <v>1</v>
      </c>
      <c r="C581" t="s">
        <v>1281</v>
      </c>
      <c r="D581" t="s">
        <v>2632</v>
      </c>
    </row>
    <row r="582" spans="1:4">
      <c r="A582" s="19" t="s">
        <v>2633</v>
      </c>
      <c r="B582">
        <v>1</v>
      </c>
      <c r="C582" t="s">
        <v>1281</v>
      </c>
      <c r="D582" t="s">
        <v>2634</v>
      </c>
    </row>
    <row r="583" spans="1:4">
      <c r="A583" t="s">
        <v>2635</v>
      </c>
      <c r="B583">
        <v>1</v>
      </c>
      <c r="C583" t="s">
        <v>1281</v>
      </c>
      <c r="D583" t="s">
        <v>2636</v>
      </c>
    </row>
    <row r="584" spans="1:4">
      <c r="A584" t="s">
        <v>2637</v>
      </c>
      <c r="B584">
        <v>1</v>
      </c>
      <c r="C584" t="s">
        <v>1281</v>
      </c>
      <c r="D584" t="s">
        <v>2638</v>
      </c>
    </row>
    <row r="585" spans="1:4">
      <c r="A585" t="s">
        <v>2639</v>
      </c>
      <c r="B585">
        <v>1</v>
      </c>
      <c r="C585" t="s">
        <v>1281</v>
      </c>
      <c r="D585" t="s">
        <v>2640</v>
      </c>
    </row>
    <row r="586" spans="1:4">
      <c r="A586" t="s">
        <v>2641</v>
      </c>
      <c r="B586">
        <v>1</v>
      </c>
      <c r="C586" t="s">
        <v>1281</v>
      </c>
      <c r="D586" t="s">
        <v>2642</v>
      </c>
    </row>
    <row r="587" spans="1:4">
      <c r="A587" t="s">
        <v>2643</v>
      </c>
      <c r="B587">
        <v>1</v>
      </c>
      <c r="C587" t="s">
        <v>1281</v>
      </c>
      <c r="D587" t="s">
        <v>2644</v>
      </c>
    </row>
    <row r="588" spans="1:4">
      <c r="A588" t="s">
        <v>2645</v>
      </c>
      <c r="B588">
        <v>1</v>
      </c>
      <c r="C588" t="s">
        <v>1281</v>
      </c>
      <c r="D588" t="s">
        <v>2646</v>
      </c>
    </row>
    <row r="589" spans="1:4">
      <c r="A589" t="s">
        <v>2647</v>
      </c>
      <c r="B589">
        <v>1</v>
      </c>
      <c r="C589" t="s">
        <v>1281</v>
      </c>
      <c r="D589" t="s">
        <v>2648</v>
      </c>
    </row>
    <row r="590" spans="1:4">
      <c r="A590" t="s">
        <v>2649</v>
      </c>
      <c r="B590">
        <v>1</v>
      </c>
      <c r="C590" t="s">
        <v>1281</v>
      </c>
      <c r="D590" t="s">
        <v>2650</v>
      </c>
    </row>
    <row r="591" spans="1:4">
      <c r="A591" t="s">
        <v>2651</v>
      </c>
      <c r="B591">
        <v>1</v>
      </c>
      <c r="C591" t="s">
        <v>1281</v>
      </c>
      <c r="D591" t="s">
        <v>2652</v>
      </c>
    </row>
    <row r="592" spans="1:4">
      <c r="A592" t="s">
        <v>2653</v>
      </c>
      <c r="B592">
        <v>1</v>
      </c>
      <c r="C592" t="s">
        <v>1281</v>
      </c>
      <c r="D592" t="s">
        <v>2654</v>
      </c>
    </row>
    <row r="593" spans="1:4">
      <c r="A593" t="s">
        <v>2655</v>
      </c>
      <c r="B593">
        <v>1</v>
      </c>
      <c r="C593" t="s">
        <v>1281</v>
      </c>
      <c r="D593" t="s">
        <v>2656</v>
      </c>
    </row>
    <row r="594" spans="1:4">
      <c r="A594" t="s">
        <v>2657</v>
      </c>
      <c r="B594">
        <v>1</v>
      </c>
      <c r="C594" t="s">
        <v>1281</v>
      </c>
      <c r="D594" t="s">
        <v>2658</v>
      </c>
    </row>
    <row r="595" spans="1:4">
      <c r="A595" t="s">
        <v>2659</v>
      </c>
      <c r="B595">
        <v>1</v>
      </c>
      <c r="C595" t="s">
        <v>1281</v>
      </c>
      <c r="D595" t="s">
        <v>2660</v>
      </c>
    </row>
    <row r="596" spans="1:4">
      <c r="A596" t="s">
        <v>2661</v>
      </c>
      <c r="B596">
        <v>1</v>
      </c>
      <c r="C596" t="s">
        <v>1281</v>
      </c>
      <c r="D596" t="s">
        <v>2662</v>
      </c>
    </row>
    <row r="597" spans="1:4">
      <c r="A597" t="s">
        <v>2663</v>
      </c>
      <c r="B597">
        <v>1</v>
      </c>
      <c r="C597" t="s">
        <v>1281</v>
      </c>
      <c r="D597" t="s">
        <v>2664</v>
      </c>
    </row>
    <row r="598" spans="1:4">
      <c r="A598" t="s">
        <v>2665</v>
      </c>
      <c r="B598">
        <v>1</v>
      </c>
      <c r="C598" t="s">
        <v>1281</v>
      </c>
      <c r="D598" t="s">
        <v>2666</v>
      </c>
    </row>
    <row r="599" spans="1:4">
      <c r="A599" t="s">
        <v>2667</v>
      </c>
      <c r="B599">
        <v>1</v>
      </c>
      <c r="C599" t="s">
        <v>1281</v>
      </c>
      <c r="D599" t="s">
        <v>2668</v>
      </c>
    </row>
    <row r="600" spans="1:4">
      <c r="A600" t="s">
        <v>2669</v>
      </c>
      <c r="B600">
        <v>1</v>
      </c>
      <c r="C600" t="s">
        <v>1281</v>
      </c>
      <c r="D600" t="s">
        <v>2670</v>
      </c>
    </row>
    <row r="601" spans="1:4">
      <c r="A601" t="s">
        <v>2671</v>
      </c>
      <c r="B601">
        <v>1</v>
      </c>
      <c r="C601" t="s">
        <v>1281</v>
      </c>
      <c r="D601" t="s">
        <v>2672</v>
      </c>
    </row>
    <row r="602" spans="1:4">
      <c r="A602" t="s">
        <v>2673</v>
      </c>
      <c r="B602">
        <v>1</v>
      </c>
      <c r="C602" t="s">
        <v>1281</v>
      </c>
      <c r="D602" t="s">
        <v>2674</v>
      </c>
    </row>
    <row r="603" spans="1:4">
      <c r="A603" t="s">
        <v>2675</v>
      </c>
      <c r="B603">
        <v>1</v>
      </c>
      <c r="C603" t="s">
        <v>1281</v>
      </c>
      <c r="D603" t="s">
        <v>2676</v>
      </c>
    </row>
    <row r="604" spans="1:4">
      <c r="A604" t="s">
        <v>2677</v>
      </c>
      <c r="B604">
        <v>1</v>
      </c>
      <c r="C604" t="s">
        <v>1281</v>
      </c>
      <c r="D604" t="s">
        <v>2678</v>
      </c>
    </row>
    <row r="605" spans="1:4">
      <c r="A605" t="s">
        <v>2679</v>
      </c>
      <c r="B605">
        <v>1</v>
      </c>
      <c r="C605" t="s">
        <v>1281</v>
      </c>
      <c r="D605" t="s">
        <v>2680</v>
      </c>
    </row>
    <row r="606" spans="1:4">
      <c r="A606" t="s">
        <v>2681</v>
      </c>
      <c r="B606">
        <v>1</v>
      </c>
      <c r="C606" t="s">
        <v>1281</v>
      </c>
      <c r="D606" t="s">
        <v>2682</v>
      </c>
    </row>
    <row r="607" spans="1:4">
      <c r="A607" t="s">
        <v>2683</v>
      </c>
      <c r="B607">
        <v>1</v>
      </c>
      <c r="C607" t="s">
        <v>1281</v>
      </c>
      <c r="D607" t="s">
        <v>2684</v>
      </c>
    </row>
    <row r="608" spans="1:4">
      <c r="A608" t="s">
        <v>2685</v>
      </c>
      <c r="B608">
        <v>1</v>
      </c>
      <c r="C608" t="s">
        <v>1281</v>
      </c>
      <c r="D608" t="s">
        <v>2686</v>
      </c>
    </row>
    <row r="609" spans="1:4">
      <c r="A609" t="s">
        <v>2687</v>
      </c>
      <c r="B609">
        <v>1</v>
      </c>
      <c r="C609" t="s">
        <v>1281</v>
      </c>
      <c r="D609" t="s">
        <v>2688</v>
      </c>
    </row>
    <row r="610" spans="1:4">
      <c r="A610" t="s">
        <v>2689</v>
      </c>
      <c r="B610">
        <v>1</v>
      </c>
      <c r="C610" t="s">
        <v>1281</v>
      </c>
      <c r="D610" t="s">
        <v>2690</v>
      </c>
    </row>
    <row r="611" spans="1:4">
      <c r="A611" t="s">
        <v>2691</v>
      </c>
      <c r="B611">
        <v>1</v>
      </c>
      <c r="C611" t="s">
        <v>1281</v>
      </c>
      <c r="D611" t="s">
        <v>2692</v>
      </c>
    </row>
    <row r="612" spans="1:4">
      <c r="A612" t="s">
        <v>2693</v>
      </c>
      <c r="B612">
        <v>1</v>
      </c>
      <c r="C612" t="s">
        <v>1281</v>
      </c>
      <c r="D612" t="s">
        <v>2694</v>
      </c>
    </row>
    <row r="613" spans="1:4">
      <c r="A613" t="s">
        <v>2695</v>
      </c>
      <c r="B613">
        <v>1</v>
      </c>
      <c r="C613" t="s">
        <v>1281</v>
      </c>
      <c r="D613" t="s">
        <v>2696</v>
      </c>
    </row>
    <row r="614" spans="1:4">
      <c r="A614" t="s">
        <v>2697</v>
      </c>
      <c r="B614">
        <v>1</v>
      </c>
      <c r="C614" t="s">
        <v>1281</v>
      </c>
      <c r="D614" t="s">
        <v>2698</v>
      </c>
    </row>
    <row r="615" spans="1:4">
      <c r="A615" t="s">
        <v>2699</v>
      </c>
      <c r="B615">
        <v>1</v>
      </c>
      <c r="C615" t="s">
        <v>1281</v>
      </c>
      <c r="D615" t="s">
        <v>2700</v>
      </c>
    </row>
    <row r="616" spans="1:4">
      <c r="A616" t="s">
        <v>2701</v>
      </c>
      <c r="B616">
        <v>1</v>
      </c>
      <c r="C616" t="s">
        <v>1281</v>
      </c>
      <c r="D616" t="s">
        <v>2702</v>
      </c>
    </row>
    <row r="617" spans="1:4">
      <c r="A617" t="s">
        <v>2703</v>
      </c>
      <c r="B617">
        <v>1</v>
      </c>
      <c r="C617" t="s">
        <v>1281</v>
      </c>
      <c r="D617" t="s">
        <v>2704</v>
      </c>
    </row>
    <row r="618" spans="1:4">
      <c r="A618" t="s">
        <v>2705</v>
      </c>
      <c r="B618">
        <v>1</v>
      </c>
      <c r="C618" t="s">
        <v>1281</v>
      </c>
      <c r="D618" t="s">
        <v>2706</v>
      </c>
    </row>
    <row r="619" spans="1:4">
      <c r="A619" t="s">
        <v>2708</v>
      </c>
      <c r="B619">
        <v>1</v>
      </c>
      <c r="C619" t="s">
        <v>1281</v>
      </c>
      <c r="D619" t="s">
        <v>2709</v>
      </c>
    </row>
    <row r="620" spans="1:4">
      <c r="A620" t="s">
        <v>2710</v>
      </c>
      <c r="B620">
        <v>1</v>
      </c>
      <c r="C620" t="s">
        <v>1281</v>
      </c>
      <c r="D620" t="s">
        <v>2711</v>
      </c>
    </row>
    <row r="621" spans="1:4">
      <c r="A621" t="s">
        <v>2712</v>
      </c>
      <c r="B621">
        <v>1</v>
      </c>
      <c r="C621" t="s">
        <v>1281</v>
      </c>
      <c r="D621" t="s">
        <v>2713</v>
      </c>
    </row>
    <row r="622" spans="1:4">
      <c r="A622" t="s">
        <v>2714</v>
      </c>
      <c r="B622">
        <v>1</v>
      </c>
      <c r="C622" t="s">
        <v>1281</v>
      </c>
      <c r="D622" t="s">
        <v>2715</v>
      </c>
    </row>
    <row r="623" spans="1:4">
      <c r="A623" t="s">
        <v>2716</v>
      </c>
      <c r="B623">
        <v>1</v>
      </c>
      <c r="C623" t="s">
        <v>1281</v>
      </c>
      <c r="D623" t="s">
        <v>2717</v>
      </c>
    </row>
    <row r="624" spans="1:4">
      <c r="A624" t="s">
        <v>2718</v>
      </c>
      <c r="B624">
        <v>1</v>
      </c>
      <c r="C624" t="s">
        <v>1281</v>
      </c>
      <c r="D624" t="s">
        <v>2719</v>
      </c>
    </row>
    <row r="625" spans="1:4">
      <c r="A625" t="s">
        <v>2720</v>
      </c>
      <c r="B625">
        <v>1</v>
      </c>
      <c r="C625" t="s">
        <v>1281</v>
      </c>
      <c r="D625" t="s">
        <v>2721</v>
      </c>
    </row>
    <row r="626" spans="1:4">
      <c r="A626" t="s">
        <v>2722</v>
      </c>
      <c r="B626">
        <v>1</v>
      </c>
      <c r="C626" t="s">
        <v>1281</v>
      </c>
      <c r="D626" t="s">
        <v>2723</v>
      </c>
    </row>
    <row r="627" spans="1:4">
      <c r="A627" t="s">
        <v>2724</v>
      </c>
      <c r="B627">
        <v>1</v>
      </c>
      <c r="C627" t="s">
        <v>1281</v>
      </c>
      <c r="D627" t="s">
        <v>2725</v>
      </c>
    </row>
    <row r="628" spans="1:4">
      <c r="A628" t="s">
        <v>2726</v>
      </c>
      <c r="B628">
        <v>1</v>
      </c>
      <c r="C628" t="s">
        <v>1281</v>
      </c>
      <c r="D628" t="s">
        <v>2727</v>
      </c>
    </row>
    <row r="629" spans="1:4">
      <c r="A629" t="s">
        <v>2738</v>
      </c>
      <c r="B629">
        <v>1</v>
      </c>
      <c r="C629" t="s">
        <v>1281</v>
      </c>
      <c r="D629" t="s">
        <v>2739</v>
      </c>
    </row>
    <row r="630" spans="1:4">
      <c r="A630" t="s">
        <v>2740</v>
      </c>
      <c r="B630">
        <v>1</v>
      </c>
      <c r="C630" t="s">
        <v>1281</v>
      </c>
      <c r="D630" t="s">
        <v>2741</v>
      </c>
    </row>
  </sheetData>
  <sheetProtection algorithmName="SHA-512" hashValue="SG42QVJepbugCvzfpzZrgmAinBKS0VNtESBpCzeyceii7khndVEOtVwewofjUXGRIQyeApvPXi7Irt1WGuZl7g==" saltValue="Yd6tw4I8RWdgraHyW4MB7g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234"/>
  <sheetViews>
    <sheetView tabSelected="1" zoomScale="130" zoomScaleNormal="130" workbookViewId="0">
      <pane xSplit="2" ySplit="1" topLeftCell="C38" activePane="bottomRight" state="frozen"/>
      <selection pane="topRight" activeCell="C1" sqref="C1"/>
      <selection pane="bottomLeft" activeCell="A3" sqref="A3"/>
      <selection pane="bottomRight" activeCell="B39" sqref="B39"/>
    </sheetView>
  </sheetViews>
  <sheetFormatPr defaultColWidth="8.6328125" defaultRowHeight="14.5"/>
  <cols>
    <col min="2" max="2" width="38.6328125" customWidth="1"/>
    <col min="3" max="3" width="18.453125" customWidth="1"/>
    <col min="4" max="4" width="7.453125" customWidth="1"/>
    <col min="5" max="5" width="8.453125" customWidth="1"/>
    <col min="6" max="8" width="8.6328125" customWidth="1"/>
    <col min="9" max="9" width="8.453125" customWidth="1"/>
    <col min="10" max="10" width="8.6328125" customWidth="1"/>
    <col min="11" max="11" width="7.6328125" customWidth="1"/>
    <col min="12" max="12" width="12.453125" customWidth="1"/>
    <col min="13" max="13" width="9.453125" customWidth="1"/>
    <col min="14" max="16" width="7.453125" customWidth="1"/>
    <col min="17" max="17" width="19.453125" customWidth="1"/>
    <col min="18" max="23" width="7.453125" customWidth="1"/>
    <col min="24" max="24" width="40.453125" customWidth="1"/>
    <col min="25" max="25" width="7.453125" customWidth="1"/>
    <col min="26" max="27" width="11.453125" customWidth="1"/>
    <col min="28" max="30" width="7.453125" customWidth="1"/>
    <col min="31" max="31" width="22" customWidth="1"/>
    <col min="32" max="38" width="7.453125" customWidth="1"/>
  </cols>
  <sheetData>
    <row r="1" spans="1:40" s="5" customFormat="1" ht="115">
      <c r="A1" s="1" t="s">
        <v>19</v>
      </c>
      <c r="B1" s="20" t="s">
        <v>22</v>
      </c>
      <c r="C1" s="1" t="s">
        <v>7</v>
      </c>
      <c r="D1" s="2" t="s">
        <v>20</v>
      </c>
      <c r="E1" s="2" t="s">
        <v>21</v>
      </c>
      <c r="F1" s="2" t="s">
        <v>200</v>
      </c>
      <c r="G1" s="2" t="s">
        <v>3007</v>
      </c>
      <c r="H1" s="2" t="s">
        <v>3006</v>
      </c>
      <c r="I1" s="2" t="s">
        <v>199</v>
      </c>
      <c r="J1" s="2" t="s">
        <v>1275</v>
      </c>
      <c r="K1" s="2" t="s">
        <v>1887</v>
      </c>
      <c r="L1" s="2" t="s">
        <v>1888</v>
      </c>
      <c r="M1" s="2" t="s">
        <v>194</v>
      </c>
      <c r="N1" s="18" t="s">
        <v>2737</v>
      </c>
      <c r="O1" s="18" t="s">
        <v>2742</v>
      </c>
      <c r="P1" s="10" t="s">
        <v>195</v>
      </c>
      <c r="Q1" s="4" t="s">
        <v>196</v>
      </c>
      <c r="R1" s="3" t="s">
        <v>2728</v>
      </c>
      <c r="S1" s="3" t="s">
        <v>2729</v>
      </c>
      <c r="T1" s="3" t="s">
        <v>2985</v>
      </c>
      <c r="U1" s="3" t="s">
        <v>2986</v>
      </c>
      <c r="V1" s="24" t="s">
        <v>3451</v>
      </c>
      <c r="W1" s="4" t="s">
        <v>2743</v>
      </c>
      <c r="X1" s="4" t="s">
        <v>2744</v>
      </c>
      <c r="Y1" s="4" t="s">
        <v>2745</v>
      </c>
      <c r="Z1" s="3" t="s">
        <v>2746</v>
      </c>
      <c r="AA1" s="3" t="s">
        <v>3245</v>
      </c>
      <c r="AB1" s="3" t="s">
        <v>3235</v>
      </c>
      <c r="AC1" s="3" t="s">
        <v>3237</v>
      </c>
      <c r="AD1" s="3" t="s">
        <v>3236</v>
      </c>
      <c r="AE1" s="3" t="s">
        <v>3278</v>
      </c>
      <c r="AF1" s="3" t="s">
        <v>3279</v>
      </c>
      <c r="AG1" s="3" t="s">
        <v>3457</v>
      </c>
      <c r="AH1" s="3" t="s">
        <v>3458</v>
      </c>
      <c r="AI1" s="3" t="s">
        <v>3546</v>
      </c>
      <c r="AJ1" s="3" t="s">
        <v>3572</v>
      </c>
      <c r="AK1" s="3" t="s">
        <v>3579</v>
      </c>
      <c r="AL1" s="3" t="s">
        <v>3582</v>
      </c>
      <c r="AM1" s="5" t="s">
        <v>3578</v>
      </c>
    </row>
    <row r="2" spans="1:40" ht="14.75" customHeight="1">
      <c r="A2">
        <v>10701</v>
      </c>
      <c r="B2" t="s">
        <v>369</v>
      </c>
      <c r="C2" t="s">
        <v>2</v>
      </c>
      <c r="D2" t="s">
        <v>423</v>
      </c>
      <c r="E2" t="s">
        <v>397</v>
      </c>
      <c r="F2">
        <v>264.14739251200001</v>
      </c>
      <c r="G2" t="s">
        <v>3210</v>
      </c>
      <c r="H2">
        <v>2.0039692493333332</v>
      </c>
      <c r="I2" t="s">
        <v>1044</v>
      </c>
      <c r="J2" t="e">
        <f ca="1">_xll.JChemExcel.Functions.JCSYSStructure("9A34D666EFED339814505B020365D14E")</f>
        <v>#NAME?</v>
      </c>
      <c r="K2">
        <v>23</v>
      </c>
      <c r="L2" t="s">
        <v>2017</v>
      </c>
      <c r="M2" t="s">
        <v>1267</v>
      </c>
      <c r="N2" t="s">
        <v>197</v>
      </c>
      <c r="O2" t="s">
        <v>2323</v>
      </c>
      <c r="P2" t="s">
        <v>182</v>
      </c>
      <c r="Q2" t="s">
        <v>155</v>
      </c>
      <c r="R2">
        <v>2.83</v>
      </c>
      <c r="S2">
        <v>1.69</v>
      </c>
      <c r="T2">
        <v>-0.22</v>
      </c>
      <c r="U2">
        <v>0.04</v>
      </c>
      <c r="V2">
        <f t="shared" ref="V2:V3" si="0">F2*10^-1</f>
        <v>26.414739251200004</v>
      </c>
      <c r="W2">
        <v>1.6999999999999999E-3</v>
      </c>
      <c r="X2" t="s">
        <v>2776</v>
      </c>
      <c r="Y2" t="s">
        <v>2748</v>
      </c>
      <c r="Z2" t="s">
        <v>155</v>
      </c>
      <c r="AB2" t="s">
        <v>3566</v>
      </c>
      <c r="AC2" t="s">
        <v>3565</v>
      </c>
      <c r="AD2" t="s">
        <v>2997</v>
      </c>
      <c r="AE2" t="s">
        <v>3567</v>
      </c>
      <c r="AG2" t="s">
        <v>3463</v>
      </c>
      <c r="AH2" t="s">
        <v>3480</v>
      </c>
      <c r="AI2" t="s">
        <v>3545</v>
      </c>
      <c r="AJ2" t="s">
        <v>3545</v>
      </c>
      <c r="AK2" t="s">
        <v>3683</v>
      </c>
      <c r="AL2" t="s">
        <v>3684</v>
      </c>
    </row>
    <row r="3" spans="1:40" ht="14.75" customHeight="1">
      <c r="A3">
        <v>3146</v>
      </c>
      <c r="B3" t="s">
        <v>368</v>
      </c>
      <c r="C3" t="s">
        <v>2</v>
      </c>
      <c r="D3" t="s">
        <v>422</v>
      </c>
      <c r="E3" t="s">
        <v>396</v>
      </c>
      <c r="F3">
        <v>303.19467705699998</v>
      </c>
      <c r="G3" t="s">
        <v>3116</v>
      </c>
      <c r="H3">
        <v>-0.21739453366666611</v>
      </c>
      <c r="I3" t="s">
        <v>1043</v>
      </c>
      <c r="J3" t="e">
        <f ca="1">_xll.JChemExcel.Functions.JCSYSStructure("4DA65110831837E3271BCBA7DD802737")</f>
        <v>#NAME?</v>
      </c>
      <c r="K3">
        <v>18</v>
      </c>
      <c r="L3" t="s">
        <v>1977</v>
      </c>
      <c r="M3" t="s">
        <v>1266</v>
      </c>
      <c r="N3" t="s">
        <v>197</v>
      </c>
      <c r="P3" t="s">
        <v>182</v>
      </c>
      <c r="Q3" t="s">
        <v>467</v>
      </c>
      <c r="R3">
        <v>1.56</v>
      </c>
      <c r="S3">
        <v>0.92</v>
      </c>
      <c r="T3">
        <v>-0.39</v>
      </c>
      <c r="U3">
        <v>-2.2200000000000002</v>
      </c>
      <c r="V3">
        <f t="shared" si="0"/>
        <v>30.319467705699999</v>
      </c>
      <c r="W3" t="s">
        <v>2774</v>
      </c>
      <c r="Y3" t="s">
        <v>2769</v>
      </c>
      <c r="AB3" t="s">
        <v>3426</v>
      </c>
      <c r="AC3" t="s">
        <v>3243</v>
      </c>
      <c r="AD3" t="s">
        <v>2748</v>
      </c>
      <c r="AE3" t="s">
        <v>3427</v>
      </c>
      <c r="AF3" t="s">
        <v>3428</v>
      </c>
      <c r="AG3" t="s">
        <v>155</v>
      </c>
      <c r="AH3" t="s">
        <v>3480</v>
      </c>
      <c r="AI3" t="s">
        <v>3545</v>
      </c>
      <c r="AJ3" t="s">
        <v>3545</v>
      </c>
      <c r="AK3" t="s">
        <v>3667</v>
      </c>
      <c r="AL3" t="s">
        <v>3664</v>
      </c>
    </row>
    <row r="4" spans="1:40" ht="15" customHeight="1">
      <c r="A4">
        <v>674</v>
      </c>
      <c r="B4" t="s">
        <v>141</v>
      </c>
      <c r="C4" t="s">
        <v>2</v>
      </c>
      <c r="D4" t="s">
        <v>142</v>
      </c>
      <c r="E4" t="s">
        <v>348</v>
      </c>
      <c r="F4">
        <v>454.28315771199999</v>
      </c>
      <c r="G4" t="s">
        <v>3123</v>
      </c>
      <c r="H4">
        <v>5.0431858210000016</v>
      </c>
      <c r="I4" t="s">
        <v>1042</v>
      </c>
      <c r="J4" t="e">
        <f ca="1">_xll.JChemExcel.Functions.JCSYSStructure("7E262E906A2F65DB57F680277044061C")</f>
        <v>#NAME?</v>
      </c>
      <c r="K4">
        <v>18</v>
      </c>
      <c r="L4" t="s">
        <v>1976</v>
      </c>
      <c r="M4" t="s">
        <v>1265</v>
      </c>
      <c r="N4" t="s">
        <v>197</v>
      </c>
      <c r="P4" t="s">
        <v>182</v>
      </c>
      <c r="Q4" t="s">
        <v>466</v>
      </c>
      <c r="R4">
        <v>6.19</v>
      </c>
      <c r="S4">
        <v>3.46</v>
      </c>
      <c r="T4">
        <v>-0.67</v>
      </c>
      <c r="U4">
        <v>3.87</v>
      </c>
      <c r="V4">
        <f t="shared" ref="V4:V67" si="1">F4*10^-1</f>
        <v>45.428315771200005</v>
      </c>
      <c r="W4" t="s">
        <v>2774</v>
      </c>
      <c r="Y4" t="s">
        <v>2748</v>
      </c>
      <c r="AB4" t="s">
        <v>3429</v>
      </c>
      <c r="AC4" t="s">
        <v>3297</v>
      </c>
      <c r="AD4" t="s">
        <v>2748</v>
      </c>
      <c r="AE4" t="s">
        <v>3430</v>
      </c>
      <c r="AF4" t="s">
        <v>3431</v>
      </c>
      <c r="AG4" t="s">
        <v>155</v>
      </c>
      <c r="AH4" t="s">
        <v>3480</v>
      </c>
      <c r="AI4" t="s">
        <v>3725</v>
      </c>
      <c r="AJ4" t="s">
        <v>3891</v>
      </c>
    </row>
    <row r="5" spans="1:40" ht="15" customHeight="1">
      <c r="A5">
        <v>645</v>
      </c>
      <c r="B5" t="s">
        <v>11</v>
      </c>
      <c r="C5" t="s">
        <v>2</v>
      </c>
      <c r="D5" t="s">
        <v>347</v>
      </c>
      <c r="E5" t="s">
        <v>346</v>
      </c>
      <c r="F5">
        <v>277.20417911300001</v>
      </c>
      <c r="G5" t="s">
        <v>3200</v>
      </c>
      <c r="H5">
        <v>2.7385227043333327</v>
      </c>
      <c r="I5" t="s">
        <v>1041</v>
      </c>
      <c r="J5" t="e">
        <f ca="1">_xll.JChemExcel.Functions.JCSYSStructure("8AFF8FF4453C9076EB817357EB65F659")</f>
        <v>#NAME?</v>
      </c>
      <c r="K5">
        <v>8</v>
      </c>
      <c r="L5" t="s">
        <v>1896</v>
      </c>
      <c r="M5" t="s">
        <v>1264</v>
      </c>
      <c r="N5" t="s">
        <v>197</v>
      </c>
      <c r="O5" t="s">
        <v>2324</v>
      </c>
      <c r="P5" t="s">
        <v>183</v>
      </c>
      <c r="Q5" t="s">
        <v>86</v>
      </c>
      <c r="R5">
        <v>2.94</v>
      </c>
      <c r="S5">
        <v>2.3199999999999998</v>
      </c>
      <c r="T5">
        <v>1.1000000000000001</v>
      </c>
      <c r="U5">
        <v>1.38</v>
      </c>
      <c r="V5">
        <f t="shared" si="1"/>
        <v>27.720417911300004</v>
      </c>
      <c r="W5" t="s">
        <v>2992</v>
      </c>
      <c r="X5" t="s">
        <v>3550</v>
      </c>
      <c r="Y5" t="s">
        <v>2908</v>
      </c>
      <c r="Z5" t="s">
        <v>2993</v>
      </c>
      <c r="AH5" t="s">
        <v>3481</v>
      </c>
      <c r="AI5" t="s">
        <v>3545</v>
      </c>
      <c r="AJ5" t="s">
        <v>3545</v>
      </c>
      <c r="AK5" t="s">
        <v>3756</v>
      </c>
      <c r="AL5" t="s">
        <v>3766</v>
      </c>
    </row>
    <row r="6" spans="1:40" ht="14.75" customHeight="1">
      <c r="A6">
        <v>2583</v>
      </c>
      <c r="B6" t="s">
        <v>121</v>
      </c>
      <c r="C6" t="s">
        <v>2</v>
      </c>
      <c r="D6" t="s">
        <v>345</v>
      </c>
      <c r="E6" t="s">
        <v>344</v>
      </c>
      <c r="F6">
        <v>435.22703981400002</v>
      </c>
      <c r="G6" t="s">
        <v>3196</v>
      </c>
      <c r="H6">
        <v>5.2693789780000015</v>
      </c>
      <c r="I6" t="s">
        <v>1040</v>
      </c>
      <c r="J6" t="e">
        <f ca="1">_xll.JChemExcel.Functions.JCSYSStructure("2CD907D13E373AD7F720E64283ADDD93")</f>
        <v>#NAME?</v>
      </c>
      <c r="K6">
        <v>30</v>
      </c>
      <c r="L6" t="s">
        <v>2068</v>
      </c>
      <c r="M6" t="s">
        <v>1263</v>
      </c>
      <c r="N6" t="s">
        <v>197</v>
      </c>
      <c r="P6" t="s">
        <v>182</v>
      </c>
      <c r="Q6" t="s">
        <v>122</v>
      </c>
      <c r="R6">
        <v>4.3499999999999996</v>
      </c>
      <c r="S6">
        <v>2.2000000000000002</v>
      </c>
      <c r="T6">
        <v>2.2799999999999998</v>
      </c>
      <c r="U6">
        <v>2.74</v>
      </c>
      <c r="V6">
        <f t="shared" si="1"/>
        <v>43.522703981400007</v>
      </c>
      <c r="W6" t="s">
        <v>2982</v>
      </c>
      <c r="X6" t="s">
        <v>2983</v>
      </c>
      <c r="Y6" t="s">
        <v>2984</v>
      </c>
      <c r="Z6" t="s">
        <v>2913</v>
      </c>
      <c r="AA6" t="s">
        <v>3274</v>
      </c>
      <c r="AH6" t="s">
        <v>3474</v>
      </c>
      <c r="AI6" t="s">
        <v>3545</v>
      </c>
      <c r="AJ6" t="s">
        <v>3545</v>
      </c>
      <c r="AK6" t="s">
        <v>3595</v>
      </c>
      <c r="AL6" t="s">
        <v>3596</v>
      </c>
    </row>
    <row r="7" spans="1:40" ht="14.75" customHeight="1">
      <c r="A7">
        <v>11003</v>
      </c>
      <c r="B7" t="s">
        <v>535</v>
      </c>
      <c r="C7" t="s">
        <v>2</v>
      </c>
      <c r="D7" t="s">
        <v>536</v>
      </c>
      <c r="E7" t="s">
        <v>821</v>
      </c>
      <c r="F7">
        <v>324.15460314799998</v>
      </c>
      <c r="G7" t="s">
        <v>3066</v>
      </c>
      <c r="H7">
        <v>-0.57631253533333315</v>
      </c>
      <c r="I7" t="s">
        <v>1039</v>
      </c>
      <c r="J7" t="e">
        <f ca="1">_xll.JChemExcel.Functions.JCSYSStructure("2428F86F183F3B1078E1214A44FA9928")</f>
        <v>#NAME?</v>
      </c>
      <c r="K7">
        <v>11</v>
      </c>
      <c r="L7" t="s">
        <v>1919</v>
      </c>
      <c r="M7" t="s">
        <v>1262</v>
      </c>
      <c r="N7" t="s">
        <v>198</v>
      </c>
      <c r="P7" t="s">
        <v>182</v>
      </c>
      <c r="Q7" t="s">
        <v>155</v>
      </c>
      <c r="R7">
        <v>1.27</v>
      </c>
      <c r="S7">
        <v>0.41</v>
      </c>
      <c r="T7">
        <v>-1.97</v>
      </c>
      <c r="U7">
        <v>-1.91</v>
      </c>
      <c r="V7">
        <f t="shared" si="1"/>
        <v>32.415460314800001</v>
      </c>
      <c r="AB7" t="s">
        <v>3296</v>
      </c>
      <c r="AC7" t="s">
        <v>3297</v>
      </c>
      <c r="AD7" t="s">
        <v>2997</v>
      </c>
      <c r="AE7" t="s">
        <v>3298</v>
      </c>
      <c r="AF7" t="s">
        <v>3289</v>
      </c>
      <c r="AG7" t="s">
        <v>3460</v>
      </c>
      <c r="AH7" t="s">
        <v>3480</v>
      </c>
      <c r="AI7" t="s">
        <v>3545</v>
      </c>
      <c r="AJ7" t="s">
        <v>3545</v>
      </c>
      <c r="AK7" t="s">
        <v>3761</v>
      </c>
      <c r="AL7" t="s">
        <v>3771</v>
      </c>
    </row>
    <row r="8" spans="1:40" ht="14.75" customHeight="1">
      <c r="A8">
        <v>151</v>
      </c>
      <c r="B8" t="s">
        <v>120</v>
      </c>
      <c r="C8" t="s">
        <v>0</v>
      </c>
      <c r="D8" t="s">
        <v>342</v>
      </c>
      <c r="E8" t="s">
        <v>343</v>
      </c>
      <c r="F8">
        <v>252.099773615</v>
      </c>
      <c r="G8" t="s">
        <v>3008</v>
      </c>
      <c r="H8">
        <v>0.90336130100000056</v>
      </c>
      <c r="I8" t="s">
        <v>1038</v>
      </c>
      <c r="J8" t="e">
        <f ca="1">_xll.JChemExcel.Functions.JCSYSStructure("86765AC55EC5F9E86595B81D95B7819C")</f>
        <v>#NAME?</v>
      </c>
      <c r="K8">
        <v>1</v>
      </c>
      <c r="L8" t="s">
        <v>1889</v>
      </c>
      <c r="M8" t="s">
        <v>1261</v>
      </c>
      <c r="N8" t="s">
        <v>197</v>
      </c>
      <c r="P8" t="s">
        <v>182</v>
      </c>
      <c r="Q8" t="s">
        <v>181</v>
      </c>
      <c r="R8">
        <v>1.48</v>
      </c>
      <c r="S8">
        <v>2.23</v>
      </c>
      <c r="T8">
        <v>0</v>
      </c>
      <c r="U8">
        <v>-0.09</v>
      </c>
      <c r="V8">
        <f t="shared" si="1"/>
        <v>25.209977361500002</v>
      </c>
      <c r="W8">
        <v>6.8000000000000005E-2</v>
      </c>
      <c r="X8" t="s">
        <v>2980</v>
      </c>
      <c r="Y8" t="s">
        <v>2981</v>
      </c>
      <c r="Z8" s="21">
        <v>42738</v>
      </c>
      <c r="AA8" s="21"/>
      <c r="AB8" s="21"/>
      <c r="AC8" s="21"/>
      <c r="AD8" s="21"/>
      <c r="AE8" s="21"/>
      <c r="AF8" s="21"/>
      <c r="AG8" s="21"/>
      <c r="AH8" s="21" t="s">
        <v>3459</v>
      </c>
      <c r="AI8" s="21"/>
      <c r="AJ8" s="21"/>
      <c r="AK8" s="21" t="s">
        <v>3918</v>
      </c>
      <c r="AL8" s="21" t="s">
        <v>3919</v>
      </c>
    </row>
    <row r="9" spans="1:40" ht="15" customHeight="1">
      <c r="A9">
        <v>2861</v>
      </c>
      <c r="B9" t="s">
        <v>654</v>
      </c>
      <c r="C9" t="s">
        <v>2</v>
      </c>
      <c r="D9" t="s">
        <v>719</v>
      </c>
      <c r="E9" t="s">
        <v>820</v>
      </c>
      <c r="F9">
        <v>294.20959884500002</v>
      </c>
      <c r="G9" t="s">
        <v>3229</v>
      </c>
      <c r="H9">
        <v>4.7578923536666675</v>
      </c>
      <c r="I9" t="s">
        <v>1037</v>
      </c>
      <c r="J9" t="e">
        <f ca="1">_xll.JChemExcel.Functions.JCSYSStructure("5B258490F301A8CBEB1B5549806A3DF9")</f>
        <v>#NAME?</v>
      </c>
      <c r="K9">
        <v>9</v>
      </c>
      <c r="L9" t="s">
        <v>1906</v>
      </c>
      <c r="M9" t="s">
        <v>1260</v>
      </c>
      <c r="N9" t="s">
        <v>198</v>
      </c>
      <c r="O9" t="s">
        <v>2731</v>
      </c>
      <c r="P9" t="s">
        <v>182</v>
      </c>
      <c r="Q9" t="s">
        <v>720</v>
      </c>
      <c r="R9">
        <v>4.25</v>
      </c>
      <c r="S9">
        <v>3.8</v>
      </c>
      <c r="T9">
        <v>3.88</v>
      </c>
      <c r="U9">
        <v>4.2</v>
      </c>
      <c r="V9">
        <f t="shared" si="1"/>
        <v>29.420959884500004</v>
      </c>
      <c r="W9" t="s">
        <v>2774</v>
      </c>
      <c r="Y9" t="s">
        <v>2748</v>
      </c>
      <c r="AB9" t="s">
        <v>3558</v>
      </c>
      <c r="AC9" t="s">
        <v>3489</v>
      </c>
      <c r="AD9" t="s">
        <v>2751</v>
      </c>
      <c r="AE9" t="s">
        <v>3559</v>
      </c>
      <c r="AG9" t="s">
        <v>155</v>
      </c>
      <c r="AH9" t="s">
        <v>3480</v>
      </c>
      <c r="AI9" t="s">
        <v>3545</v>
      </c>
      <c r="AJ9" t="s">
        <v>3545</v>
      </c>
      <c r="AK9" t="s">
        <v>3884</v>
      </c>
      <c r="AL9" t="s">
        <v>3885</v>
      </c>
    </row>
    <row r="10" spans="1:40" ht="14.75" customHeight="1">
      <c r="A10">
        <v>168</v>
      </c>
      <c r="B10" t="s">
        <v>567</v>
      </c>
      <c r="C10" t="s">
        <v>0</v>
      </c>
      <c r="D10" t="s">
        <v>568</v>
      </c>
      <c r="E10" t="s">
        <v>569</v>
      </c>
      <c r="F10">
        <v>287.95116259999998</v>
      </c>
      <c r="G10" t="s">
        <v>3231</v>
      </c>
      <c r="H10">
        <v>4.9821017063333333</v>
      </c>
      <c r="I10" t="s">
        <v>1036</v>
      </c>
      <c r="J10" t="e">
        <f ca="1">_xll.JChemExcel.Functions.JCSYSStructure("C23383C3DE5CD69F6C2D451AFAFFBD5E")</f>
        <v>#NAME?</v>
      </c>
      <c r="K10">
        <v>17</v>
      </c>
      <c r="L10" t="s">
        <v>1969</v>
      </c>
      <c r="M10" t="s">
        <v>1259</v>
      </c>
      <c r="N10" t="s">
        <v>198</v>
      </c>
      <c r="O10" t="s">
        <v>2731</v>
      </c>
      <c r="P10" t="s">
        <v>2987</v>
      </c>
      <c r="Q10" t="s">
        <v>570</v>
      </c>
      <c r="R10">
        <v>4.37</v>
      </c>
      <c r="S10">
        <v>3.93</v>
      </c>
      <c r="T10">
        <v>4</v>
      </c>
      <c r="U10">
        <v>4.05</v>
      </c>
      <c r="V10">
        <f t="shared" si="1"/>
        <v>28.79511626</v>
      </c>
      <c r="W10" t="s">
        <v>2976</v>
      </c>
      <c r="X10" t="s">
        <v>2977</v>
      </c>
      <c r="Y10" t="s">
        <v>2978</v>
      </c>
      <c r="Z10" t="s">
        <v>2979</v>
      </c>
      <c r="AA10" t="s">
        <v>3277</v>
      </c>
      <c r="AH10" s="21"/>
      <c r="AI10" s="21"/>
      <c r="AJ10" s="21"/>
      <c r="AK10" s="21"/>
      <c r="AL10" s="21"/>
    </row>
    <row r="11" spans="1:40" ht="14.75" customHeight="1">
      <c r="A11">
        <v>10547</v>
      </c>
      <c r="B11" t="s">
        <v>537</v>
      </c>
      <c r="C11" t="s">
        <v>2</v>
      </c>
      <c r="D11" t="s">
        <v>538</v>
      </c>
      <c r="E11" t="s">
        <v>539</v>
      </c>
      <c r="F11">
        <v>371.15128800000002</v>
      </c>
      <c r="G11" t="s">
        <v>3180</v>
      </c>
      <c r="H11">
        <v>3.1318566039999984</v>
      </c>
      <c r="I11" t="s">
        <v>1035</v>
      </c>
      <c r="J11" t="e">
        <f ca="1">_xll.JChemExcel.Functions.JCSYSStructure("EBA5B98483666F7EB6D1443772B374A9")</f>
        <v>#NAME?</v>
      </c>
      <c r="K11">
        <v>28</v>
      </c>
      <c r="L11" t="s">
        <v>2049</v>
      </c>
      <c r="M11" t="s">
        <v>1258</v>
      </c>
      <c r="N11" t="s">
        <v>198</v>
      </c>
      <c r="P11" t="s">
        <v>182</v>
      </c>
      <c r="Q11" t="s">
        <v>155</v>
      </c>
      <c r="R11">
        <v>3.99</v>
      </c>
      <c r="S11">
        <v>2.4900000000000002</v>
      </c>
      <c r="T11">
        <v>1.74</v>
      </c>
      <c r="U11">
        <v>1.96</v>
      </c>
      <c r="V11">
        <f t="shared" si="1"/>
        <v>37.115128800000001</v>
      </c>
      <c r="W11" t="s">
        <v>2974</v>
      </c>
      <c r="Y11" t="s">
        <v>2975</v>
      </c>
      <c r="AB11" t="s">
        <v>3440</v>
      </c>
      <c r="AC11" t="s">
        <v>3241</v>
      </c>
      <c r="AD11" t="s">
        <v>2748</v>
      </c>
      <c r="AE11" t="s">
        <v>3441</v>
      </c>
      <c r="AF11" t="s">
        <v>3407</v>
      </c>
      <c r="AG11" t="s">
        <v>155</v>
      </c>
      <c r="AH11" t="s">
        <v>3480</v>
      </c>
      <c r="AI11" t="s">
        <v>3545</v>
      </c>
      <c r="AJ11" t="s">
        <v>3545</v>
      </c>
      <c r="AK11" t="s">
        <v>3760</v>
      </c>
      <c r="AL11" t="s">
        <v>3770</v>
      </c>
    </row>
    <row r="12" spans="1:40" ht="14.75" customHeight="1">
      <c r="A12">
        <v>2567</v>
      </c>
      <c r="B12" t="s">
        <v>147</v>
      </c>
      <c r="C12" t="s">
        <v>2</v>
      </c>
      <c r="D12" t="s">
        <v>465</v>
      </c>
      <c r="E12" t="s">
        <v>341</v>
      </c>
      <c r="F12">
        <v>263.18852904900001</v>
      </c>
      <c r="G12" t="s">
        <v>3045</v>
      </c>
      <c r="H12">
        <v>2.4498614993333323</v>
      </c>
      <c r="I12" t="s">
        <v>1034</v>
      </c>
      <c r="J12" t="e">
        <f ca="1">_xll.JChemExcel.Functions.JCSYSStructure("2064E06B3ADEDDB5E66BE72021CA3A67")</f>
        <v>#NAME?</v>
      </c>
      <c r="K12">
        <v>8</v>
      </c>
      <c r="L12" t="s">
        <v>1896</v>
      </c>
      <c r="M12" t="s">
        <v>1257</v>
      </c>
      <c r="N12" t="s">
        <v>197</v>
      </c>
      <c r="P12" t="s">
        <v>182</v>
      </c>
      <c r="Q12" t="s">
        <v>463</v>
      </c>
      <c r="R12">
        <v>2.69</v>
      </c>
      <c r="S12">
        <v>1.96</v>
      </c>
      <c r="T12">
        <v>1.61</v>
      </c>
      <c r="U12">
        <v>1.82</v>
      </c>
      <c r="V12">
        <f t="shared" si="1"/>
        <v>26.318852904900002</v>
      </c>
      <c r="W12" t="s">
        <v>2971</v>
      </c>
      <c r="X12" t="s">
        <v>2972</v>
      </c>
      <c r="Y12" t="s">
        <v>2973</v>
      </c>
      <c r="Z12" t="s">
        <v>2758</v>
      </c>
      <c r="AA12" t="s">
        <v>3251</v>
      </c>
      <c r="AH12" t="s">
        <v>3481</v>
      </c>
      <c r="AI12" t="s">
        <v>3545</v>
      </c>
      <c r="AJ12" t="s">
        <v>3545</v>
      </c>
      <c r="AK12" t="s">
        <v>3759</v>
      </c>
      <c r="AL12" t="s">
        <v>3769</v>
      </c>
    </row>
    <row r="13" spans="1:40" ht="14.75" customHeight="1">
      <c r="A13">
        <v>3145</v>
      </c>
      <c r="B13" s="6" t="s">
        <v>718</v>
      </c>
      <c r="C13" t="s">
        <v>2</v>
      </c>
      <c r="D13" t="s">
        <v>717</v>
      </c>
      <c r="E13" t="s">
        <v>819</v>
      </c>
      <c r="F13">
        <v>348.12561169399999</v>
      </c>
      <c r="G13" t="s">
        <v>3086</v>
      </c>
      <c r="H13">
        <v>1.8639035948569938</v>
      </c>
      <c r="I13" t="s">
        <v>1033</v>
      </c>
      <c r="J13" t="e">
        <f ca="1">_xll.JChemExcel.Functions.JCSYSStructure("99C8E094186C27993AE5132842F374AC")</f>
        <v>#NAME?</v>
      </c>
      <c r="K13">
        <v>14</v>
      </c>
      <c r="L13" t="s">
        <v>1940</v>
      </c>
      <c r="M13" t="s">
        <v>1256</v>
      </c>
      <c r="N13" t="s">
        <v>197</v>
      </c>
      <c r="P13" t="s">
        <v>182</v>
      </c>
      <c r="Q13" t="s">
        <v>716</v>
      </c>
      <c r="R13">
        <v>2.61</v>
      </c>
      <c r="S13">
        <v>3.05</v>
      </c>
      <c r="T13">
        <v>1.21</v>
      </c>
      <c r="U13">
        <v>1.41</v>
      </c>
      <c r="V13">
        <f t="shared" si="1"/>
        <v>34.812561169399999</v>
      </c>
      <c r="W13" t="s">
        <v>2774</v>
      </c>
      <c r="Y13" t="s">
        <v>2970</v>
      </c>
      <c r="AB13" t="s">
        <v>3421</v>
      </c>
      <c r="AC13" t="s">
        <v>3241</v>
      </c>
      <c r="AD13" t="s">
        <v>2997</v>
      </c>
      <c r="AE13" t="s">
        <v>3419</v>
      </c>
      <c r="AF13" t="s">
        <v>3420</v>
      </c>
      <c r="AG13" t="s">
        <v>3479</v>
      </c>
      <c r="AH13" t="s">
        <v>3480</v>
      </c>
      <c r="AI13" t="s">
        <v>3545</v>
      </c>
      <c r="AJ13" t="s">
        <v>3545</v>
      </c>
      <c r="AK13" t="s">
        <v>3758</v>
      </c>
      <c r="AL13" t="s">
        <v>3768</v>
      </c>
    </row>
    <row r="14" spans="1:40" ht="14.75" customHeight="1">
      <c r="A14" t="s">
        <v>155</v>
      </c>
      <c r="B14" t="s">
        <v>647</v>
      </c>
      <c r="C14" t="s">
        <v>2</v>
      </c>
      <c r="D14" t="s">
        <v>715</v>
      </c>
      <c r="E14" t="s">
        <v>818</v>
      </c>
      <c r="F14">
        <v>245.17796436500001</v>
      </c>
      <c r="G14" t="s">
        <v>3046</v>
      </c>
      <c r="H14">
        <v>3.5661783586666664</v>
      </c>
      <c r="I14" t="s">
        <v>1032</v>
      </c>
      <c r="J14" t="e">
        <f ca="1">_xll.JChemExcel.Functions.JCSYSStructure("317077DE3B0D95601F09D0CFFE825D9C")</f>
        <v>#NAME?</v>
      </c>
      <c r="K14">
        <v>8</v>
      </c>
      <c r="L14" t="s">
        <v>1896</v>
      </c>
      <c r="M14" t="s">
        <v>1255</v>
      </c>
      <c r="N14" t="s">
        <v>197</v>
      </c>
      <c r="P14" t="s">
        <v>182</v>
      </c>
      <c r="Q14" t="s">
        <v>155</v>
      </c>
      <c r="R14">
        <v>3.35</v>
      </c>
      <c r="S14">
        <v>3.07</v>
      </c>
      <c r="T14">
        <v>3.02</v>
      </c>
      <c r="U14">
        <v>3.17</v>
      </c>
      <c r="V14">
        <f t="shared" si="1"/>
        <v>24.517796436500003</v>
      </c>
      <c r="AB14" t="s">
        <v>3239</v>
      </c>
      <c r="AC14" t="s">
        <v>3243</v>
      </c>
      <c r="AD14" t="s">
        <v>2748</v>
      </c>
      <c r="AE14" t="s">
        <v>3288</v>
      </c>
      <c r="AF14" t="s">
        <v>3289</v>
      </c>
      <c r="AG14" t="s">
        <v>155</v>
      </c>
      <c r="AH14" t="s">
        <v>3480</v>
      </c>
      <c r="AI14" t="s">
        <v>3545</v>
      </c>
      <c r="AJ14" t="s">
        <v>3545</v>
      </c>
      <c r="AK14" t="s">
        <v>3689</v>
      </c>
      <c r="AL14" t="s">
        <v>3690</v>
      </c>
    </row>
    <row r="15" spans="1:40" ht="14.75" customHeight="1">
      <c r="A15">
        <v>3029</v>
      </c>
      <c r="B15" t="s">
        <v>119</v>
      </c>
      <c r="C15" t="s">
        <v>2</v>
      </c>
      <c r="D15" t="s">
        <v>339</v>
      </c>
      <c r="E15" t="s">
        <v>340</v>
      </c>
      <c r="F15">
        <v>263.05354829999999</v>
      </c>
      <c r="G15" t="s">
        <v>3057</v>
      </c>
      <c r="H15">
        <v>4.1959302559999987</v>
      </c>
      <c r="I15" t="s">
        <v>1031</v>
      </c>
      <c r="J15" t="e">
        <f ca="1">_xll.JChemExcel.Functions.JCSYSStructure("8DC6038E680F9B7E1768610461123FB0")</f>
        <v>#NAME?</v>
      </c>
      <c r="K15">
        <v>9</v>
      </c>
      <c r="L15" t="s">
        <v>1905</v>
      </c>
      <c r="M15" t="s">
        <v>1254</v>
      </c>
      <c r="N15" t="s">
        <v>197</v>
      </c>
      <c r="P15" t="s">
        <v>182</v>
      </c>
      <c r="Q15" t="s">
        <v>96</v>
      </c>
      <c r="R15">
        <v>4.3</v>
      </c>
      <c r="S15">
        <v>3.27</v>
      </c>
      <c r="T15">
        <v>2.77</v>
      </c>
      <c r="U15">
        <v>3.14</v>
      </c>
      <c r="V15">
        <f t="shared" si="1"/>
        <v>26.305354829999999</v>
      </c>
      <c r="W15">
        <v>0.98</v>
      </c>
      <c r="X15" t="s">
        <v>2759</v>
      </c>
      <c r="Y15" t="s">
        <v>2748</v>
      </c>
      <c r="Z15" t="s">
        <v>155</v>
      </c>
      <c r="AA15" s="21">
        <v>41800</v>
      </c>
      <c r="AH15" t="s">
        <v>3481</v>
      </c>
      <c r="AI15" t="s">
        <v>3545</v>
      </c>
      <c r="AJ15" t="s">
        <v>3545</v>
      </c>
      <c r="AK15" t="s">
        <v>3757</v>
      </c>
      <c r="AL15" t="s">
        <v>3767</v>
      </c>
    </row>
    <row r="16" spans="1:40" ht="14.75" customHeight="1">
      <c r="A16">
        <v>284</v>
      </c>
      <c r="B16" t="s">
        <v>1274</v>
      </c>
      <c r="C16" t="s">
        <v>0</v>
      </c>
      <c r="D16" t="s">
        <v>167</v>
      </c>
      <c r="E16" t="s">
        <v>817</v>
      </c>
      <c r="F16">
        <v>229.10942320000001</v>
      </c>
      <c r="G16" t="s">
        <v>3143</v>
      </c>
      <c r="H16">
        <v>2.4781782633333336</v>
      </c>
      <c r="I16" t="s">
        <v>1029</v>
      </c>
      <c r="J16" t="e">
        <f ca="1">_xll.JChemExcel.Functions.JCSYSStructure("633BC3F0D655C8DC843D1D9C4E689724")</f>
        <v>#NAME?</v>
      </c>
      <c r="K16">
        <v>21</v>
      </c>
      <c r="L16" t="s">
        <v>1999</v>
      </c>
      <c r="M16" t="s">
        <v>1252</v>
      </c>
      <c r="N16" t="s">
        <v>197</v>
      </c>
      <c r="P16" t="s">
        <v>182</v>
      </c>
      <c r="Q16" t="s">
        <v>68</v>
      </c>
      <c r="R16">
        <v>2.5</v>
      </c>
      <c r="S16">
        <v>2.4900000000000002</v>
      </c>
      <c r="T16">
        <v>1.39</v>
      </c>
      <c r="U16">
        <v>1.76</v>
      </c>
      <c r="V16">
        <f t="shared" si="1"/>
        <v>22.910942320000004</v>
      </c>
      <c r="W16" t="s">
        <v>2966</v>
      </c>
      <c r="X16" t="s">
        <v>2967</v>
      </c>
      <c r="Y16" t="s">
        <v>2968</v>
      </c>
      <c r="Z16" t="s">
        <v>2969</v>
      </c>
      <c r="AA16" t="s">
        <v>3264</v>
      </c>
      <c r="AH16" s="21" t="s">
        <v>3924</v>
      </c>
      <c r="AI16" s="21"/>
      <c r="AJ16" s="21" t="s">
        <v>3545</v>
      </c>
      <c r="AK16" s="21" t="s">
        <v>3747</v>
      </c>
      <c r="AL16" s="21" t="s">
        <v>3748</v>
      </c>
      <c r="AM16" s="21" t="s">
        <v>3914</v>
      </c>
      <c r="AN16" s="21" t="s">
        <v>3920</v>
      </c>
    </row>
    <row r="17" spans="1:38" ht="14.75" customHeight="1">
      <c r="A17">
        <v>306</v>
      </c>
      <c r="B17" t="s">
        <v>117</v>
      </c>
      <c r="C17" t="s">
        <v>0</v>
      </c>
      <c r="D17" t="s">
        <v>338</v>
      </c>
      <c r="E17" t="s">
        <v>337</v>
      </c>
      <c r="F17">
        <v>241.13611680599999</v>
      </c>
      <c r="G17" t="s">
        <v>3144</v>
      </c>
      <c r="H17">
        <v>2.8766310783333333</v>
      </c>
      <c r="I17" t="s">
        <v>1030</v>
      </c>
      <c r="J17" t="e">
        <f ca="1">_xll.JChemExcel.Functions.JCSYSStructure("4995432BB854012D02A7CB353106A09C")</f>
        <v>#NAME?</v>
      </c>
      <c r="K17">
        <v>21</v>
      </c>
      <c r="L17" t="s">
        <v>1998</v>
      </c>
      <c r="M17" t="s">
        <v>1253</v>
      </c>
      <c r="N17" t="s">
        <v>197</v>
      </c>
      <c r="P17" t="s">
        <v>182</v>
      </c>
      <c r="Q17" t="s">
        <v>118</v>
      </c>
      <c r="R17">
        <v>2.78</v>
      </c>
      <c r="S17">
        <v>2.78</v>
      </c>
      <c r="T17">
        <v>2.2400000000000002</v>
      </c>
      <c r="U17">
        <v>2.56</v>
      </c>
      <c r="V17">
        <f t="shared" si="1"/>
        <v>24.113611680600002</v>
      </c>
      <c r="W17" t="s">
        <v>2962</v>
      </c>
      <c r="X17" t="s">
        <v>2963</v>
      </c>
      <c r="Y17" t="s">
        <v>2964</v>
      </c>
      <c r="Z17" t="s">
        <v>2965</v>
      </c>
      <c r="AH17" s="21" t="s">
        <v>3459</v>
      </c>
      <c r="AI17" s="21"/>
      <c r="AJ17" s="21"/>
      <c r="AK17" s="21" t="s">
        <v>3915</v>
      </c>
      <c r="AL17" s="21" t="s">
        <v>3921</v>
      </c>
    </row>
    <row r="18" spans="1:38" ht="15" customHeight="1">
      <c r="A18">
        <v>3586</v>
      </c>
      <c r="B18" t="s">
        <v>464</v>
      </c>
      <c r="C18" t="s">
        <v>2</v>
      </c>
      <c r="D18" t="s">
        <v>421</v>
      </c>
      <c r="E18" t="s">
        <v>395</v>
      </c>
      <c r="F18">
        <v>291.198699809</v>
      </c>
      <c r="G18" t="s">
        <v>3232</v>
      </c>
      <c r="H18">
        <v>5.527483033666666</v>
      </c>
      <c r="I18" t="s">
        <v>1028</v>
      </c>
      <c r="J18" t="e">
        <f ca="1">_xll.JChemExcel.Functions.JCSYSStructure("735222E502654AD6F42BF1EBCE518BF3")</f>
        <v>#NAME?</v>
      </c>
      <c r="K18">
        <v>17</v>
      </c>
      <c r="L18" t="s">
        <v>1968</v>
      </c>
      <c r="M18" t="s">
        <v>1251</v>
      </c>
      <c r="N18" t="s">
        <v>197</v>
      </c>
      <c r="O18" t="s">
        <v>2731</v>
      </c>
      <c r="P18" t="s">
        <v>182</v>
      </c>
      <c r="Q18" t="s">
        <v>155</v>
      </c>
      <c r="R18">
        <v>5.41</v>
      </c>
      <c r="S18">
        <v>4.18</v>
      </c>
      <c r="T18">
        <v>4.3499999999999996</v>
      </c>
      <c r="U18">
        <v>5.19</v>
      </c>
      <c r="V18">
        <f t="shared" si="1"/>
        <v>29.119869980900003</v>
      </c>
      <c r="W18">
        <v>0.97699999999999998</v>
      </c>
      <c r="X18" t="s">
        <v>2960</v>
      </c>
      <c r="Y18" t="s">
        <v>2748</v>
      </c>
      <c r="Z18" t="s">
        <v>2961</v>
      </c>
      <c r="AH18" s="21" t="s">
        <v>3481</v>
      </c>
      <c r="AI18" t="s">
        <v>3545</v>
      </c>
      <c r="AJ18" t="s">
        <v>3545</v>
      </c>
      <c r="AK18" t="s">
        <v>3755</v>
      </c>
      <c r="AL18" t="s">
        <v>3765</v>
      </c>
    </row>
    <row r="19" spans="1:38" ht="15" customHeight="1">
      <c r="A19">
        <v>3105</v>
      </c>
      <c r="B19" t="s">
        <v>646</v>
      </c>
      <c r="C19" t="s">
        <v>2</v>
      </c>
      <c r="D19" t="s">
        <v>713</v>
      </c>
      <c r="E19" t="s">
        <v>816</v>
      </c>
      <c r="F19">
        <v>287.07834094899999</v>
      </c>
      <c r="G19" t="s">
        <v>3065</v>
      </c>
      <c r="H19">
        <v>-3.4393994481442416</v>
      </c>
      <c r="I19" t="s">
        <v>1027</v>
      </c>
      <c r="J19" t="e">
        <f ca="1">_xll.JChemExcel.Functions.JCSYSStructure("0D0940540A3FE7C20C3BF92970CEA60B")</f>
        <v>#NAME?</v>
      </c>
      <c r="K19">
        <v>11</v>
      </c>
      <c r="L19" t="s">
        <v>1918</v>
      </c>
      <c r="M19" t="s">
        <v>1250</v>
      </c>
      <c r="N19" t="s">
        <v>198</v>
      </c>
      <c r="P19" t="s">
        <v>182</v>
      </c>
      <c r="Q19" t="s">
        <v>714</v>
      </c>
      <c r="R19">
        <v>1</v>
      </c>
      <c r="S19">
        <v>0.37</v>
      </c>
      <c r="T19">
        <v>-1.65</v>
      </c>
      <c r="U19">
        <v>-2.68</v>
      </c>
      <c r="V19">
        <f t="shared" si="1"/>
        <v>28.707834094900001</v>
      </c>
      <c r="W19" t="s">
        <v>2774</v>
      </c>
      <c r="Y19" t="s">
        <v>2769</v>
      </c>
      <c r="AB19" t="s">
        <v>3310</v>
      </c>
      <c r="AC19" t="s">
        <v>3241</v>
      </c>
      <c r="AD19" t="s">
        <v>2997</v>
      </c>
      <c r="AE19" t="s">
        <v>3408</v>
      </c>
      <c r="AF19" t="s">
        <v>3409</v>
      </c>
      <c r="AG19" t="s">
        <v>3476</v>
      </c>
      <c r="AH19" t="s">
        <v>3480</v>
      </c>
      <c r="AI19" t="s">
        <v>3545</v>
      </c>
      <c r="AJ19" t="s">
        <v>3999</v>
      </c>
      <c r="AK19" t="s">
        <v>4009</v>
      </c>
      <c r="AL19" t="s">
        <v>4012</v>
      </c>
    </row>
    <row r="20" spans="1:38" ht="14.75" customHeight="1">
      <c r="A20">
        <v>255</v>
      </c>
      <c r="B20" t="s">
        <v>1273</v>
      </c>
      <c r="C20" t="s">
        <v>0</v>
      </c>
      <c r="D20" t="s">
        <v>335</v>
      </c>
      <c r="E20" t="s">
        <v>336</v>
      </c>
      <c r="F20">
        <v>233.17796436500001</v>
      </c>
      <c r="G20" t="s">
        <v>3027</v>
      </c>
      <c r="H20">
        <v>3.7144563273333331</v>
      </c>
      <c r="I20" t="s">
        <v>1026</v>
      </c>
      <c r="J20" t="e">
        <f ca="1">_xll.JChemExcel.Functions.JCSYSStructure("D7473FDC326EE60155D46C527AB927F4")</f>
        <v>#NAME?</v>
      </c>
      <c r="K20">
        <v>3</v>
      </c>
      <c r="L20" t="s">
        <v>1891</v>
      </c>
      <c r="M20" t="s">
        <v>1249</v>
      </c>
      <c r="N20" t="s">
        <v>197</v>
      </c>
      <c r="P20" t="s">
        <v>182</v>
      </c>
      <c r="Q20" t="s">
        <v>116</v>
      </c>
      <c r="R20">
        <v>3.22</v>
      </c>
      <c r="S20">
        <v>2.54</v>
      </c>
      <c r="T20">
        <v>1.53</v>
      </c>
      <c r="U20">
        <v>1.8</v>
      </c>
      <c r="V20">
        <f t="shared" si="1"/>
        <v>23.317796436500004</v>
      </c>
      <c r="W20">
        <v>0.23</v>
      </c>
      <c r="X20" t="s">
        <v>2959</v>
      </c>
      <c r="Y20" t="s">
        <v>2748</v>
      </c>
      <c r="Z20" s="21">
        <v>44568</v>
      </c>
      <c r="AA20" s="21"/>
      <c r="AB20" s="21"/>
      <c r="AC20" s="21"/>
      <c r="AD20" s="21"/>
      <c r="AE20" s="21"/>
      <c r="AF20" s="21"/>
      <c r="AG20" s="21"/>
      <c r="AH20" s="21" t="s">
        <v>3459</v>
      </c>
      <c r="AI20" s="21"/>
      <c r="AJ20" s="21"/>
      <c r="AK20" s="21" t="s">
        <v>3925</v>
      </c>
      <c r="AL20" s="21" t="s">
        <v>3935</v>
      </c>
    </row>
    <row r="21" spans="1:38" ht="14.75" customHeight="1">
      <c r="A21">
        <v>2952</v>
      </c>
      <c r="B21" t="s">
        <v>130</v>
      </c>
      <c r="C21" t="s">
        <v>1</v>
      </c>
      <c r="D21" t="s">
        <v>148</v>
      </c>
      <c r="E21" t="s">
        <v>334</v>
      </c>
      <c r="F21">
        <v>352.21507815000001</v>
      </c>
      <c r="G21" t="s">
        <v>3135</v>
      </c>
      <c r="H21">
        <v>5.3510797263333334</v>
      </c>
      <c r="I21" t="s">
        <v>1025</v>
      </c>
      <c r="J21" t="e">
        <f ca="1">_xll.JChemExcel.Functions.JCSYSStructure("FBBA6A9FB60ABDB639FF925173BA3788")</f>
        <v>#NAME?</v>
      </c>
      <c r="K21">
        <v>20</v>
      </c>
      <c r="L21" t="s">
        <v>1992</v>
      </c>
      <c r="M21" t="s">
        <v>1248</v>
      </c>
      <c r="N21" t="s">
        <v>197</v>
      </c>
      <c r="P21" t="s">
        <v>182</v>
      </c>
      <c r="Q21" t="s">
        <v>131</v>
      </c>
      <c r="R21">
        <v>3.49</v>
      </c>
      <c r="S21">
        <v>2.8</v>
      </c>
      <c r="T21">
        <v>4.24</v>
      </c>
      <c r="U21">
        <v>5.05</v>
      </c>
      <c r="V21">
        <f t="shared" si="1"/>
        <v>35.221507815000002</v>
      </c>
      <c r="W21">
        <v>2.9000000000000001E-2</v>
      </c>
      <c r="X21" t="s">
        <v>2958</v>
      </c>
      <c r="Y21" t="s">
        <v>2769</v>
      </c>
      <c r="Z21" t="s">
        <v>155</v>
      </c>
      <c r="AA21" s="21">
        <v>44075</v>
      </c>
      <c r="AH21" s="21" t="s">
        <v>3459</v>
      </c>
      <c r="AI21" s="21"/>
      <c r="AJ21" s="21"/>
      <c r="AK21" s="21" t="s">
        <v>3926</v>
      </c>
      <c r="AL21" s="21" t="s">
        <v>3936</v>
      </c>
    </row>
    <row r="22" spans="1:38" ht="14.75" customHeight="1">
      <c r="A22">
        <v>10953</v>
      </c>
      <c r="B22" t="s">
        <v>367</v>
      </c>
      <c r="C22" t="s">
        <v>2</v>
      </c>
      <c r="D22" t="s">
        <v>420</v>
      </c>
      <c r="E22" t="s">
        <v>394</v>
      </c>
      <c r="F22">
        <v>389.137556104</v>
      </c>
      <c r="G22" t="s">
        <v>3214</v>
      </c>
      <c r="H22">
        <v>1.6393403350000002</v>
      </c>
      <c r="I22" t="s">
        <v>1024</v>
      </c>
      <c r="J22" t="e">
        <f ca="1">_xll.JChemExcel.Functions.JCSYSStructure("082974E1CEE0047F3FC0A75CCE5AED3B")</f>
        <v>#NAME?</v>
      </c>
      <c r="K22">
        <v>28</v>
      </c>
      <c r="L22" t="s">
        <v>2048</v>
      </c>
      <c r="M22" t="s">
        <v>1247</v>
      </c>
      <c r="N22" t="s">
        <v>197</v>
      </c>
      <c r="O22" t="s">
        <v>2323</v>
      </c>
      <c r="P22" t="s">
        <v>183</v>
      </c>
      <c r="Q22" t="s">
        <v>155</v>
      </c>
      <c r="R22">
        <v>3.69</v>
      </c>
      <c r="S22">
        <v>1.73</v>
      </c>
      <c r="T22">
        <v>1.91</v>
      </c>
      <c r="U22">
        <v>1.02</v>
      </c>
      <c r="V22">
        <f t="shared" si="1"/>
        <v>38.913755610400003</v>
      </c>
      <c r="W22">
        <v>0.49</v>
      </c>
      <c r="X22" t="s">
        <v>2752</v>
      </c>
      <c r="Y22" t="s">
        <v>2748</v>
      </c>
      <c r="Z22" t="s">
        <v>155</v>
      </c>
      <c r="AA22" s="21">
        <v>44496</v>
      </c>
      <c r="AH22" t="s">
        <v>4000</v>
      </c>
      <c r="AI22" t="s">
        <v>3545</v>
      </c>
      <c r="AJ22" t="s">
        <v>3726</v>
      </c>
    </row>
    <row r="23" spans="1:38" ht="14.75" customHeight="1">
      <c r="A23">
        <v>185</v>
      </c>
      <c r="B23" t="s">
        <v>128</v>
      </c>
      <c r="C23" t="s">
        <v>180</v>
      </c>
      <c r="D23" t="s">
        <v>305</v>
      </c>
      <c r="E23" t="s">
        <v>306</v>
      </c>
      <c r="F23">
        <v>255.01361889</v>
      </c>
      <c r="G23" t="s">
        <v>3093</v>
      </c>
      <c r="H23">
        <v>0.97502793133333332</v>
      </c>
      <c r="I23" t="s">
        <v>1023</v>
      </c>
      <c r="J23" t="e">
        <f ca="1">_xll.JChemExcel.Functions.JCSYSStructure("BAEAE4DAA3B99711B6FD359DACE5BC85")</f>
        <v>#NAME?</v>
      </c>
      <c r="K23">
        <v>15</v>
      </c>
      <c r="L23" t="s">
        <v>1949</v>
      </c>
      <c r="M23" t="s">
        <v>1246</v>
      </c>
      <c r="N23" t="s">
        <v>197</v>
      </c>
      <c r="P23" t="s">
        <v>182</v>
      </c>
      <c r="Q23" t="s">
        <v>129</v>
      </c>
      <c r="R23">
        <v>2.21</v>
      </c>
      <c r="S23">
        <v>1.07</v>
      </c>
      <c r="T23">
        <v>-0.21</v>
      </c>
      <c r="U23">
        <v>0.15</v>
      </c>
      <c r="V23">
        <f t="shared" si="1"/>
        <v>25.501361889000002</v>
      </c>
      <c r="W23">
        <v>99.98</v>
      </c>
      <c r="X23" t="s">
        <v>2957</v>
      </c>
      <c r="Y23" t="s">
        <v>2782</v>
      </c>
      <c r="Z23" t="s">
        <v>155</v>
      </c>
      <c r="AA23" s="21">
        <v>42807</v>
      </c>
      <c r="AH23" t="s">
        <v>3481</v>
      </c>
      <c r="AI23" t="s">
        <v>3545</v>
      </c>
      <c r="AJ23" t="s">
        <v>3545</v>
      </c>
      <c r="AK23" t="s">
        <v>3827</v>
      </c>
      <c r="AL23" t="s">
        <v>3828</v>
      </c>
    </row>
    <row r="24" spans="1:38" ht="14.75" customHeight="1">
      <c r="A24">
        <v>11013</v>
      </c>
      <c r="B24" t="s">
        <v>546</v>
      </c>
      <c r="C24" t="s">
        <v>2</v>
      </c>
      <c r="D24" t="s">
        <v>598</v>
      </c>
      <c r="E24" t="s">
        <v>815</v>
      </c>
      <c r="F24">
        <v>398.06849074100001</v>
      </c>
      <c r="G24" t="s">
        <v>3112</v>
      </c>
      <c r="H24">
        <v>4.2476074626666662</v>
      </c>
      <c r="I24" t="s">
        <v>1022</v>
      </c>
      <c r="J24" t="e">
        <f ca="1">_xll.JChemExcel.Functions.JCSYSStructure("CE51E047E2657E3E5032352B3C3E493B")</f>
        <v>#NAME?</v>
      </c>
      <c r="K24">
        <v>17</v>
      </c>
      <c r="L24" t="s">
        <v>1967</v>
      </c>
      <c r="M24" t="s">
        <v>1245</v>
      </c>
      <c r="N24" t="s">
        <v>197</v>
      </c>
      <c r="P24" t="s">
        <v>182</v>
      </c>
      <c r="Q24" t="s">
        <v>155</v>
      </c>
      <c r="R24">
        <v>3.06</v>
      </c>
      <c r="S24">
        <v>3.18</v>
      </c>
      <c r="T24">
        <v>2.2000000000000002</v>
      </c>
      <c r="U24">
        <v>2.42</v>
      </c>
      <c r="V24">
        <f t="shared" si="1"/>
        <v>39.806849074100001</v>
      </c>
      <c r="AB24" t="s">
        <v>3318</v>
      </c>
      <c r="AC24" t="s">
        <v>3297</v>
      </c>
      <c r="AD24" t="s">
        <v>3319</v>
      </c>
      <c r="AE24">
        <v>675453</v>
      </c>
      <c r="AG24" t="s">
        <v>155</v>
      </c>
      <c r="AH24" t="s">
        <v>3480</v>
      </c>
      <c r="AI24" t="s">
        <v>3545</v>
      </c>
      <c r="AJ24" t="s">
        <v>3545</v>
      </c>
      <c r="AK24" t="s">
        <v>3825</v>
      </c>
      <c r="AL24" t="s">
        <v>3826</v>
      </c>
    </row>
    <row r="25" spans="1:38" ht="14.75" customHeight="1">
      <c r="A25">
        <v>234</v>
      </c>
      <c r="B25" t="s">
        <v>126</v>
      </c>
      <c r="C25" t="s">
        <v>180</v>
      </c>
      <c r="D25" t="s">
        <v>303</v>
      </c>
      <c r="E25" t="s">
        <v>304</v>
      </c>
      <c r="F25">
        <v>249.05719778</v>
      </c>
      <c r="G25" t="s">
        <v>3092</v>
      </c>
      <c r="H25">
        <v>1.0087702490000003</v>
      </c>
      <c r="I25" t="s">
        <v>1021</v>
      </c>
      <c r="J25" t="e">
        <f ca="1">_xll.JChemExcel.Functions.JCSYSStructure("6EBDE8BA759578C05E0AD173F78A50B1")</f>
        <v>#NAME?</v>
      </c>
      <c r="K25">
        <v>15</v>
      </c>
      <c r="L25" t="s">
        <v>1948</v>
      </c>
      <c r="M25" t="s">
        <v>1244</v>
      </c>
      <c r="N25" t="s">
        <v>197</v>
      </c>
      <c r="P25" t="s">
        <v>182</v>
      </c>
      <c r="Q25" t="s">
        <v>127</v>
      </c>
      <c r="R25">
        <v>2.16</v>
      </c>
      <c r="S25">
        <v>1.41</v>
      </c>
      <c r="T25">
        <v>0.24</v>
      </c>
      <c r="U25">
        <v>0.59</v>
      </c>
      <c r="V25">
        <f t="shared" si="1"/>
        <v>24.905719778000002</v>
      </c>
      <c r="W25">
        <v>2.9000000000000001E-2</v>
      </c>
      <c r="X25" t="s">
        <v>2752</v>
      </c>
      <c r="Y25" t="s">
        <v>2769</v>
      </c>
      <c r="Z25" s="21">
        <v>44113</v>
      </c>
      <c r="AA25" s="21"/>
      <c r="AB25" s="21"/>
      <c r="AC25" s="21"/>
      <c r="AD25" s="21"/>
      <c r="AE25" s="21"/>
      <c r="AF25" s="21"/>
      <c r="AG25" s="21"/>
      <c r="AH25" s="21" t="s">
        <v>3481</v>
      </c>
      <c r="AI25" t="s">
        <v>3545</v>
      </c>
      <c r="AJ25" t="s">
        <v>3545</v>
      </c>
      <c r="AK25" s="21" t="s">
        <v>3675</v>
      </c>
      <c r="AL25" s="21" t="s">
        <v>3676</v>
      </c>
    </row>
    <row r="26" spans="1:38" ht="14.75" customHeight="1">
      <c r="A26">
        <v>298</v>
      </c>
      <c r="B26" t="s">
        <v>125</v>
      </c>
      <c r="C26" t="s">
        <v>180</v>
      </c>
      <c r="D26" t="s">
        <v>301</v>
      </c>
      <c r="E26" t="s">
        <v>302</v>
      </c>
      <c r="F26">
        <v>253.0521124</v>
      </c>
      <c r="G26" t="s">
        <v>3096</v>
      </c>
      <c r="H26">
        <v>0.79054939866666651</v>
      </c>
      <c r="I26" t="s">
        <v>1020</v>
      </c>
      <c r="J26" t="e">
        <f ca="1">_xll.JChemExcel.Functions.JCSYSStructure("7F89D9B57A62BD832D9476B770BAD271")</f>
        <v>#NAME?</v>
      </c>
      <c r="K26">
        <v>15</v>
      </c>
      <c r="L26" t="s">
        <v>1947</v>
      </c>
      <c r="M26" t="s">
        <v>1243</v>
      </c>
      <c r="N26" t="s">
        <v>197</v>
      </c>
      <c r="P26" t="s">
        <v>182</v>
      </c>
      <c r="Q26" t="s">
        <v>109</v>
      </c>
      <c r="R26">
        <v>2.41</v>
      </c>
      <c r="S26">
        <v>1.54</v>
      </c>
      <c r="T26">
        <v>-0.21</v>
      </c>
      <c r="U26">
        <v>7.0000000000000007E-2</v>
      </c>
      <c r="V26">
        <f t="shared" si="1"/>
        <v>25.305211240000002</v>
      </c>
      <c r="W26" t="s">
        <v>2954</v>
      </c>
      <c r="X26" t="s">
        <v>2955</v>
      </c>
      <c r="Y26" t="s">
        <v>2757</v>
      </c>
      <c r="Z26" t="s">
        <v>2956</v>
      </c>
      <c r="AA26" t="s">
        <v>3256</v>
      </c>
      <c r="AH26" t="s">
        <v>3474</v>
      </c>
      <c r="AI26" t="s">
        <v>3545</v>
      </c>
      <c r="AJ26" t="s">
        <v>3545</v>
      </c>
      <c r="AK26" t="s">
        <v>3737</v>
      </c>
      <c r="AL26" t="s">
        <v>3738</v>
      </c>
    </row>
    <row r="27" spans="1:38" ht="14.75" customHeight="1">
      <c r="A27">
        <v>181</v>
      </c>
      <c r="B27" t="s">
        <v>114</v>
      </c>
      <c r="C27" t="s">
        <v>180</v>
      </c>
      <c r="D27" t="s">
        <v>299</v>
      </c>
      <c r="E27" t="s">
        <v>300</v>
      </c>
      <c r="F27">
        <v>278.08374688100002</v>
      </c>
      <c r="G27" t="s">
        <v>3094</v>
      </c>
      <c r="H27">
        <v>0.65000114599999992</v>
      </c>
      <c r="I27" t="s">
        <v>1019</v>
      </c>
      <c r="J27" t="e">
        <f ca="1">_xll.JChemExcel.Functions.JCSYSStructure("2958B9D8849D1406D509B69F8FA7E658")</f>
        <v>#NAME?</v>
      </c>
      <c r="K27">
        <v>15</v>
      </c>
      <c r="L27" t="s">
        <v>1946</v>
      </c>
      <c r="M27" t="s">
        <v>1242</v>
      </c>
      <c r="N27" t="s">
        <v>197</v>
      </c>
      <c r="P27" t="s">
        <v>182</v>
      </c>
      <c r="Q27" t="s">
        <v>115</v>
      </c>
      <c r="R27">
        <v>2.2799999999999998</v>
      </c>
      <c r="S27">
        <v>1.55</v>
      </c>
      <c r="T27">
        <v>-0.22</v>
      </c>
      <c r="U27">
        <v>0.21</v>
      </c>
      <c r="V27">
        <f t="shared" si="1"/>
        <v>27.808374688100002</v>
      </c>
      <c r="W27">
        <v>24.97</v>
      </c>
      <c r="X27" t="s">
        <v>2952</v>
      </c>
      <c r="Y27" t="s">
        <v>2748</v>
      </c>
      <c r="Z27" t="s">
        <v>2953</v>
      </c>
      <c r="AH27" t="s">
        <v>3481</v>
      </c>
      <c r="AI27" t="s">
        <v>3545</v>
      </c>
      <c r="AJ27" t="s">
        <v>3545</v>
      </c>
      <c r="AK27" t="s">
        <v>3691</v>
      </c>
      <c r="AL27" t="s">
        <v>3692</v>
      </c>
    </row>
    <row r="28" spans="1:38" ht="14.75" customHeight="1">
      <c r="A28">
        <v>179</v>
      </c>
      <c r="B28" t="s">
        <v>112</v>
      </c>
      <c r="C28" t="s">
        <v>180</v>
      </c>
      <c r="D28" t="s">
        <v>298</v>
      </c>
      <c r="E28" t="s">
        <v>297</v>
      </c>
      <c r="F28">
        <v>250.05244675200001</v>
      </c>
      <c r="G28" t="s">
        <v>3091</v>
      </c>
      <c r="H28">
        <v>0.38726080800000007</v>
      </c>
      <c r="I28" t="s">
        <v>1018</v>
      </c>
      <c r="J28" t="e">
        <f ca="1">_xll.JChemExcel.Functions.JCSYSStructure("114F112DF523115F0A4AF359A7CCAA29")</f>
        <v>#NAME?</v>
      </c>
      <c r="K28">
        <v>15</v>
      </c>
      <c r="L28" t="s">
        <v>1945</v>
      </c>
      <c r="M28" t="s">
        <v>1241</v>
      </c>
      <c r="N28" t="s">
        <v>197</v>
      </c>
      <c r="P28" t="s">
        <v>182</v>
      </c>
      <c r="Q28" t="s">
        <v>113</v>
      </c>
      <c r="R28">
        <v>1.87</v>
      </c>
      <c r="S28">
        <v>1.39</v>
      </c>
      <c r="T28">
        <v>-0.61</v>
      </c>
      <c r="U28">
        <v>-0.31</v>
      </c>
      <c r="V28">
        <f t="shared" si="1"/>
        <v>25.005244675200004</v>
      </c>
      <c r="W28">
        <v>24.93</v>
      </c>
      <c r="X28" t="s">
        <v>2951</v>
      </c>
      <c r="Y28" t="s">
        <v>2748</v>
      </c>
      <c r="Z28" t="s">
        <v>155</v>
      </c>
      <c r="AA28" s="21">
        <v>42807</v>
      </c>
      <c r="AH28" t="s">
        <v>3481</v>
      </c>
      <c r="AI28" t="s">
        <v>3545</v>
      </c>
      <c r="AJ28" t="s">
        <v>3545</v>
      </c>
      <c r="AK28" t="s">
        <v>3823</v>
      </c>
      <c r="AL28" t="s">
        <v>3824</v>
      </c>
    </row>
    <row r="29" spans="1:38" ht="15" customHeight="1">
      <c r="A29">
        <v>703</v>
      </c>
      <c r="B29" t="s">
        <v>110</v>
      </c>
      <c r="C29" t="s">
        <v>18</v>
      </c>
      <c r="D29" t="s">
        <v>295</v>
      </c>
      <c r="E29" t="s">
        <v>296</v>
      </c>
      <c r="F29">
        <v>396.01455069999997</v>
      </c>
      <c r="G29" t="s">
        <v>3211</v>
      </c>
      <c r="H29">
        <v>-0.46505939566666704</v>
      </c>
      <c r="I29" t="s">
        <v>1017</v>
      </c>
      <c r="J29" t="e">
        <f ca="1">_xll.JChemExcel.Functions.JCSYSStructure("5ED66306CFA3218BEE8D38FFDF268D65")</f>
        <v>#NAME?</v>
      </c>
      <c r="K29">
        <v>25</v>
      </c>
      <c r="L29" t="s">
        <v>2027</v>
      </c>
      <c r="M29" t="s">
        <v>1240</v>
      </c>
      <c r="N29" t="s">
        <v>197</v>
      </c>
      <c r="O29" t="s">
        <v>2386</v>
      </c>
      <c r="P29" t="s">
        <v>183</v>
      </c>
      <c r="Q29" t="s">
        <v>111</v>
      </c>
      <c r="R29">
        <v>1</v>
      </c>
      <c r="S29">
        <v>-0.72</v>
      </c>
      <c r="T29">
        <v>-2.37</v>
      </c>
      <c r="U29">
        <v>-2.0499999999999998</v>
      </c>
      <c r="V29">
        <f t="shared" si="1"/>
        <v>39.60145507</v>
      </c>
      <c r="W29" t="s">
        <v>2998</v>
      </c>
      <c r="X29" t="s">
        <v>2999</v>
      </c>
      <c r="Y29" t="s">
        <v>3000</v>
      </c>
      <c r="Z29" t="s">
        <v>3001</v>
      </c>
      <c r="AA29" t="s">
        <v>3276</v>
      </c>
      <c r="AH29" t="s">
        <v>3481</v>
      </c>
      <c r="AI29" t="s">
        <v>3545</v>
      </c>
      <c r="AJ29" t="s">
        <v>3545</v>
      </c>
      <c r="AK29" t="s">
        <v>3754</v>
      </c>
      <c r="AL29" t="s">
        <v>3764</v>
      </c>
    </row>
    <row r="30" spans="1:38" ht="14.75" customHeight="1">
      <c r="A30">
        <v>2902</v>
      </c>
      <c r="B30" t="s">
        <v>645</v>
      </c>
      <c r="C30" t="s">
        <v>2</v>
      </c>
      <c r="D30" t="s">
        <v>668</v>
      </c>
      <c r="E30" t="s">
        <v>814</v>
      </c>
      <c r="F30">
        <v>416.202130684</v>
      </c>
      <c r="G30" t="s">
        <v>3013</v>
      </c>
      <c r="H30">
        <v>3.6367545773333334</v>
      </c>
      <c r="I30" t="s">
        <v>1016</v>
      </c>
      <c r="J30" t="e">
        <f ca="1">_xll.JChemExcel.Functions.JCSYSStructure("30660F83CD6FD2ADBA1448A3B2E219D2")</f>
        <v>#NAME?</v>
      </c>
      <c r="K30">
        <v>1</v>
      </c>
      <c r="L30" t="s">
        <v>1889</v>
      </c>
      <c r="M30" t="s">
        <v>1239</v>
      </c>
      <c r="N30" t="s">
        <v>198</v>
      </c>
      <c r="P30" t="s">
        <v>182</v>
      </c>
      <c r="Q30" t="s">
        <v>155</v>
      </c>
      <c r="R30">
        <v>3.7</v>
      </c>
      <c r="S30">
        <v>2.08</v>
      </c>
      <c r="T30">
        <v>2.48</v>
      </c>
      <c r="U30">
        <v>2.84</v>
      </c>
      <c r="V30">
        <f t="shared" si="1"/>
        <v>41.620213068400005</v>
      </c>
      <c r="W30">
        <v>3.1E-2</v>
      </c>
      <c r="X30" t="s">
        <v>3539</v>
      </c>
      <c r="Y30" t="s">
        <v>2769</v>
      </c>
      <c r="Z30" s="21">
        <v>43810</v>
      </c>
      <c r="AA30" s="21"/>
      <c r="AB30" s="21"/>
      <c r="AC30" s="21"/>
      <c r="AD30" s="21"/>
      <c r="AE30" s="21"/>
      <c r="AF30" s="21"/>
      <c r="AG30" s="21"/>
      <c r="AH30" s="21" t="s">
        <v>3481</v>
      </c>
      <c r="AI30" t="s">
        <v>3545</v>
      </c>
      <c r="AJ30" t="s">
        <v>3872</v>
      </c>
      <c r="AK30" s="21" t="s">
        <v>3657</v>
      </c>
      <c r="AL30" s="21" t="s">
        <v>3656</v>
      </c>
    </row>
    <row r="31" spans="1:38" ht="14.75" customHeight="1">
      <c r="A31">
        <v>170</v>
      </c>
      <c r="B31" t="s">
        <v>135</v>
      </c>
      <c r="C31" t="s">
        <v>2</v>
      </c>
      <c r="D31" t="s">
        <v>136</v>
      </c>
      <c r="E31" t="s">
        <v>813</v>
      </c>
      <c r="F31">
        <v>272.11946368600002</v>
      </c>
      <c r="G31" t="s">
        <v>3204</v>
      </c>
      <c r="H31">
        <v>-0.39506400271083036</v>
      </c>
      <c r="I31" t="s">
        <v>1015</v>
      </c>
      <c r="J31" t="e">
        <f ca="1">_xll.JChemExcel.Functions.JCSYSStructure("63C3DC90BF6184541845FB4ABC42BD1E")</f>
        <v>#NAME?</v>
      </c>
      <c r="K31">
        <v>12</v>
      </c>
      <c r="L31" t="s">
        <v>1925</v>
      </c>
      <c r="M31" t="s">
        <v>1238</v>
      </c>
      <c r="N31" t="s">
        <v>197</v>
      </c>
      <c r="O31" t="s">
        <v>2386</v>
      </c>
      <c r="P31" t="s">
        <v>183</v>
      </c>
      <c r="Q31" t="s">
        <v>460</v>
      </c>
      <c r="R31">
        <v>1.35</v>
      </c>
      <c r="S31">
        <v>0.74</v>
      </c>
      <c r="T31">
        <v>-0.31</v>
      </c>
      <c r="U31">
        <v>0.2</v>
      </c>
      <c r="V31">
        <f t="shared" si="1"/>
        <v>27.211946368600003</v>
      </c>
      <c r="W31">
        <v>7.8E-2</v>
      </c>
      <c r="X31" t="s">
        <v>2995</v>
      </c>
      <c r="Y31" t="s">
        <v>2777</v>
      </c>
      <c r="Z31" t="s">
        <v>155</v>
      </c>
      <c r="AA31" s="21">
        <v>42968</v>
      </c>
      <c r="AH31" t="s">
        <v>3481</v>
      </c>
      <c r="AI31" t="s">
        <v>3545</v>
      </c>
      <c r="AJ31" t="s">
        <v>3545</v>
      </c>
      <c r="AK31" t="s">
        <v>3728</v>
      </c>
      <c r="AL31" t="s">
        <v>3729</v>
      </c>
    </row>
    <row r="32" spans="1:38" ht="14.75" customHeight="1">
      <c r="A32">
        <v>2903</v>
      </c>
      <c r="B32" t="s">
        <v>164</v>
      </c>
      <c r="C32" t="s">
        <v>2</v>
      </c>
      <c r="D32" t="s">
        <v>165</v>
      </c>
      <c r="E32" t="s">
        <v>294</v>
      </c>
      <c r="F32">
        <v>407.11807910099998</v>
      </c>
      <c r="G32" t="s">
        <v>3155</v>
      </c>
      <c r="H32">
        <v>1.2572162756666669</v>
      </c>
      <c r="I32" t="s">
        <v>1014</v>
      </c>
      <c r="J32" t="e">
        <f ca="1">_xll.JChemExcel.Functions.JCSYSStructure("1D8621763424FAEE6A3AF0B13CEADC3F")</f>
        <v>#NAME?</v>
      </c>
      <c r="K32">
        <v>23</v>
      </c>
      <c r="L32" t="s">
        <v>2016</v>
      </c>
      <c r="M32" t="s">
        <v>1237</v>
      </c>
      <c r="N32" t="s">
        <v>197</v>
      </c>
      <c r="P32" t="s">
        <v>182</v>
      </c>
      <c r="Q32" t="s">
        <v>166</v>
      </c>
      <c r="R32">
        <v>4.54</v>
      </c>
      <c r="S32">
        <v>1.7</v>
      </c>
      <c r="T32">
        <v>-1.54</v>
      </c>
      <c r="U32">
        <v>-1.37</v>
      </c>
      <c r="V32">
        <f t="shared" si="1"/>
        <v>40.711807910099999</v>
      </c>
      <c r="W32">
        <v>0.97</v>
      </c>
      <c r="X32" t="s">
        <v>3538</v>
      </c>
      <c r="Y32" t="s">
        <v>2748</v>
      </c>
      <c r="Z32" t="s">
        <v>2950</v>
      </c>
      <c r="AH32" t="s">
        <v>3481</v>
      </c>
      <c r="AI32" t="s">
        <v>3545</v>
      </c>
      <c r="AJ32" t="s">
        <v>3545</v>
      </c>
      <c r="AK32" t="s">
        <v>3673</v>
      </c>
      <c r="AL32" t="s">
        <v>3674</v>
      </c>
    </row>
    <row r="33" spans="1:39" ht="14.75" customHeight="1">
      <c r="A33">
        <v>3144</v>
      </c>
      <c r="B33" t="s">
        <v>554</v>
      </c>
      <c r="C33" t="s">
        <v>2</v>
      </c>
      <c r="D33" t="s">
        <v>555</v>
      </c>
      <c r="E33" t="s">
        <v>812</v>
      </c>
      <c r="F33">
        <v>418.271924324</v>
      </c>
      <c r="G33" t="s">
        <v>3016</v>
      </c>
      <c r="H33">
        <v>4.4582012163333324</v>
      </c>
      <c r="I33" t="s">
        <v>1013</v>
      </c>
      <c r="J33" t="e">
        <f ca="1">_xll.JChemExcel.Functions.JCSYSStructure("204F0BD7DF1A0F9DAD5D00237593CB50")</f>
        <v>#NAME?</v>
      </c>
      <c r="K33">
        <v>1</v>
      </c>
      <c r="L33" t="s">
        <v>1889</v>
      </c>
      <c r="M33" t="s">
        <v>1236</v>
      </c>
      <c r="N33" t="s">
        <v>198</v>
      </c>
      <c r="P33" t="s">
        <v>182</v>
      </c>
      <c r="Q33" t="s">
        <v>155</v>
      </c>
      <c r="R33">
        <v>4.04</v>
      </c>
      <c r="S33">
        <v>2.97</v>
      </c>
      <c r="T33">
        <v>3.14</v>
      </c>
      <c r="U33">
        <v>3.56</v>
      </c>
      <c r="V33">
        <f t="shared" si="1"/>
        <v>41.827192432400004</v>
      </c>
      <c r="W33">
        <v>0.24099999999999999</v>
      </c>
      <c r="X33" t="s">
        <v>2949</v>
      </c>
      <c r="Y33" t="s">
        <v>2769</v>
      </c>
      <c r="Z33" t="s">
        <v>155</v>
      </c>
      <c r="AA33" s="21">
        <v>41814</v>
      </c>
      <c r="AH33" t="s">
        <v>3481</v>
      </c>
      <c r="AI33" t="s">
        <v>3545</v>
      </c>
      <c r="AJ33" t="s">
        <v>3545</v>
      </c>
      <c r="AK33" t="s">
        <v>3721</v>
      </c>
      <c r="AL33" t="s">
        <v>3722</v>
      </c>
    </row>
    <row r="34" spans="1:39" ht="14.75" customHeight="1">
      <c r="A34">
        <v>667</v>
      </c>
      <c r="B34" t="s">
        <v>1272</v>
      </c>
      <c r="C34" t="s">
        <v>0</v>
      </c>
      <c r="D34" t="s">
        <v>292</v>
      </c>
      <c r="E34" t="s">
        <v>293</v>
      </c>
      <c r="F34">
        <v>197.127660123</v>
      </c>
      <c r="G34" t="s">
        <v>3140</v>
      </c>
      <c r="H34">
        <v>1.3935909813333334</v>
      </c>
      <c r="I34" t="s">
        <v>1012</v>
      </c>
      <c r="J34" t="e">
        <f ca="1">_xll.JChemExcel.Functions.JCSYSStructure("67C16A1A7E64F214171246616B2A2DEB")</f>
        <v>#NAME?</v>
      </c>
      <c r="K34">
        <v>21</v>
      </c>
      <c r="L34" t="s">
        <v>1997</v>
      </c>
      <c r="M34" t="s">
        <v>1235</v>
      </c>
      <c r="N34" t="s">
        <v>197</v>
      </c>
      <c r="P34" t="s">
        <v>182</v>
      </c>
      <c r="Q34" t="s">
        <v>109</v>
      </c>
      <c r="R34">
        <v>1.77</v>
      </c>
      <c r="S34">
        <v>2.2799999999999998</v>
      </c>
      <c r="T34">
        <v>0.73</v>
      </c>
      <c r="U34">
        <v>0.85</v>
      </c>
      <c r="V34">
        <f t="shared" si="1"/>
        <v>19.712766012300001</v>
      </c>
      <c r="W34">
        <v>2.9000000000000001E-2</v>
      </c>
      <c r="X34" t="s">
        <v>2752</v>
      </c>
      <c r="Y34" t="s">
        <v>2801</v>
      </c>
      <c r="Z34" t="s">
        <v>2948</v>
      </c>
      <c r="AH34" s="21" t="s">
        <v>3459</v>
      </c>
      <c r="AI34" s="21"/>
      <c r="AJ34" s="21"/>
      <c r="AK34" s="21" t="s">
        <v>3927</v>
      </c>
      <c r="AL34" s="21" t="s">
        <v>3937</v>
      </c>
    </row>
    <row r="35" spans="1:39" ht="14.75" customHeight="1">
      <c r="A35">
        <v>10552</v>
      </c>
      <c r="B35" t="s">
        <v>658</v>
      </c>
      <c r="C35" s="6" t="s">
        <v>2</v>
      </c>
      <c r="D35" s="23" t="s">
        <v>3574</v>
      </c>
      <c r="E35" t="s">
        <v>811</v>
      </c>
      <c r="F35">
        <v>338.16304257600001</v>
      </c>
      <c r="G35" t="s">
        <v>3121</v>
      </c>
      <c r="H35">
        <v>3.9251399350000007</v>
      </c>
      <c r="I35" t="s">
        <v>1011</v>
      </c>
      <c r="J35" t="e">
        <f ca="1">_xll.JChemExcel.Functions.JCSYSStructure("5D70944F52C49E51DFF7644F02F4BC91")</f>
        <v>#NAME?</v>
      </c>
      <c r="K35">
        <v>18</v>
      </c>
      <c r="L35" t="s">
        <v>1975</v>
      </c>
      <c r="M35" t="s">
        <v>1234</v>
      </c>
      <c r="N35" t="s">
        <v>198</v>
      </c>
      <c r="P35" t="s">
        <v>182</v>
      </c>
      <c r="Q35" t="s">
        <v>155</v>
      </c>
      <c r="R35">
        <v>3.34</v>
      </c>
      <c r="S35">
        <v>3.68</v>
      </c>
      <c r="T35">
        <v>3.13</v>
      </c>
      <c r="U35">
        <v>3.14</v>
      </c>
      <c r="V35">
        <f t="shared" si="1"/>
        <v>33.816304257600002</v>
      </c>
      <c r="AB35" t="s">
        <v>3560</v>
      </c>
      <c r="AC35" t="s">
        <v>3513</v>
      </c>
      <c r="AD35" t="s">
        <v>2815</v>
      </c>
      <c r="AE35" t="s">
        <v>3561</v>
      </c>
      <c r="AG35" t="s">
        <v>155</v>
      </c>
      <c r="AH35" t="s">
        <v>3480</v>
      </c>
      <c r="AI35" t="s">
        <v>3545</v>
      </c>
      <c r="AJ35" t="s">
        <v>3545</v>
      </c>
      <c r="AK35" t="s">
        <v>3620</v>
      </c>
      <c r="AL35" t="s">
        <v>3621</v>
      </c>
    </row>
    <row r="36" spans="1:39" ht="14.75" customHeight="1">
      <c r="A36" t="s">
        <v>155</v>
      </c>
      <c r="B36" t="s">
        <v>520</v>
      </c>
      <c r="C36" t="s">
        <v>2</v>
      </c>
      <c r="D36" t="s">
        <v>521</v>
      </c>
      <c r="E36" t="s">
        <v>522</v>
      </c>
      <c r="F36">
        <v>862.19564362400001</v>
      </c>
      <c r="G36" t="s">
        <v>3163</v>
      </c>
      <c r="H36">
        <v>1.188237431333333</v>
      </c>
      <c r="I36" t="s">
        <v>1010</v>
      </c>
      <c r="J36" t="e">
        <f ca="1">_xll.JChemExcel.Functions.JCSYSStructure("612BA219D082F90B357AF3075235458E")</f>
        <v>#NAME?</v>
      </c>
      <c r="K36">
        <v>25</v>
      </c>
      <c r="L36" t="s">
        <v>2026</v>
      </c>
      <c r="M36" t="s">
        <v>1233</v>
      </c>
      <c r="N36" t="s">
        <v>198</v>
      </c>
      <c r="P36" t="s">
        <v>2987</v>
      </c>
      <c r="Q36" t="s">
        <v>155</v>
      </c>
      <c r="R36">
        <v>6.15</v>
      </c>
      <c r="S36">
        <v>0.83</v>
      </c>
      <c r="T36">
        <v>-2.6</v>
      </c>
      <c r="U36">
        <v>-0.41</v>
      </c>
      <c r="V36">
        <f t="shared" si="1"/>
        <v>86.219564362400007</v>
      </c>
      <c r="AB36" t="s">
        <v>3335</v>
      </c>
      <c r="AC36" t="s">
        <v>3359</v>
      </c>
      <c r="AD36" t="s">
        <v>2748</v>
      </c>
      <c r="AE36" t="s">
        <v>3336</v>
      </c>
      <c r="AF36" t="s">
        <v>3337</v>
      </c>
    </row>
    <row r="37" spans="1:39">
      <c r="A37" t="s">
        <v>155</v>
      </c>
      <c r="B37" t="s">
        <v>489</v>
      </c>
      <c r="C37" t="s">
        <v>2</v>
      </c>
      <c r="D37" t="s">
        <v>490</v>
      </c>
      <c r="E37" t="s">
        <v>810</v>
      </c>
      <c r="F37">
        <v>411.20457303799998</v>
      </c>
      <c r="G37" t="s">
        <v>3015</v>
      </c>
      <c r="H37">
        <v>3.7877227776666662</v>
      </c>
      <c r="I37" t="s">
        <v>1009</v>
      </c>
      <c r="J37" t="e">
        <f ca="1">_xll.JChemExcel.Functions.JCSYSStructure("B1B9ABE10BC43741748979BA3D4EA3B8")</f>
        <v>#NAME?</v>
      </c>
      <c r="K37">
        <v>1</v>
      </c>
      <c r="L37" t="s">
        <v>1889</v>
      </c>
      <c r="M37" t="s">
        <v>1232</v>
      </c>
      <c r="N37" t="s">
        <v>198</v>
      </c>
      <c r="P37" t="s">
        <v>182</v>
      </c>
      <c r="Q37" t="s">
        <v>155</v>
      </c>
      <c r="R37">
        <v>3.94</v>
      </c>
      <c r="S37">
        <v>2.48</v>
      </c>
      <c r="T37">
        <v>1.68</v>
      </c>
      <c r="U37">
        <v>1.95</v>
      </c>
      <c r="V37">
        <f t="shared" si="1"/>
        <v>41.120457303800002</v>
      </c>
      <c r="AB37" t="s">
        <v>3280</v>
      </c>
      <c r="AC37" t="s">
        <v>3241</v>
      </c>
      <c r="AD37" t="s">
        <v>2751</v>
      </c>
      <c r="AE37" t="s">
        <v>3282</v>
      </c>
      <c r="AF37" t="s">
        <v>3289</v>
      </c>
      <c r="AG37" t="s">
        <v>3460</v>
      </c>
      <c r="AH37" t="s">
        <v>3480</v>
      </c>
      <c r="AI37" t="s">
        <v>3545</v>
      </c>
      <c r="AJ37" t="s">
        <v>3545</v>
      </c>
      <c r="AK37" t="s">
        <v>3895</v>
      </c>
      <c r="AL37" t="s">
        <v>3900</v>
      </c>
    </row>
    <row r="38" spans="1:39" ht="14.75" customHeight="1">
      <c r="A38">
        <v>2816</v>
      </c>
      <c r="B38" t="s">
        <v>179</v>
      </c>
      <c r="C38" t="s">
        <v>18</v>
      </c>
      <c r="D38" t="s">
        <v>290</v>
      </c>
      <c r="E38" t="s">
        <v>291</v>
      </c>
      <c r="F38">
        <v>182.99901419899999</v>
      </c>
      <c r="G38" t="s">
        <v>3126</v>
      </c>
      <c r="H38">
        <v>0.44881351366666666</v>
      </c>
      <c r="I38" t="s">
        <v>1008</v>
      </c>
      <c r="J38" t="e">
        <f ca="1">_xll.JChemExcel.Functions.JCSYSStructure("E83CDAEA2E46901E40CC0C7415D98241")</f>
        <v>#NAME?</v>
      </c>
      <c r="K38">
        <v>19</v>
      </c>
      <c r="L38" t="s">
        <v>1985</v>
      </c>
      <c r="M38" t="s">
        <v>1231</v>
      </c>
      <c r="N38" t="s">
        <v>197</v>
      </c>
      <c r="P38" t="s">
        <v>182</v>
      </c>
      <c r="Q38" t="s">
        <v>72</v>
      </c>
      <c r="R38">
        <v>1</v>
      </c>
      <c r="S38">
        <v>1.36</v>
      </c>
      <c r="T38">
        <v>-0.21</v>
      </c>
      <c r="U38">
        <v>-0.21</v>
      </c>
      <c r="V38">
        <f t="shared" si="1"/>
        <v>18.299901419899999</v>
      </c>
      <c r="W38" t="s">
        <v>2944</v>
      </c>
      <c r="X38" t="s">
        <v>2945</v>
      </c>
      <c r="Y38" t="s">
        <v>2946</v>
      </c>
      <c r="Z38" t="s">
        <v>2947</v>
      </c>
      <c r="AA38" t="s">
        <v>3261</v>
      </c>
      <c r="AH38" t="s">
        <v>3474</v>
      </c>
      <c r="AI38" t="s">
        <v>3545</v>
      </c>
      <c r="AJ38" t="s">
        <v>3545</v>
      </c>
      <c r="AK38" t="s">
        <v>3626</v>
      </c>
      <c r="AL38" t="s">
        <v>3627</v>
      </c>
    </row>
    <row r="39" spans="1:39" ht="14.75" customHeight="1">
      <c r="A39">
        <v>3143</v>
      </c>
      <c r="B39" t="s">
        <v>4015</v>
      </c>
      <c r="C39" t="s">
        <v>2</v>
      </c>
      <c r="D39" t="s">
        <v>288</v>
      </c>
      <c r="E39" t="s">
        <v>289</v>
      </c>
      <c r="F39">
        <v>238.06661722000001</v>
      </c>
      <c r="G39" t="s">
        <v>3107</v>
      </c>
      <c r="H39">
        <v>1.2665976423333336</v>
      </c>
      <c r="I39" t="s">
        <v>774</v>
      </c>
      <c r="J39" t="e">
        <f ca="1">_xll.JChemExcel.Functions.JCSYSStructure("1C7522BD58DF2AC17D422C364106B301")</f>
        <v>#NAME?</v>
      </c>
      <c r="K39">
        <v>17</v>
      </c>
      <c r="L39" t="s">
        <v>1966</v>
      </c>
      <c r="M39" t="s">
        <v>774</v>
      </c>
      <c r="P39" t="s">
        <v>182</v>
      </c>
      <c r="Q39" t="s">
        <v>46</v>
      </c>
      <c r="R39">
        <v>2</v>
      </c>
      <c r="S39">
        <v>1.58</v>
      </c>
      <c r="T39">
        <v>-0.28000000000000003</v>
      </c>
      <c r="U39">
        <v>-0.3</v>
      </c>
      <c r="V39">
        <f t="shared" si="1"/>
        <v>23.806661722000001</v>
      </c>
      <c r="W39" t="s">
        <v>2774</v>
      </c>
      <c r="Y39" t="s">
        <v>2769</v>
      </c>
      <c r="AB39" t="s">
        <v>3424</v>
      </c>
      <c r="AC39" t="s">
        <v>3359</v>
      </c>
      <c r="AD39" t="s">
        <v>2748</v>
      </c>
      <c r="AE39" t="s">
        <v>3425</v>
      </c>
      <c r="AG39" t="s">
        <v>3463</v>
      </c>
      <c r="AH39" t="s">
        <v>3480</v>
      </c>
      <c r="AI39" t="s">
        <v>3545</v>
      </c>
      <c r="AJ39" t="s">
        <v>3545</v>
      </c>
      <c r="AK39" t="s">
        <v>3821</v>
      </c>
      <c r="AL39" t="s">
        <v>3822</v>
      </c>
    </row>
    <row r="40" spans="1:39" ht="14.75" customHeight="1">
      <c r="A40">
        <v>2802</v>
      </c>
      <c r="B40" t="s">
        <v>461</v>
      </c>
      <c r="C40" t="s">
        <v>2</v>
      </c>
      <c r="D40" t="s">
        <v>462</v>
      </c>
      <c r="E40" t="s">
        <v>393</v>
      </c>
      <c r="F40">
        <v>481.16828497099999</v>
      </c>
      <c r="G40" t="s">
        <v>3083</v>
      </c>
      <c r="H40">
        <v>1.9229604620000003</v>
      </c>
      <c r="I40" t="s">
        <v>1007</v>
      </c>
      <c r="J40" t="e">
        <f ca="1">_xll.JChemExcel.Functions.JCSYSStructure("CF84BD0F50D636872CA3B918BB12EE72")</f>
        <v>#NAME?</v>
      </c>
      <c r="K40">
        <v>14</v>
      </c>
      <c r="L40" t="s">
        <v>1939</v>
      </c>
      <c r="M40" t="s">
        <v>1230</v>
      </c>
      <c r="N40" t="s">
        <v>198</v>
      </c>
      <c r="P40" t="s">
        <v>182</v>
      </c>
      <c r="Q40" t="s">
        <v>155</v>
      </c>
      <c r="R40">
        <v>1.68</v>
      </c>
      <c r="S40">
        <v>1.22</v>
      </c>
      <c r="T40">
        <v>0.18</v>
      </c>
      <c r="U40">
        <v>1.27</v>
      </c>
      <c r="V40">
        <f t="shared" si="1"/>
        <v>48.116828497100002</v>
      </c>
      <c r="W40">
        <v>0.01</v>
      </c>
      <c r="X40" t="s">
        <v>2942</v>
      </c>
      <c r="Y40" t="s">
        <v>2769</v>
      </c>
      <c r="Z40" t="s">
        <v>2943</v>
      </c>
      <c r="AB40" t="s">
        <v>3418</v>
      </c>
      <c r="AC40" t="s">
        <v>3385</v>
      </c>
      <c r="AD40" t="s">
        <v>2751</v>
      </c>
      <c r="AE40" t="s">
        <v>3417</v>
      </c>
      <c r="AF40" t="s">
        <v>3416</v>
      </c>
      <c r="AG40" t="s">
        <v>3460</v>
      </c>
      <c r="AH40" t="s">
        <v>3480</v>
      </c>
      <c r="AI40" t="s">
        <v>3545</v>
      </c>
      <c r="AJ40" t="s">
        <v>3872</v>
      </c>
      <c r="AK40" t="s">
        <v>3866</v>
      </c>
      <c r="AL40" t="s">
        <v>3867</v>
      </c>
    </row>
    <row r="41" spans="1:39" ht="14.75" customHeight="1">
      <c r="A41">
        <v>2844</v>
      </c>
      <c r="B41" t="s">
        <v>458</v>
      </c>
      <c r="C41" t="s">
        <v>2</v>
      </c>
      <c r="D41" t="s">
        <v>419</v>
      </c>
      <c r="E41" t="s">
        <v>809</v>
      </c>
      <c r="F41">
        <v>250.16812795600001</v>
      </c>
      <c r="G41" t="s">
        <v>3067</v>
      </c>
      <c r="H41">
        <v>2.4090931343333333</v>
      </c>
      <c r="I41" t="s">
        <v>1006</v>
      </c>
      <c r="J41" t="e">
        <f ca="1">_xll.JChemExcel.Functions.JCSYSStructure("7EFAB4ED9D005307EECFD1AE770E5999")</f>
        <v>#NAME?</v>
      </c>
      <c r="K41">
        <v>11</v>
      </c>
      <c r="L41" t="s">
        <v>1917</v>
      </c>
      <c r="M41" t="s">
        <v>1229</v>
      </c>
      <c r="N41" t="s">
        <v>197</v>
      </c>
      <c r="P41" t="s">
        <v>182</v>
      </c>
      <c r="Q41" t="s">
        <v>459</v>
      </c>
      <c r="R41">
        <v>2.29</v>
      </c>
      <c r="S41">
        <v>1.98</v>
      </c>
      <c r="T41">
        <v>0.57999999999999996</v>
      </c>
      <c r="U41">
        <v>1.05</v>
      </c>
      <c r="V41">
        <f t="shared" si="1"/>
        <v>25.016812795600003</v>
      </c>
      <c r="W41">
        <v>2.1000000000000001E-2</v>
      </c>
      <c r="X41" t="s">
        <v>2941</v>
      </c>
      <c r="Y41" t="s">
        <v>2769</v>
      </c>
      <c r="Z41" s="21">
        <v>43283</v>
      </c>
      <c r="AA41" s="21"/>
      <c r="AB41" s="21" t="s">
        <v>3493</v>
      </c>
      <c r="AC41" s="21" t="s">
        <v>3494</v>
      </c>
      <c r="AD41" s="21" t="s">
        <v>2751</v>
      </c>
      <c r="AE41" s="21" t="s">
        <v>3495</v>
      </c>
      <c r="AF41" s="21"/>
      <c r="AG41" s="21" t="s">
        <v>3460</v>
      </c>
      <c r="AH41" t="s">
        <v>3530</v>
      </c>
      <c r="AI41" s="21" t="s">
        <v>3545</v>
      </c>
      <c r="AJ41" s="21" t="s">
        <v>3545</v>
      </c>
      <c r="AK41" s="21" t="s">
        <v>3870</v>
      </c>
      <c r="AL41" s="21" t="s">
        <v>3871</v>
      </c>
    </row>
    <row r="42" spans="1:39" ht="14.75" customHeight="1">
      <c r="A42">
        <v>3769</v>
      </c>
      <c r="B42" t="s">
        <v>644</v>
      </c>
      <c r="C42" t="s">
        <v>2</v>
      </c>
      <c r="D42" t="s">
        <v>712</v>
      </c>
      <c r="E42" t="s">
        <v>808</v>
      </c>
      <c r="F42">
        <v>435.0655696</v>
      </c>
      <c r="G42" t="s">
        <v>3190</v>
      </c>
      <c r="H42">
        <v>1.8976447186666672</v>
      </c>
      <c r="I42" t="s">
        <v>1005</v>
      </c>
      <c r="J42" t="e">
        <f ca="1">_xll.JChemExcel.Functions.JCSYSStructure("AEA5277CCE45F6FF353643C1799488A2")</f>
        <v>#NAME?</v>
      </c>
      <c r="K42">
        <v>30</v>
      </c>
      <c r="L42" t="s">
        <v>2067</v>
      </c>
      <c r="M42" t="s">
        <v>1228</v>
      </c>
      <c r="N42" t="s">
        <v>198</v>
      </c>
      <c r="P42" t="s">
        <v>182</v>
      </c>
      <c r="Q42" t="s">
        <v>155</v>
      </c>
      <c r="R42">
        <v>1.75</v>
      </c>
      <c r="S42">
        <v>1.62</v>
      </c>
      <c r="T42">
        <v>2.61</v>
      </c>
      <c r="U42">
        <v>2.34</v>
      </c>
      <c r="V42">
        <f t="shared" si="1"/>
        <v>43.506556960000005</v>
      </c>
      <c r="W42" t="s">
        <v>2774</v>
      </c>
      <c r="Y42" t="s">
        <v>2769</v>
      </c>
      <c r="AB42" t="s">
        <v>3328</v>
      </c>
      <c r="AC42" t="s">
        <v>3297</v>
      </c>
      <c r="AD42" t="s">
        <v>2751</v>
      </c>
      <c r="AE42" t="s">
        <v>3447</v>
      </c>
      <c r="AG42" t="s">
        <v>3464</v>
      </c>
      <c r="AH42" t="s">
        <v>3480</v>
      </c>
      <c r="AI42" t="s">
        <v>3545</v>
      </c>
      <c r="AJ42" t="s">
        <v>3545</v>
      </c>
      <c r="AK42" t="s">
        <v>3743</v>
      </c>
      <c r="AL42" t="s">
        <v>3744</v>
      </c>
    </row>
    <row r="43" spans="1:39" ht="14.75" customHeight="1">
      <c r="A43">
        <v>2580</v>
      </c>
      <c r="B43" t="s">
        <v>653</v>
      </c>
      <c r="C43" t="s">
        <v>2</v>
      </c>
      <c r="D43" t="s">
        <v>710</v>
      </c>
      <c r="E43" t="s">
        <v>807</v>
      </c>
      <c r="F43">
        <v>720.31276101799995</v>
      </c>
      <c r="G43" t="s">
        <v>3222</v>
      </c>
      <c r="H43">
        <v>5.2217820329999967</v>
      </c>
      <c r="I43" t="s">
        <v>1004</v>
      </c>
      <c r="J43" t="e">
        <f ca="1">_xll.JChemExcel.Functions.JCSYSStructure("827B610B3163A02BF3C0D0D510757AB8")</f>
        <v>#NAME?</v>
      </c>
      <c r="K43">
        <v>5</v>
      </c>
      <c r="L43" t="s">
        <v>1893</v>
      </c>
      <c r="M43" t="s">
        <v>1227</v>
      </c>
      <c r="N43" t="s">
        <v>198</v>
      </c>
      <c r="O43" t="s">
        <v>2731</v>
      </c>
      <c r="P43" t="s">
        <v>2987</v>
      </c>
      <c r="Q43" t="s">
        <v>711</v>
      </c>
      <c r="R43">
        <v>7.73</v>
      </c>
      <c r="S43">
        <v>3.78</v>
      </c>
      <c r="T43">
        <v>4.0199999999999996</v>
      </c>
      <c r="U43">
        <v>5.16</v>
      </c>
      <c r="V43">
        <f t="shared" si="1"/>
        <v>72.031276101800003</v>
      </c>
      <c r="W43">
        <v>0.01</v>
      </c>
      <c r="X43" t="s">
        <v>2940</v>
      </c>
      <c r="Y43" t="s">
        <v>2769</v>
      </c>
      <c r="Z43" t="s">
        <v>155</v>
      </c>
    </row>
    <row r="44" spans="1:39" ht="14.75" customHeight="1">
      <c r="A44">
        <v>10699</v>
      </c>
      <c r="B44" t="s">
        <v>366</v>
      </c>
      <c r="C44" t="s">
        <v>2</v>
      </c>
      <c r="D44" t="s">
        <v>418</v>
      </c>
      <c r="E44" t="s">
        <v>392</v>
      </c>
      <c r="F44">
        <v>482.0768807</v>
      </c>
      <c r="G44" t="s">
        <v>3215</v>
      </c>
      <c r="H44">
        <v>4.4860316969999996</v>
      </c>
      <c r="I44" t="s">
        <v>1003</v>
      </c>
      <c r="J44" t="e">
        <f ca="1">_xll.JChemExcel.Functions.JCSYSStructure("760CBE706A52F2EE36832FD301C75AD3")</f>
        <v>#NAME?</v>
      </c>
      <c r="K44">
        <v>28</v>
      </c>
      <c r="L44" t="s">
        <v>2047</v>
      </c>
      <c r="M44" t="s">
        <v>1226</v>
      </c>
      <c r="N44" t="s">
        <v>197</v>
      </c>
      <c r="O44" t="s">
        <v>2323</v>
      </c>
      <c r="P44" t="s">
        <v>183</v>
      </c>
      <c r="Q44" t="s">
        <v>155</v>
      </c>
      <c r="R44">
        <v>3.86</v>
      </c>
      <c r="S44">
        <v>3.9</v>
      </c>
      <c r="T44">
        <v>1.97</v>
      </c>
      <c r="U44">
        <v>2.37</v>
      </c>
      <c r="V44">
        <f t="shared" si="1"/>
        <v>48.207688070000003</v>
      </c>
      <c r="W44">
        <v>4.0000000000000001E-3</v>
      </c>
      <c r="X44" t="s">
        <v>2752</v>
      </c>
      <c r="Y44" t="s">
        <v>2769</v>
      </c>
      <c r="Z44" t="s">
        <v>155</v>
      </c>
      <c r="AB44" t="s">
        <v>3519</v>
      </c>
      <c r="AC44" t="s">
        <v>3489</v>
      </c>
      <c r="AD44" t="s">
        <v>2997</v>
      </c>
      <c r="AE44" t="s">
        <v>3520</v>
      </c>
      <c r="AG44" t="s">
        <v>3525</v>
      </c>
      <c r="AH44" t="s">
        <v>3480</v>
      </c>
      <c r="AI44" t="s">
        <v>3545</v>
      </c>
      <c r="AJ44" t="s">
        <v>3545</v>
      </c>
      <c r="AK44" t="s">
        <v>3636</v>
      </c>
      <c r="AL44" t="s">
        <v>3637</v>
      </c>
    </row>
    <row r="45" spans="1:39" ht="14.75" customHeight="1">
      <c r="A45">
        <v>196</v>
      </c>
      <c r="B45" t="s">
        <v>107</v>
      </c>
      <c r="C45" t="s">
        <v>2</v>
      </c>
      <c r="D45" t="s">
        <v>286</v>
      </c>
      <c r="E45" t="s">
        <v>287</v>
      </c>
      <c r="F45">
        <v>314.14126175799998</v>
      </c>
      <c r="G45" t="s">
        <v>3171</v>
      </c>
      <c r="H45">
        <v>0.99077846633333289</v>
      </c>
      <c r="I45" t="s">
        <v>1002</v>
      </c>
      <c r="J45" t="e">
        <f ca="1">_xll.JChemExcel.Functions.JCSYSStructure("F9775E61CF5C4CFB06A54C302D16CABE")</f>
        <v>#NAME?</v>
      </c>
      <c r="K45">
        <v>27</v>
      </c>
      <c r="L45" t="s">
        <v>2036</v>
      </c>
      <c r="M45" t="s">
        <v>1225</v>
      </c>
      <c r="N45" t="s">
        <v>197</v>
      </c>
      <c r="P45" t="s">
        <v>182</v>
      </c>
      <c r="Q45" t="s">
        <v>108</v>
      </c>
      <c r="R45">
        <v>3.84</v>
      </c>
      <c r="S45">
        <v>1.1399999999999999</v>
      </c>
      <c r="T45">
        <v>-1.77</v>
      </c>
      <c r="U45">
        <v>-1.42</v>
      </c>
      <c r="V45">
        <f t="shared" si="1"/>
        <v>31.4141261758</v>
      </c>
      <c r="W45" t="s">
        <v>2937</v>
      </c>
      <c r="X45" t="s">
        <v>2938</v>
      </c>
      <c r="Y45" t="s">
        <v>2804</v>
      </c>
      <c r="Z45" t="s">
        <v>2939</v>
      </c>
      <c r="AA45" t="s">
        <v>3269</v>
      </c>
      <c r="AH45" t="s">
        <v>3481</v>
      </c>
      <c r="AI45" t="s">
        <v>3545</v>
      </c>
      <c r="AJ45" t="s">
        <v>3648</v>
      </c>
      <c r="AK45" t="s">
        <v>3669</v>
      </c>
      <c r="AL45" t="s">
        <v>3670</v>
      </c>
    </row>
    <row r="46" spans="1:39" ht="14.75" customHeight="1">
      <c r="A46">
        <v>10952</v>
      </c>
      <c r="B46" t="s">
        <v>456</v>
      </c>
      <c r="C46" t="s">
        <v>2</v>
      </c>
      <c r="D46" t="s">
        <v>457</v>
      </c>
      <c r="E46" t="s">
        <v>391</v>
      </c>
      <c r="F46">
        <v>383.16674823099999</v>
      </c>
      <c r="G46" t="s">
        <v>3063</v>
      </c>
      <c r="H46">
        <v>2.8079425159999998</v>
      </c>
      <c r="I46" t="s">
        <v>1001</v>
      </c>
      <c r="J46" t="e">
        <f ca="1">_xll.JChemExcel.Functions.JCSYSStructure("F0752C29B6CD3BAE3D1EC0CA0BAA35AB")</f>
        <v>#NAME?</v>
      </c>
      <c r="K46">
        <v>10</v>
      </c>
      <c r="L46" t="s">
        <v>1911</v>
      </c>
      <c r="M46" t="s">
        <v>1224</v>
      </c>
      <c r="N46" t="s">
        <v>197</v>
      </c>
      <c r="P46" t="s">
        <v>182</v>
      </c>
      <c r="Q46" t="s">
        <v>155</v>
      </c>
      <c r="R46">
        <v>4.09</v>
      </c>
      <c r="S46">
        <v>1.37</v>
      </c>
      <c r="T46">
        <v>2.4</v>
      </c>
      <c r="U46">
        <v>2.48</v>
      </c>
      <c r="V46">
        <f t="shared" si="1"/>
        <v>38.316674823100001</v>
      </c>
      <c r="W46">
        <v>0.97</v>
      </c>
      <c r="X46" t="s">
        <v>2752</v>
      </c>
      <c r="Y46" t="s">
        <v>2777</v>
      </c>
      <c r="Z46" t="s">
        <v>155</v>
      </c>
      <c r="AA46" s="21">
        <v>44496</v>
      </c>
      <c r="AH46" t="s">
        <v>3480</v>
      </c>
      <c r="AI46" t="s">
        <v>3545</v>
      </c>
      <c r="AJ46" t="s">
        <v>4006</v>
      </c>
      <c r="AK46" t="s">
        <v>4005</v>
      </c>
      <c r="AL46" t="s">
        <v>4007</v>
      </c>
      <c r="AM46" t="s">
        <v>4008</v>
      </c>
    </row>
    <row r="47" spans="1:39" ht="14.75" customHeight="1">
      <c r="A47" t="s">
        <v>155</v>
      </c>
      <c r="B47" t="s">
        <v>643</v>
      </c>
      <c r="C47" t="s">
        <v>2</v>
      </c>
      <c r="D47" t="s">
        <v>673</v>
      </c>
      <c r="E47" t="s">
        <v>806</v>
      </c>
      <c r="F47">
        <v>165.115364107</v>
      </c>
      <c r="G47" t="s">
        <v>3073</v>
      </c>
      <c r="H47">
        <v>1.3178347283333334</v>
      </c>
      <c r="I47" t="s">
        <v>1000</v>
      </c>
      <c r="J47" t="e">
        <f ca="1">_xll.JChemExcel.Functions.JCSYSStructure("5DCB9BA1FFE3F68ED61B1D53FC84BAE8")</f>
        <v>#NAME?</v>
      </c>
      <c r="K47">
        <v>12</v>
      </c>
      <c r="L47" t="s">
        <v>1924</v>
      </c>
      <c r="M47" t="s">
        <v>1223</v>
      </c>
      <c r="N47" t="s">
        <v>198</v>
      </c>
      <c r="P47" t="s">
        <v>182</v>
      </c>
      <c r="Q47" t="s">
        <v>155</v>
      </c>
      <c r="R47">
        <v>1.86</v>
      </c>
      <c r="S47">
        <v>1.1000000000000001</v>
      </c>
      <c r="T47">
        <v>1.26</v>
      </c>
      <c r="U47">
        <v>1.28</v>
      </c>
      <c r="V47">
        <f t="shared" si="1"/>
        <v>16.5115364107</v>
      </c>
      <c r="AB47" t="s">
        <v>3244</v>
      </c>
      <c r="AC47" t="s">
        <v>3243</v>
      </c>
      <c r="AD47" t="s">
        <v>2748</v>
      </c>
      <c r="AE47" t="s">
        <v>3299</v>
      </c>
      <c r="AF47" t="s">
        <v>3289</v>
      </c>
      <c r="AG47" t="s">
        <v>155</v>
      </c>
      <c r="AH47" t="s">
        <v>3480</v>
      </c>
      <c r="AI47" t="s">
        <v>3545</v>
      </c>
      <c r="AJ47" t="s">
        <v>3545</v>
      </c>
      <c r="AK47" t="s">
        <v>3906</v>
      </c>
      <c r="AL47" t="s">
        <v>3912</v>
      </c>
    </row>
    <row r="48" spans="1:39" ht="14.75" customHeight="1">
      <c r="A48">
        <v>171</v>
      </c>
      <c r="B48" s="6" t="s">
        <v>3573</v>
      </c>
      <c r="C48" t="s">
        <v>2</v>
      </c>
      <c r="D48" s="9" t="s">
        <v>285</v>
      </c>
      <c r="E48" t="s">
        <v>804</v>
      </c>
      <c r="F48">
        <v>259.15722892000002</v>
      </c>
      <c r="G48" t="s">
        <v>3075</v>
      </c>
      <c r="H48">
        <v>2.5836959293333335</v>
      </c>
      <c r="I48" t="s">
        <v>998</v>
      </c>
      <c r="J48" t="e">
        <f ca="1">_xll.JChemExcel.Functions.JCSYSStructure("E0D064B05886553314D2BCA24EC0242E")</f>
        <v>#NAME?</v>
      </c>
      <c r="K48">
        <v>12</v>
      </c>
      <c r="L48" t="s">
        <v>1923</v>
      </c>
      <c r="M48" t="s">
        <v>1221</v>
      </c>
      <c r="N48" t="s">
        <v>197</v>
      </c>
      <c r="P48" t="s">
        <v>182</v>
      </c>
      <c r="Q48" t="s">
        <v>47</v>
      </c>
      <c r="R48">
        <v>2.95</v>
      </c>
      <c r="S48">
        <v>2.4500000000000002</v>
      </c>
      <c r="T48">
        <v>1.65</v>
      </c>
      <c r="U48">
        <v>1.85</v>
      </c>
      <c r="V48">
        <f t="shared" si="1"/>
        <v>25.915722892000005</v>
      </c>
      <c r="W48">
        <v>7.4999999999999997E-2</v>
      </c>
      <c r="X48" t="s">
        <v>2759</v>
      </c>
      <c r="Y48" t="s">
        <v>2782</v>
      </c>
      <c r="Z48" s="21">
        <v>43101</v>
      </c>
      <c r="AA48" s="21"/>
      <c r="AB48" s="21"/>
      <c r="AC48" s="21"/>
      <c r="AD48" s="21"/>
      <c r="AE48" s="21"/>
      <c r="AF48" s="21"/>
      <c r="AG48" s="21"/>
      <c r="AH48" s="21" t="s">
        <v>3481</v>
      </c>
      <c r="AI48" t="s">
        <v>3545</v>
      </c>
      <c r="AJ48" t="s">
        <v>3545</v>
      </c>
      <c r="AK48" s="21" t="s">
        <v>3819</v>
      </c>
      <c r="AL48" s="21" t="s">
        <v>3820</v>
      </c>
    </row>
    <row r="49" spans="1:38" ht="14.75" customHeight="1">
      <c r="A49">
        <v>3082</v>
      </c>
      <c r="B49" t="s">
        <v>665</v>
      </c>
      <c r="C49" t="s">
        <v>2</v>
      </c>
      <c r="D49" s="9" t="s">
        <v>666</v>
      </c>
      <c r="E49" t="s">
        <v>805</v>
      </c>
      <c r="F49">
        <v>178.13576520000001</v>
      </c>
      <c r="G49" t="s">
        <v>3088</v>
      </c>
      <c r="H49">
        <v>4.1596987956666673</v>
      </c>
      <c r="I49" t="s">
        <v>999</v>
      </c>
      <c r="J49" t="e">
        <f ca="1">_xll.JChemExcel.Functions.JCSYSStructure("C31693DDA0D5F6616C2A517E0934D5C6")</f>
        <v>#NAME?</v>
      </c>
      <c r="K49">
        <v>14</v>
      </c>
      <c r="L49" t="s">
        <v>1938</v>
      </c>
      <c r="M49" t="s">
        <v>1222</v>
      </c>
      <c r="N49" t="s">
        <v>198</v>
      </c>
      <c r="P49" t="s">
        <v>2987</v>
      </c>
      <c r="Q49" t="s">
        <v>709</v>
      </c>
      <c r="R49">
        <v>3.65</v>
      </c>
      <c r="S49">
        <v>3.19</v>
      </c>
      <c r="T49">
        <v>2.59</v>
      </c>
      <c r="U49">
        <v>2.93</v>
      </c>
      <c r="V49">
        <f t="shared" si="1"/>
        <v>17.813576520000002</v>
      </c>
      <c r="W49">
        <v>0.98</v>
      </c>
      <c r="X49" t="s">
        <v>2752</v>
      </c>
      <c r="Y49" t="s">
        <v>2748</v>
      </c>
      <c r="Z49" t="s">
        <v>155</v>
      </c>
      <c r="AA49" s="21">
        <v>41768</v>
      </c>
    </row>
    <row r="50" spans="1:38" ht="14.75" customHeight="1">
      <c r="A50">
        <v>708</v>
      </c>
      <c r="B50" t="s">
        <v>106</v>
      </c>
      <c r="C50" t="s">
        <v>0</v>
      </c>
      <c r="D50" s="9" t="s">
        <v>283</v>
      </c>
      <c r="E50" t="s">
        <v>284</v>
      </c>
      <c r="F50">
        <v>211.07639180000001</v>
      </c>
      <c r="G50" t="s">
        <v>3182</v>
      </c>
      <c r="H50">
        <v>2.3857490413333329</v>
      </c>
      <c r="I50" t="s">
        <v>997</v>
      </c>
      <c r="J50" t="e">
        <f ca="1">_xll.JChemExcel.Functions.JCSYSStructure("D9F18A7A15A75280C6C28075291606A4")</f>
        <v>#NAME?</v>
      </c>
      <c r="K50">
        <v>29</v>
      </c>
      <c r="L50" t="s">
        <v>2054</v>
      </c>
      <c r="M50" t="s">
        <v>1220</v>
      </c>
      <c r="N50" t="s">
        <v>197</v>
      </c>
      <c r="P50" t="s">
        <v>182</v>
      </c>
      <c r="Q50" t="s">
        <v>40</v>
      </c>
      <c r="R50">
        <v>2.31</v>
      </c>
      <c r="S50">
        <v>2.08</v>
      </c>
      <c r="T50">
        <v>1.4</v>
      </c>
      <c r="U50">
        <v>1.75</v>
      </c>
      <c r="V50">
        <f t="shared" si="1"/>
        <v>21.107639180000003</v>
      </c>
      <c r="W50">
        <v>0.22900000000000001</v>
      </c>
      <c r="X50" t="s">
        <v>2752</v>
      </c>
      <c r="Y50" t="s">
        <v>2801</v>
      </c>
      <c r="Z50" s="21">
        <v>43564</v>
      </c>
      <c r="AA50" s="21"/>
      <c r="AB50" s="21"/>
      <c r="AC50" s="21"/>
      <c r="AD50" s="21"/>
      <c r="AE50" s="21"/>
      <c r="AF50" s="21"/>
      <c r="AG50" s="21"/>
      <c r="AH50" s="21" t="s">
        <v>3459</v>
      </c>
      <c r="AI50" s="21"/>
      <c r="AJ50" s="21"/>
      <c r="AK50" s="21" t="s">
        <v>3928</v>
      </c>
      <c r="AL50" s="21" t="s">
        <v>3938</v>
      </c>
    </row>
    <row r="51" spans="1:38" ht="14.75" customHeight="1">
      <c r="A51">
        <v>133</v>
      </c>
      <c r="B51" t="s">
        <v>574</v>
      </c>
      <c r="C51" t="s">
        <v>0</v>
      </c>
      <c r="D51" t="s">
        <v>596</v>
      </c>
      <c r="E51" t="s">
        <v>597</v>
      </c>
      <c r="F51">
        <v>241.13611680599999</v>
      </c>
      <c r="G51" t="s">
        <v>3144</v>
      </c>
      <c r="H51">
        <v>3.0126294346666671</v>
      </c>
      <c r="I51" t="s">
        <v>996</v>
      </c>
      <c r="J51" t="e">
        <f ca="1">_xll.JChemExcel.Functions.JCSYSStructure("5259AF9142D9F91719F2FFE539A090D5")</f>
        <v>#NAME?</v>
      </c>
      <c r="K51">
        <v>21</v>
      </c>
      <c r="L51" t="s">
        <v>1996</v>
      </c>
      <c r="M51" t="s">
        <v>1219</v>
      </c>
      <c r="N51" t="s">
        <v>198</v>
      </c>
      <c r="P51" t="s">
        <v>182</v>
      </c>
      <c r="Q51" t="s">
        <v>155</v>
      </c>
      <c r="R51">
        <v>2.82</v>
      </c>
      <c r="S51">
        <v>2.66</v>
      </c>
      <c r="T51">
        <v>2.06</v>
      </c>
      <c r="U51">
        <v>2.39</v>
      </c>
      <c r="V51">
        <f t="shared" si="1"/>
        <v>24.113611680600002</v>
      </c>
      <c r="W51">
        <v>0.03</v>
      </c>
      <c r="X51" t="s">
        <v>2936</v>
      </c>
      <c r="Y51" t="s">
        <v>2748</v>
      </c>
      <c r="Z51" s="21">
        <v>44568</v>
      </c>
      <c r="AA51" s="21"/>
      <c r="AB51" s="21"/>
      <c r="AC51" s="21"/>
      <c r="AD51" s="21"/>
      <c r="AE51" s="21"/>
      <c r="AF51" s="21"/>
      <c r="AG51" s="21"/>
      <c r="AH51" s="21" t="s">
        <v>3459</v>
      </c>
      <c r="AI51" s="21"/>
      <c r="AJ51" s="21"/>
      <c r="AK51" s="21" t="s">
        <v>3917</v>
      </c>
      <c r="AL51" s="21" t="s">
        <v>3923</v>
      </c>
    </row>
    <row r="52" spans="1:38" ht="14.75" customHeight="1">
      <c r="A52">
        <v>3255</v>
      </c>
      <c r="B52" t="s">
        <v>642</v>
      </c>
      <c r="C52" t="s">
        <v>2</v>
      </c>
      <c r="D52" t="s">
        <v>708</v>
      </c>
      <c r="E52" t="s">
        <v>803</v>
      </c>
      <c r="F52">
        <v>314.22458020599998</v>
      </c>
      <c r="G52" t="s">
        <v>3019</v>
      </c>
      <c r="H52">
        <v>4.1486044006666667</v>
      </c>
      <c r="I52" t="s">
        <v>995</v>
      </c>
      <c r="J52" t="e">
        <f ca="1">_xll.JChemExcel.Functions.JCSYSStructure("A138C1FF0F1EE63F812A10EB7E4FEFF2")</f>
        <v>#NAME?</v>
      </c>
      <c r="K52">
        <v>2</v>
      </c>
      <c r="L52" t="s">
        <v>1890</v>
      </c>
      <c r="M52" t="s">
        <v>1218</v>
      </c>
      <c r="N52" t="s">
        <v>198</v>
      </c>
      <c r="P52" t="s">
        <v>2987</v>
      </c>
      <c r="Q52" t="s">
        <v>155</v>
      </c>
      <c r="R52">
        <v>4</v>
      </c>
      <c r="S52">
        <v>3.46</v>
      </c>
      <c r="T52">
        <v>3.18</v>
      </c>
      <c r="U52">
        <v>3.37</v>
      </c>
      <c r="V52">
        <f t="shared" si="1"/>
        <v>31.422458020600001</v>
      </c>
      <c r="W52">
        <v>0.22900000000000001</v>
      </c>
      <c r="X52" t="s">
        <v>2935</v>
      </c>
      <c r="Y52" t="s">
        <v>2751</v>
      </c>
      <c r="Z52" s="21">
        <v>44844</v>
      </c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</row>
    <row r="53" spans="1:38" ht="14.75" customHeight="1">
      <c r="A53">
        <v>195</v>
      </c>
      <c r="B53" t="s">
        <v>648</v>
      </c>
      <c r="C53" t="s">
        <v>2</v>
      </c>
      <c r="D53" t="s">
        <v>706</v>
      </c>
      <c r="E53" t="s">
        <v>802</v>
      </c>
      <c r="F53">
        <v>218.10552769899999</v>
      </c>
      <c r="G53" t="s">
        <v>3133</v>
      </c>
      <c r="H53">
        <v>1.1182988526666666</v>
      </c>
      <c r="I53" t="s">
        <v>994</v>
      </c>
      <c r="J53" t="e">
        <f ca="1">_xll.JChemExcel.Functions.JCSYSStructure("E6C694DAC00921D0F68F3B50BDA28455")</f>
        <v>#NAME?</v>
      </c>
      <c r="K53">
        <v>20</v>
      </c>
      <c r="L53" t="s">
        <v>1991</v>
      </c>
      <c r="M53" t="s">
        <v>1217</v>
      </c>
      <c r="N53" t="s">
        <v>198</v>
      </c>
      <c r="P53" t="s">
        <v>182</v>
      </c>
      <c r="Q53" t="s">
        <v>707</v>
      </c>
      <c r="R53">
        <v>2.14</v>
      </c>
      <c r="S53">
        <v>1.38</v>
      </c>
      <c r="T53">
        <v>0.74</v>
      </c>
      <c r="U53">
        <v>1.1299999999999999</v>
      </c>
      <c r="V53">
        <f t="shared" si="1"/>
        <v>21.810552769899999</v>
      </c>
      <c r="W53" t="s">
        <v>2931</v>
      </c>
      <c r="X53" t="s">
        <v>2932</v>
      </c>
      <c r="Y53" t="s">
        <v>2933</v>
      </c>
      <c r="Z53" t="s">
        <v>2934</v>
      </c>
      <c r="AH53" s="21" t="s">
        <v>3481</v>
      </c>
      <c r="AI53" t="s">
        <v>3545</v>
      </c>
      <c r="AJ53" t="s">
        <v>3545</v>
      </c>
      <c r="AK53" t="s">
        <v>3693</v>
      </c>
      <c r="AL53" t="s">
        <v>3694</v>
      </c>
    </row>
    <row r="54" spans="1:38" ht="14.75" customHeight="1">
      <c r="A54">
        <v>2859</v>
      </c>
      <c r="B54" s="6" t="s">
        <v>641</v>
      </c>
      <c r="C54" t="s">
        <v>2</v>
      </c>
      <c r="D54" t="s">
        <v>705</v>
      </c>
      <c r="E54" t="s">
        <v>801</v>
      </c>
      <c r="F54">
        <v>424.24610349900001</v>
      </c>
      <c r="G54" t="s">
        <v>3009</v>
      </c>
      <c r="H54">
        <v>1.6470916203333337</v>
      </c>
      <c r="I54" t="s">
        <v>993</v>
      </c>
      <c r="J54" t="e">
        <f ca="1">_xll.JChemExcel.Functions.JCSYSStructure("C7284B451B655096D0DEEF3C22C54264")</f>
        <v>#NAME?</v>
      </c>
      <c r="K54">
        <v>1</v>
      </c>
      <c r="L54" t="s">
        <v>1889</v>
      </c>
      <c r="M54" t="s">
        <v>1216</v>
      </c>
      <c r="N54" t="s">
        <v>198</v>
      </c>
      <c r="P54" t="s">
        <v>182</v>
      </c>
      <c r="Q54" t="s">
        <v>704</v>
      </c>
      <c r="R54">
        <v>2.4</v>
      </c>
      <c r="S54">
        <v>0.47</v>
      </c>
      <c r="T54">
        <v>-0.74</v>
      </c>
      <c r="U54">
        <v>-0.32</v>
      </c>
      <c r="V54">
        <f t="shared" si="1"/>
        <v>42.424610349900007</v>
      </c>
      <c r="W54" t="s">
        <v>2928</v>
      </c>
      <c r="X54" t="s">
        <v>2929</v>
      </c>
      <c r="Y54" t="s">
        <v>2878</v>
      </c>
      <c r="Z54" t="s">
        <v>2930</v>
      </c>
      <c r="AA54" t="s">
        <v>3246</v>
      </c>
      <c r="AH54" t="s">
        <v>3481</v>
      </c>
      <c r="AI54" t="s">
        <v>3545</v>
      </c>
      <c r="AJ54" t="s">
        <v>3872</v>
      </c>
      <c r="AK54" t="s">
        <v>3713</v>
      </c>
      <c r="AL54" t="s">
        <v>3714</v>
      </c>
    </row>
    <row r="55" spans="1:38" ht="14.75" customHeight="1">
      <c r="A55">
        <v>10556</v>
      </c>
      <c r="B55" t="s">
        <v>491</v>
      </c>
      <c r="C55" t="s">
        <v>2</v>
      </c>
      <c r="D55" t="s">
        <v>492</v>
      </c>
      <c r="E55" t="s">
        <v>493</v>
      </c>
      <c r="F55">
        <v>185.08406397799999</v>
      </c>
      <c r="G55" t="s">
        <v>3209</v>
      </c>
      <c r="H55">
        <v>2.1418576873333333</v>
      </c>
      <c r="I55" t="s">
        <v>992</v>
      </c>
      <c r="J55" t="e">
        <f ca="1">_xll.JChemExcel.Functions.JCSYSStructure("95251ADFFA3CDA58A26CB0091848B95E")</f>
        <v>#NAME?</v>
      </c>
      <c r="K55">
        <v>23</v>
      </c>
      <c r="L55" t="s">
        <v>2015</v>
      </c>
      <c r="M55" t="s">
        <v>1215</v>
      </c>
      <c r="N55" t="s">
        <v>198</v>
      </c>
      <c r="O55" t="s">
        <v>2323</v>
      </c>
      <c r="P55" t="s">
        <v>183</v>
      </c>
      <c r="Q55" t="s">
        <v>155</v>
      </c>
      <c r="R55">
        <v>2.37</v>
      </c>
      <c r="S55">
        <v>1.93</v>
      </c>
      <c r="T55">
        <v>0.33</v>
      </c>
      <c r="U55">
        <v>0.47</v>
      </c>
      <c r="V55">
        <f t="shared" si="1"/>
        <v>18.508406397799998</v>
      </c>
      <c r="W55" t="s">
        <v>2774</v>
      </c>
      <c r="Y55" t="s">
        <v>2748</v>
      </c>
      <c r="AB55" t="s">
        <v>3517</v>
      </c>
      <c r="AC55" t="s">
        <v>3489</v>
      </c>
      <c r="AD55" t="s">
        <v>2997</v>
      </c>
      <c r="AE55" t="s">
        <v>3518</v>
      </c>
      <c r="AG55" t="s">
        <v>3460</v>
      </c>
      <c r="AH55" t="s">
        <v>3480</v>
      </c>
      <c r="AI55" t="s">
        <v>3545</v>
      </c>
      <c r="AJ55" t="s">
        <v>3545</v>
      </c>
      <c r="AK55" t="s">
        <v>3741</v>
      </c>
      <c r="AL55" t="s">
        <v>3742</v>
      </c>
    </row>
    <row r="56" spans="1:38" ht="14.75" customHeight="1">
      <c r="A56">
        <v>3076</v>
      </c>
      <c r="B56" t="s">
        <v>640</v>
      </c>
      <c r="C56" t="s">
        <v>2</v>
      </c>
      <c r="D56" t="s">
        <v>676</v>
      </c>
      <c r="E56" t="s">
        <v>800</v>
      </c>
      <c r="F56">
        <v>142.07422757000001</v>
      </c>
      <c r="G56" t="s">
        <v>3187</v>
      </c>
      <c r="H56">
        <v>-1.6848925380000002</v>
      </c>
      <c r="I56" t="s">
        <v>991</v>
      </c>
      <c r="J56" t="e">
        <f ca="1">_xll.JChemExcel.Functions.JCSYSStructure("89439076781C6900FAC1BB7453B4ED4D")</f>
        <v>#NAME?</v>
      </c>
      <c r="K56">
        <v>30</v>
      </c>
      <c r="L56" t="s">
        <v>2066</v>
      </c>
      <c r="M56" t="s">
        <v>1214</v>
      </c>
      <c r="N56" t="s">
        <v>198</v>
      </c>
      <c r="P56" t="s">
        <v>182</v>
      </c>
      <c r="Q56" t="s">
        <v>155</v>
      </c>
      <c r="R56">
        <v>1</v>
      </c>
      <c r="S56">
        <v>0.02</v>
      </c>
      <c r="T56">
        <v>-2.23</v>
      </c>
      <c r="U56">
        <v>-2.2799999999999998</v>
      </c>
      <c r="V56">
        <f t="shared" si="1"/>
        <v>14.207422757000002</v>
      </c>
      <c r="W56">
        <v>24.99</v>
      </c>
      <c r="X56" t="s">
        <v>2747</v>
      </c>
      <c r="Y56" t="s">
        <v>2748</v>
      </c>
      <c r="Z56" t="s">
        <v>155</v>
      </c>
      <c r="AA56" s="21">
        <v>44075</v>
      </c>
      <c r="AH56" t="s">
        <v>3481</v>
      </c>
      <c r="AI56" t="s">
        <v>3545</v>
      </c>
      <c r="AJ56" t="s">
        <v>3545</v>
      </c>
      <c r="AK56" t="s">
        <v>3817</v>
      </c>
      <c r="AL56" t="s">
        <v>3818</v>
      </c>
    </row>
    <row r="57" spans="1:38" ht="14.75" customHeight="1">
      <c r="A57">
        <v>3286</v>
      </c>
      <c r="B57" t="s">
        <v>455</v>
      </c>
      <c r="C57" t="s">
        <v>2</v>
      </c>
      <c r="D57" t="s">
        <v>454</v>
      </c>
      <c r="E57" t="s">
        <v>390</v>
      </c>
      <c r="F57">
        <v>356.11946368600002</v>
      </c>
      <c r="G57" t="s">
        <v>3137</v>
      </c>
      <c r="H57">
        <v>3.4013146695038077</v>
      </c>
      <c r="I57" t="s">
        <v>990</v>
      </c>
      <c r="J57" t="e">
        <f ca="1">_xll.JChemExcel.Functions.JCSYSStructure("D3A9721132F546BC762101A09D945BB9")</f>
        <v>#NAME?</v>
      </c>
      <c r="K57">
        <v>20</v>
      </c>
      <c r="L57" t="s">
        <v>1990</v>
      </c>
      <c r="M57" t="s">
        <v>1213</v>
      </c>
      <c r="N57" t="s">
        <v>198</v>
      </c>
      <c r="P57" t="s">
        <v>182</v>
      </c>
      <c r="Q57" t="s">
        <v>155</v>
      </c>
      <c r="R57">
        <v>3.95</v>
      </c>
      <c r="S57">
        <v>3.26</v>
      </c>
      <c r="T57">
        <v>2.73</v>
      </c>
      <c r="U57">
        <v>2.76</v>
      </c>
      <c r="V57">
        <f t="shared" si="1"/>
        <v>35.611946368600002</v>
      </c>
      <c r="W57">
        <v>8.8999999999999996E-2</v>
      </c>
      <c r="X57" t="s">
        <v>2927</v>
      </c>
      <c r="Y57" t="s">
        <v>2769</v>
      </c>
      <c r="Z57" s="21">
        <v>43107</v>
      </c>
      <c r="AA57" s="21"/>
      <c r="AB57" s="21"/>
      <c r="AC57" s="21"/>
      <c r="AD57" s="21"/>
      <c r="AE57" s="21"/>
      <c r="AF57" s="21"/>
      <c r="AG57" s="21"/>
      <c r="AH57" s="21" t="s">
        <v>3481</v>
      </c>
      <c r="AI57" t="s">
        <v>3545</v>
      </c>
      <c r="AJ57" t="s">
        <v>3545</v>
      </c>
      <c r="AK57" s="21" t="s">
        <v>3711</v>
      </c>
      <c r="AL57" s="21" t="s">
        <v>3712</v>
      </c>
    </row>
    <row r="58" spans="1:38" ht="14.75" customHeight="1">
      <c r="A58">
        <v>3816</v>
      </c>
      <c r="B58" t="s">
        <v>162</v>
      </c>
      <c r="C58" t="s">
        <v>5</v>
      </c>
      <c r="D58" t="s">
        <v>163</v>
      </c>
      <c r="E58" t="s">
        <v>282</v>
      </c>
      <c r="F58">
        <v>367.103142488</v>
      </c>
      <c r="G58" t="s">
        <v>3100</v>
      </c>
      <c r="H58">
        <v>4.309963157666667</v>
      </c>
      <c r="I58" t="s">
        <v>989</v>
      </c>
      <c r="J58" t="e">
        <f ca="1">_xll.JChemExcel.Functions.JCSYSStructure("E27705D67B2C0CADD2A063C378BB9694")</f>
        <v>#NAME?</v>
      </c>
      <c r="K58">
        <v>16</v>
      </c>
      <c r="L58" t="s">
        <v>1954</v>
      </c>
      <c r="M58" t="s">
        <v>1212</v>
      </c>
      <c r="N58" t="s">
        <v>197</v>
      </c>
      <c r="P58" t="s">
        <v>182</v>
      </c>
      <c r="Q58" t="s">
        <v>155</v>
      </c>
      <c r="R58">
        <v>3.89</v>
      </c>
      <c r="S58">
        <v>3.03</v>
      </c>
      <c r="T58">
        <v>1.91</v>
      </c>
      <c r="U58">
        <v>2.36</v>
      </c>
      <c r="V58">
        <f t="shared" si="1"/>
        <v>36.710314248800003</v>
      </c>
      <c r="W58">
        <v>8.5000000000000006E-2</v>
      </c>
      <c r="X58" t="s">
        <v>2925</v>
      </c>
      <c r="Y58" t="s">
        <v>2748</v>
      </c>
      <c r="Z58" t="s">
        <v>2926</v>
      </c>
      <c r="AH58" s="21" t="s">
        <v>3459</v>
      </c>
      <c r="AI58" s="21"/>
      <c r="AJ58" s="21"/>
      <c r="AK58" s="21" t="s">
        <v>3916</v>
      </c>
      <c r="AL58" s="21" t="s">
        <v>3922</v>
      </c>
    </row>
    <row r="59" spans="1:38" ht="15" customHeight="1">
      <c r="A59">
        <v>3319</v>
      </c>
      <c r="B59" t="s">
        <v>105</v>
      </c>
      <c r="C59" t="s">
        <v>2</v>
      </c>
      <c r="D59" t="s">
        <v>822</v>
      </c>
      <c r="E59" s="7" t="s">
        <v>281</v>
      </c>
      <c r="F59">
        <v>252.089877634</v>
      </c>
      <c r="G59" t="s">
        <v>3026</v>
      </c>
      <c r="H59">
        <v>2.1479203806666667</v>
      </c>
      <c r="I59" t="s">
        <v>988</v>
      </c>
      <c r="J59" s="7" t="e">
        <f ca="1">_xll.JChemExcel.Functions.JCSYSStructure("3A873B2F2F16A10C683EA043A43B19BE")</f>
        <v>#NAME?</v>
      </c>
      <c r="K59" s="7">
        <v>3</v>
      </c>
      <c r="L59" s="7" t="s">
        <v>1891</v>
      </c>
      <c r="M59" t="s">
        <v>1211</v>
      </c>
      <c r="N59" s="7" t="s">
        <v>197</v>
      </c>
      <c r="P59" t="s">
        <v>182</v>
      </c>
      <c r="Q59" t="s">
        <v>95</v>
      </c>
      <c r="R59">
        <v>3.17</v>
      </c>
      <c r="S59">
        <v>2.2599999999999998</v>
      </c>
      <c r="T59">
        <v>1.08</v>
      </c>
      <c r="U59">
        <v>1.1200000000000001</v>
      </c>
      <c r="V59">
        <f t="shared" si="1"/>
        <v>25.208987763400003</v>
      </c>
      <c r="W59">
        <v>0.98</v>
      </c>
      <c r="X59" t="s">
        <v>2747</v>
      </c>
      <c r="Y59" t="s">
        <v>2748</v>
      </c>
      <c r="Z59" s="21">
        <v>41650</v>
      </c>
      <c r="AA59" s="21"/>
      <c r="AB59" s="21"/>
      <c r="AC59" s="21"/>
      <c r="AD59" s="21"/>
      <c r="AE59" s="21"/>
      <c r="AF59" s="21"/>
      <c r="AG59" s="21"/>
      <c r="AH59" s="21" t="s">
        <v>3481</v>
      </c>
      <c r="AI59" t="s">
        <v>3725</v>
      </c>
      <c r="AJ59" t="s">
        <v>3545</v>
      </c>
      <c r="AK59" s="21" t="s">
        <v>3795</v>
      </c>
      <c r="AL59" s="21" t="s">
        <v>3804</v>
      </c>
    </row>
    <row r="60" spans="1:38">
      <c r="A60">
        <v>3026</v>
      </c>
      <c r="B60" t="s">
        <v>123</v>
      </c>
      <c r="C60" t="s">
        <v>2</v>
      </c>
      <c r="D60" t="s">
        <v>279</v>
      </c>
      <c r="E60" t="s">
        <v>280</v>
      </c>
      <c r="F60">
        <v>368.23112213799999</v>
      </c>
      <c r="G60" t="s">
        <v>3032</v>
      </c>
      <c r="H60">
        <v>0.63074383914205889</v>
      </c>
      <c r="I60" t="s">
        <v>987</v>
      </c>
      <c r="J60" t="e">
        <f ca="1">_xll.JChemExcel.Functions.JCSYSStructure("E1670009959351CBA2B71F0704DED288")</f>
        <v>#NAME?</v>
      </c>
      <c r="K60">
        <v>4</v>
      </c>
      <c r="L60" t="s">
        <v>1892</v>
      </c>
      <c r="M60" t="s">
        <v>1210</v>
      </c>
      <c r="N60" t="s">
        <v>197</v>
      </c>
      <c r="P60" t="s">
        <v>182</v>
      </c>
      <c r="Q60" t="s">
        <v>124</v>
      </c>
      <c r="R60">
        <v>2.2599999999999998</v>
      </c>
      <c r="S60">
        <v>1.43</v>
      </c>
      <c r="T60">
        <v>-0.17</v>
      </c>
      <c r="U60">
        <v>-0.27</v>
      </c>
      <c r="V60">
        <f t="shared" si="1"/>
        <v>36.823112213800002</v>
      </c>
      <c r="W60" t="s">
        <v>2774</v>
      </c>
      <c r="Y60" t="s">
        <v>2769</v>
      </c>
      <c r="AB60" t="s">
        <v>3358</v>
      </c>
      <c r="AC60" t="s">
        <v>3297</v>
      </c>
      <c r="AD60" t="s">
        <v>2751</v>
      </c>
      <c r="AE60" t="s">
        <v>3382</v>
      </c>
      <c r="AF60" t="s">
        <v>3383</v>
      </c>
      <c r="AG60" t="s">
        <v>155</v>
      </c>
      <c r="AH60" t="s">
        <v>3480</v>
      </c>
      <c r="AI60" t="s">
        <v>3545</v>
      </c>
      <c r="AJ60" t="s">
        <v>3545</v>
      </c>
      <c r="AK60" t="s">
        <v>3893</v>
      </c>
      <c r="AL60" s="21" t="s">
        <v>3898</v>
      </c>
    </row>
    <row r="61" spans="1:38" ht="14.75" customHeight="1">
      <c r="A61">
        <v>3004</v>
      </c>
      <c r="B61" t="s">
        <v>104</v>
      </c>
      <c r="C61" t="s">
        <v>2</v>
      </c>
      <c r="D61" t="s">
        <v>277</v>
      </c>
      <c r="E61" t="s">
        <v>278</v>
      </c>
      <c r="F61">
        <v>159.104799423</v>
      </c>
      <c r="G61" t="s">
        <v>3025</v>
      </c>
      <c r="H61">
        <v>2.1427256289999992</v>
      </c>
      <c r="I61" t="s">
        <v>986</v>
      </c>
      <c r="J61" t="e">
        <f ca="1">_xll.JChemExcel.Functions.JCSYSStructure("286253378F9FE4FF26E4BC8496CA5AA9")</f>
        <v>#NAME?</v>
      </c>
      <c r="K61">
        <v>3</v>
      </c>
      <c r="L61" t="s">
        <v>1891</v>
      </c>
      <c r="M61" t="s">
        <v>1209</v>
      </c>
      <c r="N61" t="s">
        <v>197</v>
      </c>
      <c r="P61" t="s">
        <v>182</v>
      </c>
      <c r="Q61" t="s">
        <v>57</v>
      </c>
      <c r="R61">
        <v>3</v>
      </c>
      <c r="S61">
        <v>1.94</v>
      </c>
      <c r="T61">
        <v>1.41</v>
      </c>
      <c r="U61">
        <v>1.75</v>
      </c>
      <c r="V61">
        <f t="shared" si="1"/>
        <v>15.9104799423</v>
      </c>
      <c r="W61">
        <v>4.97</v>
      </c>
      <c r="X61" t="s">
        <v>3547</v>
      </c>
      <c r="Y61" t="s">
        <v>2748</v>
      </c>
      <c r="Z61" t="s">
        <v>155</v>
      </c>
      <c r="AA61" s="21">
        <v>41843</v>
      </c>
      <c r="AH61" t="s">
        <v>3481</v>
      </c>
      <c r="AI61" t="s">
        <v>3545</v>
      </c>
      <c r="AJ61" t="s">
        <v>3545</v>
      </c>
      <c r="AK61" t="s">
        <v>3695</v>
      </c>
      <c r="AL61" t="s">
        <v>3698</v>
      </c>
    </row>
    <row r="62" spans="1:38" ht="14.75" customHeight="1">
      <c r="A62">
        <v>243</v>
      </c>
      <c r="B62" t="s">
        <v>15</v>
      </c>
      <c r="C62" t="s">
        <v>2</v>
      </c>
      <c r="D62" t="s">
        <v>276</v>
      </c>
      <c r="E62" t="s">
        <v>275</v>
      </c>
      <c r="F62">
        <v>151.06332853399999</v>
      </c>
      <c r="G62" t="s">
        <v>3106</v>
      </c>
      <c r="H62">
        <v>0.90739086166666638</v>
      </c>
      <c r="I62" t="s">
        <v>985</v>
      </c>
      <c r="J62" t="e">
        <f ca="1">_xll.JChemExcel.Functions.JCSYSStructure("48B99EE7552E76F3618A4186DDAF4322")</f>
        <v>#NAME?</v>
      </c>
      <c r="K62">
        <v>17</v>
      </c>
      <c r="L62" t="s">
        <v>1965</v>
      </c>
      <c r="M62" t="s">
        <v>1208</v>
      </c>
      <c r="N62" t="s">
        <v>197</v>
      </c>
      <c r="P62" t="s">
        <v>182</v>
      </c>
      <c r="Q62" t="s">
        <v>41</v>
      </c>
      <c r="R62">
        <v>1.65</v>
      </c>
      <c r="S62">
        <v>1.32</v>
      </c>
      <c r="T62">
        <v>0.06</v>
      </c>
      <c r="U62">
        <v>0.2</v>
      </c>
      <c r="V62">
        <f t="shared" si="1"/>
        <v>15.1063328534</v>
      </c>
      <c r="W62" t="s">
        <v>2922</v>
      </c>
      <c r="X62" t="s">
        <v>2923</v>
      </c>
      <c r="Y62" t="s">
        <v>2924</v>
      </c>
      <c r="Z62" t="s">
        <v>2758</v>
      </c>
      <c r="AA62" t="s">
        <v>3258</v>
      </c>
      <c r="AH62" t="s">
        <v>3483</v>
      </c>
      <c r="AI62" t="s">
        <v>3545</v>
      </c>
      <c r="AJ62" t="s">
        <v>3545</v>
      </c>
      <c r="AK62" t="s">
        <v>3731</v>
      </c>
      <c r="AL62" t="s">
        <v>3732</v>
      </c>
    </row>
    <row r="63" spans="1:38" ht="14.75" customHeight="1">
      <c r="A63">
        <v>644</v>
      </c>
      <c r="B63" t="s">
        <v>526</v>
      </c>
      <c r="C63" t="s">
        <v>2</v>
      </c>
      <c r="D63" t="s">
        <v>527</v>
      </c>
      <c r="E63" t="s">
        <v>528</v>
      </c>
      <c r="F63">
        <v>383.07513347499997</v>
      </c>
      <c r="G63" t="s">
        <v>3130</v>
      </c>
      <c r="H63">
        <v>2.1757533226666665</v>
      </c>
      <c r="I63" t="s">
        <v>984</v>
      </c>
      <c r="J63" t="e">
        <f ca="1">_xll.JChemExcel.Functions.JCSYSStructure("7918C54C5108A7C41A4C78BEE157A801")</f>
        <v>#NAME?</v>
      </c>
      <c r="K63">
        <v>19</v>
      </c>
      <c r="L63" t="s">
        <v>1984</v>
      </c>
      <c r="M63" t="s">
        <v>1207</v>
      </c>
      <c r="N63" t="s">
        <v>198</v>
      </c>
      <c r="P63" t="s">
        <v>182</v>
      </c>
      <c r="Q63" t="s">
        <v>611</v>
      </c>
      <c r="R63">
        <v>3.68</v>
      </c>
      <c r="S63">
        <v>2.93</v>
      </c>
      <c r="T63">
        <v>-0.06</v>
      </c>
      <c r="U63">
        <v>0.02</v>
      </c>
      <c r="V63">
        <f t="shared" si="1"/>
        <v>38.307513347499999</v>
      </c>
      <c r="W63">
        <v>0.1</v>
      </c>
      <c r="X63" t="s">
        <v>2921</v>
      </c>
      <c r="Y63" t="s">
        <v>2769</v>
      </c>
      <c r="Z63" t="s">
        <v>155</v>
      </c>
      <c r="AA63" s="21">
        <v>42089</v>
      </c>
      <c r="AH63" t="s">
        <v>3481</v>
      </c>
      <c r="AI63" t="s">
        <v>3545</v>
      </c>
      <c r="AJ63" t="s">
        <v>3545</v>
      </c>
      <c r="AK63" t="s">
        <v>3707</v>
      </c>
      <c r="AL63" t="s">
        <v>3708</v>
      </c>
    </row>
    <row r="64" spans="1:38" ht="14.75" customHeight="1">
      <c r="A64">
        <v>10697</v>
      </c>
      <c r="B64" t="s">
        <v>453</v>
      </c>
      <c r="C64" t="s">
        <v>2</v>
      </c>
      <c r="D64" t="s">
        <v>417</v>
      </c>
      <c r="E64" t="s">
        <v>389</v>
      </c>
      <c r="F64">
        <v>349.17902699299998</v>
      </c>
      <c r="G64" t="s">
        <v>3201</v>
      </c>
      <c r="H64">
        <v>2.4776242830059205</v>
      </c>
      <c r="I64" t="s">
        <v>983</v>
      </c>
      <c r="J64" t="e">
        <f ca="1">_xll.JChemExcel.Functions.JCSYSStructure("3F1DB0803E6F004F42D9E79A7001BF96")</f>
        <v>#NAME?</v>
      </c>
      <c r="K64">
        <v>8</v>
      </c>
      <c r="L64" t="s">
        <v>1896</v>
      </c>
      <c r="M64" t="s">
        <v>1206</v>
      </c>
      <c r="N64" t="s">
        <v>197</v>
      </c>
      <c r="O64" t="s">
        <v>2736</v>
      </c>
      <c r="P64" t="s">
        <v>183</v>
      </c>
      <c r="Q64" t="s">
        <v>155</v>
      </c>
      <c r="R64">
        <v>5.75</v>
      </c>
      <c r="S64">
        <v>2.37</v>
      </c>
      <c r="T64">
        <v>1.89</v>
      </c>
      <c r="U64">
        <v>1.97</v>
      </c>
      <c r="V64">
        <f t="shared" si="1"/>
        <v>34.917902699300001</v>
      </c>
      <c r="W64">
        <v>1.8E-3</v>
      </c>
      <c r="X64" t="s">
        <v>2994</v>
      </c>
      <c r="Y64" t="s">
        <v>2751</v>
      </c>
      <c r="Z64" t="s">
        <v>155</v>
      </c>
      <c r="AB64" t="s">
        <v>3515</v>
      </c>
      <c r="AC64" t="s">
        <v>3513</v>
      </c>
      <c r="AD64" t="s">
        <v>2748</v>
      </c>
      <c r="AE64" t="s">
        <v>3516</v>
      </c>
      <c r="AG64" t="s">
        <v>3523</v>
      </c>
      <c r="AH64" t="s">
        <v>3466</v>
      </c>
    </row>
    <row r="65" spans="1:38" ht="14.75" customHeight="1">
      <c r="A65">
        <v>658</v>
      </c>
      <c r="B65" t="s">
        <v>102</v>
      </c>
      <c r="C65" t="s">
        <v>2</v>
      </c>
      <c r="D65" t="s">
        <v>273</v>
      </c>
      <c r="E65" t="s">
        <v>274</v>
      </c>
      <c r="F65">
        <v>312.20490739000002</v>
      </c>
      <c r="G65" t="s">
        <v>3010</v>
      </c>
      <c r="H65">
        <v>1.1625985496666669</v>
      </c>
      <c r="I65" t="s">
        <v>982</v>
      </c>
      <c r="J65" t="e">
        <f ca="1">_xll.JChemExcel.Functions.JCSYSStructure("B93522D48016334E14A3CAED656148AF")</f>
        <v>#NAME?</v>
      </c>
      <c r="K65">
        <v>1</v>
      </c>
      <c r="L65" t="s">
        <v>1889</v>
      </c>
      <c r="M65" t="s">
        <v>1205</v>
      </c>
      <c r="N65" t="s">
        <v>197</v>
      </c>
      <c r="P65" t="s">
        <v>182</v>
      </c>
      <c r="Q65" t="s">
        <v>103</v>
      </c>
      <c r="R65">
        <v>2.41</v>
      </c>
      <c r="S65">
        <v>1.25</v>
      </c>
      <c r="T65">
        <v>-0.09</v>
      </c>
      <c r="U65">
        <v>0.16</v>
      </c>
      <c r="V65">
        <f t="shared" si="1"/>
        <v>31.220490739000002</v>
      </c>
      <c r="W65" t="s">
        <v>2917</v>
      </c>
      <c r="X65" t="s">
        <v>2918</v>
      </c>
      <c r="Y65" t="s">
        <v>2919</v>
      </c>
      <c r="Z65" t="s">
        <v>2920</v>
      </c>
      <c r="AA65" t="s">
        <v>3247</v>
      </c>
      <c r="AH65" t="s">
        <v>3481</v>
      </c>
      <c r="AI65" t="s">
        <v>3545</v>
      </c>
      <c r="AJ65" t="s">
        <v>3545</v>
      </c>
      <c r="AK65" t="s">
        <v>3815</v>
      </c>
      <c r="AL65" t="s">
        <v>3816</v>
      </c>
    </row>
    <row r="66" spans="1:38" ht="14.75" customHeight="1">
      <c r="A66">
        <v>3698</v>
      </c>
      <c r="B66" t="s">
        <v>365</v>
      </c>
      <c r="C66" t="s">
        <v>2</v>
      </c>
      <c r="D66" t="s">
        <v>416</v>
      </c>
      <c r="E66" t="s">
        <v>388</v>
      </c>
      <c r="F66">
        <v>345.11471265799997</v>
      </c>
      <c r="G66" t="s">
        <v>3129</v>
      </c>
      <c r="H66">
        <v>2.4335091233333341</v>
      </c>
      <c r="I66" t="s">
        <v>981</v>
      </c>
      <c r="J66" t="e">
        <f ca="1">_xll.JChemExcel.Functions.JCSYSStructure("663FC2502546FD3C432E30371379C44C")</f>
        <v>#NAME?</v>
      </c>
      <c r="K66">
        <v>19</v>
      </c>
      <c r="L66" t="s">
        <v>1983</v>
      </c>
      <c r="M66" t="s">
        <v>1204</v>
      </c>
      <c r="N66" t="s">
        <v>197</v>
      </c>
      <c r="P66" t="s">
        <v>182</v>
      </c>
      <c r="Q66" t="s">
        <v>452</v>
      </c>
      <c r="R66">
        <v>3.16</v>
      </c>
      <c r="S66">
        <v>2.94</v>
      </c>
      <c r="T66">
        <v>0.81</v>
      </c>
      <c r="U66">
        <v>0.82</v>
      </c>
      <c r="V66">
        <f t="shared" si="1"/>
        <v>34.511471265799997</v>
      </c>
      <c r="W66" t="s">
        <v>2914</v>
      </c>
      <c r="X66" t="s">
        <v>2915</v>
      </c>
      <c r="Y66" t="s">
        <v>2908</v>
      </c>
      <c r="Z66" t="s">
        <v>2916</v>
      </c>
      <c r="AA66" t="s">
        <v>3262</v>
      </c>
      <c r="AB66" t="s">
        <v>3504</v>
      </c>
      <c r="AC66" t="s">
        <v>3305</v>
      </c>
      <c r="AD66" t="s">
        <v>2997</v>
      </c>
      <c r="AE66" t="s">
        <v>3505</v>
      </c>
      <c r="AG66" t="s">
        <v>3460</v>
      </c>
      <c r="AH66" s="21" t="s">
        <v>3571</v>
      </c>
      <c r="AI66" t="s">
        <v>3545</v>
      </c>
      <c r="AJ66" t="s">
        <v>3545</v>
      </c>
      <c r="AK66" t="s">
        <v>3581</v>
      </c>
      <c r="AL66" t="s">
        <v>3586</v>
      </c>
    </row>
    <row r="67" spans="1:38" ht="14.75" customHeight="1">
      <c r="A67">
        <v>4229</v>
      </c>
      <c r="B67" t="s">
        <v>639</v>
      </c>
      <c r="C67" t="s">
        <v>2</v>
      </c>
      <c r="D67" t="s">
        <v>703</v>
      </c>
      <c r="E67" t="s">
        <v>799</v>
      </c>
      <c r="F67">
        <v>446.20663872099999</v>
      </c>
      <c r="G67" t="s">
        <v>3138</v>
      </c>
      <c r="H67">
        <v>2.4122837980062148</v>
      </c>
      <c r="I67" t="s">
        <v>980</v>
      </c>
      <c r="J67" t="e">
        <f ca="1">_xll.JChemExcel.Functions.JCSYSStructure("9D8188F2D357CE6D34675027F8DBE58F")</f>
        <v>#NAME?</v>
      </c>
      <c r="K67">
        <v>20</v>
      </c>
      <c r="L67" t="s">
        <v>1989</v>
      </c>
      <c r="M67" t="s">
        <v>1203</v>
      </c>
      <c r="N67" t="s">
        <v>198</v>
      </c>
      <c r="P67" t="s">
        <v>182</v>
      </c>
      <c r="Q67" t="s">
        <v>155</v>
      </c>
      <c r="R67">
        <v>4.09</v>
      </c>
      <c r="S67">
        <v>2.2200000000000002</v>
      </c>
      <c r="T67">
        <v>1.95</v>
      </c>
      <c r="U67">
        <v>2.09</v>
      </c>
      <c r="V67">
        <f t="shared" si="1"/>
        <v>44.620663872100003</v>
      </c>
      <c r="W67">
        <v>0.04</v>
      </c>
      <c r="X67" t="s">
        <v>2752</v>
      </c>
      <c r="Y67" t="s">
        <v>2748</v>
      </c>
      <c r="Z67" t="s">
        <v>155</v>
      </c>
      <c r="AA67" s="21">
        <v>43249</v>
      </c>
      <c r="AH67" s="21" t="s">
        <v>3480</v>
      </c>
      <c r="AI67" t="s">
        <v>3545</v>
      </c>
      <c r="AJ67" t="s">
        <v>3545</v>
      </c>
      <c r="AK67" t="s">
        <v>3862</v>
      </c>
      <c r="AL67" t="s">
        <v>3863</v>
      </c>
    </row>
    <row r="68" spans="1:38" ht="14.75" customHeight="1">
      <c r="A68">
        <v>3697</v>
      </c>
      <c r="B68" t="s">
        <v>364</v>
      </c>
      <c r="C68" t="s">
        <v>2</v>
      </c>
      <c r="D68" t="s">
        <v>415</v>
      </c>
      <c r="E68" t="s">
        <v>387</v>
      </c>
      <c r="F68">
        <v>312.14086783400001</v>
      </c>
      <c r="G68" t="s">
        <v>3062</v>
      </c>
      <c r="H68">
        <v>3.3884950820000004</v>
      </c>
      <c r="I68" t="s">
        <v>979</v>
      </c>
      <c r="J68" t="e">
        <f ca="1">_xll.JChemExcel.Functions.JCSYSStructure("AD2943560187C6C20235906A73D31213")</f>
        <v>#NAME?</v>
      </c>
      <c r="K68">
        <v>10</v>
      </c>
      <c r="L68" t="s">
        <v>1910</v>
      </c>
      <c r="M68" t="s">
        <v>1202</v>
      </c>
      <c r="N68" t="s">
        <v>197</v>
      </c>
      <c r="P68" t="s">
        <v>182</v>
      </c>
      <c r="Q68" t="s">
        <v>155</v>
      </c>
      <c r="R68">
        <v>3.86</v>
      </c>
      <c r="S68">
        <v>2.41</v>
      </c>
      <c r="T68">
        <v>2.0299999999999998</v>
      </c>
      <c r="U68">
        <v>2.02</v>
      </c>
      <c r="V68">
        <f t="shared" ref="V68:V131" si="2">F68*10^-1</f>
        <v>31.214086783400003</v>
      </c>
      <c r="W68">
        <v>0.98</v>
      </c>
      <c r="X68" t="s">
        <v>2752</v>
      </c>
      <c r="Y68" t="s">
        <v>2777</v>
      </c>
      <c r="Z68" t="s">
        <v>155</v>
      </c>
      <c r="AA68" s="21">
        <v>44516</v>
      </c>
      <c r="AH68" t="s">
        <v>3480</v>
      </c>
      <c r="AI68" t="s">
        <v>3545</v>
      </c>
      <c r="AJ68" t="s">
        <v>3545</v>
      </c>
      <c r="AK68" t="s">
        <v>3902</v>
      </c>
      <c r="AL68" t="s">
        <v>3908</v>
      </c>
    </row>
    <row r="69" spans="1:38" ht="14.75" customHeight="1">
      <c r="A69">
        <v>10788</v>
      </c>
      <c r="B69" s="6" t="s">
        <v>671</v>
      </c>
      <c r="C69" t="s">
        <v>2</v>
      </c>
      <c r="D69" t="s">
        <v>672</v>
      </c>
      <c r="E69" t="s">
        <v>798</v>
      </c>
      <c r="F69">
        <v>271.12084341100001</v>
      </c>
      <c r="G69" t="s">
        <v>3040</v>
      </c>
      <c r="H69">
        <v>0.26351152977864772</v>
      </c>
      <c r="I69" t="s">
        <v>978</v>
      </c>
      <c r="J69" t="e">
        <f ca="1">_xll.JChemExcel.Functions.JCSYSStructure("D954D73FC0396CC6C12F47C8D8F75C83")</f>
        <v>#NAME?</v>
      </c>
      <c r="K69">
        <v>7</v>
      </c>
      <c r="L69" t="s">
        <v>1895</v>
      </c>
      <c r="M69" t="s">
        <v>1201</v>
      </c>
      <c r="N69" t="s">
        <v>198</v>
      </c>
      <c r="P69" t="s">
        <v>182</v>
      </c>
      <c r="Q69" t="s">
        <v>155</v>
      </c>
      <c r="R69">
        <v>3.15</v>
      </c>
      <c r="S69">
        <v>0.6</v>
      </c>
      <c r="T69">
        <v>1.01</v>
      </c>
      <c r="U69">
        <v>0.37</v>
      </c>
      <c r="V69">
        <f t="shared" si="2"/>
        <v>27.112084341100001</v>
      </c>
      <c r="W69" t="s">
        <v>2774</v>
      </c>
      <c r="Y69" t="s">
        <v>2885</v>
      </c>
      <c r="AB69" t="s">
        <v>3393</v>
      </c>
      <c r="AC69" t="s">
        <v>3243</v>
      </c>
      <c r="AD69" t="s">
        <v>2815</v>
      </c>
      <c r="AE69" t="s">
        <v>3394</v>
      </c>
      <c r="AF69" t="s">
        <v>3395</v>
      </c>
      <c r="AG69" t="s">
        <v>155</v>
      </c>
      <c r="AH69" t="s">
        <v>3531</v>
      </c>
      <c r="AI69" t="s">
        <v>3545</v>
      </c>
      <c r="AJ69" t="s">
        <v>3646</v>
      </c>
      <c r="AK69" t="s">
        <v>3699</v>
      </c>
      <c r="AL69" t="s">
        <v>3700</v>
      </c>
    </row>
    <row r="70" spans="1:38" ht="14.75" customHeight="1">
      <c r="A70">
        <v>213</v>
      </c>
      <c r="B70" t="s">
        <v>100</v>
      </c>
      <c r="C70" t="s">
        <v>1</v>
      </c>
      <c r="D70" t="s">
        <v>272</v>
      </c>
      <c r="E70" t="s">
        <v>797</v>
      </c>
      <c r="F70">
        <v>191.131014171</v>
      </c>
      <c r="G70" t="s">
        <v>3193</v>
      </c>
      <c r="H70">
        <v>2.4982755403333337</v>
      </c>
      <c r="I70" t="s">
        <v>774</v>
      </c>
      <c r="J70" t="e">
        <f ca="1">_xll.JChemExcel.Functions.JCSYSStructure("00AFB27C4776D89F09B7610EE8359CBF")</f>
        <v>#NAME?</v>
      </c>
      <c r="K70">
        <v>30</v>
      </c>
      <c r="L70" t="s">
        <v>2065</v>
      </c>
      <c r="M70" t="s">
        <v>774</v>
      </c>
      <c r="N70" t="s">
        <v>197</v>
      </c>
      <c r="P70" t="s">
        <v>182</v>
      </c>
      <c r="Q70" t="s">
        <v>101</v>
      </c>
      <c r="R70">
        <v>2.0499999999999998</v>
      </c>
      <c r="S70">
        <v>1.86</v>
      </c>
      <c r="T70">
        <v>1.35</v>
      </c>
      <c r="U70">
        <v>1.52</v>
      </c>
      <c r="V70">
        <f t="shared" si="2"/>
        <v>19.113101417100001</v>
      </c>
      <c r="W70" t="s">
        <v>2910</v>
      </c>
      <c r="X70" t="s">
        <v>2911</v>
      </c>
      <c r="Y70" t="s">
        <v>2912</v>
      </c>
      <c r="Z70" t="s">
        <v>2913</v>
      </c>
      <c r="AA70" t="s">
        <v>3273</v>
      </c>
      <c r="AH70" s="21" t="s">
        <v>3459</v>
      </c>
      <c r="AI70" s="21"/>
      <c r="AJ70" s="21"/>
      <c r="AK70" s="21" t="s">
        <v>3929</v>
      </c>
      <c r="AL70" s="21" t="s">
        <v>3939</v>
      </c>
    </row>
    <row r="71" spans="1:38" ht="14.75" customHeight="1">
      <c r="A71" t="s">
        <v>155</v>
      </c>
      <c r="B71" t="s">
        <v>471</v>
      </c>
      <c r="C71" t="s">
        <v>2</v>
      </c>
      <c r="D71" s="6" t="s">
        <v>472</v>
      </c>
      <c r="E71" t="s">
        <v>473</v>
      </c>
      <c r="F71">
        <v>539.25325456300004</v>
      </c>
      <c r="G71" t="s">
        <v>3218</v>
      </c>
      <c r="H71">
        <v>3.8676406191684256</v>
      </c>
      <c r="I71" t="s">
        <v>977</v>
      </c>
      <c r="J71" t="e">
        <f ca="1">_xll.JChemExcel.Functions.JCSYSStructure("9DA1AE6C510E54A8462086C9662431A3")</f>
        <v>#NAME?</v>
      </c>
      <c r="K71">
        <v>3</v>
      </c>
      <c r="L71" t="s">
        <v>1891</v>
      </c>
      <c r="M71" t="s">
        <v>1200</v>
      </c>
      <c r="N71" t="s">
        <v>198</v>
      </c>
      <c r="O71" t="s">
        <v>2731</v>
      </c>
      <c r="P71" t="s">
        <v>182</v>
      </c>
      <c r="Q71" t="s">
        <v>155</v>
      </c>
      <c r="R71">
        <v>6.25</v>
      </c>
      <c r="S71">
        <v>2.99</v>
      </c>
      <c r="T71">
        <v>2.65</v>
      </c>
      <c r="U71">
        <v>3.07</v>
      </c>
      <c r="V71">
        <f t="shared" si="2"/>
        <v>53.925325456300008</v>
      </c>
      <c r="AB71" t="s">
        <v>3555</v>
      </c>
      <c r="AC71" t="s">
        <v>3556</v>
      </c>
      <c r="AD71" t="s">
        <v>2748</v>
      </c>
      <c r="AE71" t="s">
        <v>3557</v>
      </c>
      <c r="AG71" t="s">
        <v>3460</v>
      </c>
      <c r="AH71" t="s">
        <v>3480</v>
      </c>
      <c r="AI71" t="s">
        <v>3545</v>
      </c>
      <c r="AJ71" t="s">
        <v>3646</v>
      </c>
      <c r="AK71" t="s">
        <v>3655</v>
      </c>
      <c r="AL71" t="s">
        <v>3662</v>
      </c>
    </row>
    <row r="72" spans="1:38" ht="14.75" customHeight="1">
      <c r="A72">
        <v>2815</v>
      </c>
      <c r="B72" t="s">
        <v>560</v>
      </c>
      <c r="C72" t="s">
        <v>18</v>
      </c>
      <c r="D72" t="s">
        <v>562</v>
      </c>
      <c r="E72" t="s">
        <v>563</v>
      </c>
      <c r="F72">
        <v>378.21547207399999</v>
      </c>
      <c r="G72" t="s">
        <v>3043</v>
      </c>
      <c r="H72">
        <v>-8.3325512523460127E-2</v>
      </c>
      <c r="I72" t="s">
        <v>976</v>
      </c>
      <c r="J72" t="e">
        <f ca="1">_xll.JChemExcel.Functions.JCSYSStructure("1044E3741B0236F05C099DB727D51B41")</f>
        <v>#NAME?</v>
      </c>
      <c r="K72">
        <v>8</v>
      </c>
      <c r="L72" t="s">
        <v>1896</v>
      </c>
      <c r="M72" t="s">
        <v>1199</v>
      </c>
      <c r="N72" t="s">
        <v>198</v>
      </c>
      <c r="P72" t="s">
        <v>182</v>
      </c>
      <c r="Q72" t="s">
        <v>564</v>
      </c>
      <c r="R72">
        <v>2.59</v>
      </c>
      <c r="S72">
        <v>1.61</v>
      </c>
      <c r="T72">
        <v>-0.02</v>
      </c>
      <c r="U72">
        <v>0.81</v>
      </c>
      <c r="V72">
        <f t="shared" si="2"/>
        <v>37.821547207400002</v>
      </c>
      <c r="W72" t="s">
        <v>2906</v>
      </c>
      <c r="X72" t="s">
        <v>2907</v>
      </c>
      <c r="Y72" t="s">
        <v>2908</v>
      </c>
      <c r="Z72" t="s">
        <v>2909</v>
      </c>
      <c r="AA72" t="s">
        <v>3249</v>
      </c>
      <c r="AH72" t="s">
        <v>3481</v>
      </c>
      <c r="AI72" t="s">
        <v>3545</v>
      </c>
      <c r="AJ72" t="s">
        <v>3545</v>
      </c>
      <c r="AK72" t="s">
        <v>3705</v>
      </c>
      <c r="AL72" t="s">
        <v>3706</v>
      </c>
    </row>
    <row r="73" spans="1:38" ht="14.75" customHeight="1">
      <c r="A73">
        <v>2814</v>
      </c>
      <c r="B73" t="s">
        <v>561</v>
      </c>
      <c r="C73" t="s">
        <v>18</v>
      </c>
      <c r="D73" t="s">
        <v>565</v>
      </c>
      <c r="E73" t="s">
        <v>566</v>
      </c>
      <c r="F73">
        <v>612.20542045900004</v>
      </c>
      <c r="G73" t="s">
        <v>3158</v>
      </c>
      <c r="H73">
        <v>0.74587549466666658</v>
      </c>
      <c r="I73" t="s">
        <v>975</v>
      </c>
      <c r="J73" t="e">
        <f ca="1">_xll.JChemExcel.Functions.JCSYSStructure("8962FAFA3195AB18622A0B2ED60725FA")</f>
        <v>#NAME?</v>
      </c>
      <c r="K73">
        <v>25</v>
      </c>
      <c r="L73" t="s">
        <v>2025</v>
      </c>
      <c r="M73" t="s">
        <v>1198</v>
      </c>
      <c r="N73" t="s">
        <v>198</v>
      </c>
      <c r="P73" t="s">
        <v>182</v>
      </c>
      <c r="Q73" t="s">
        <v>155</v>
      </c>
      <c r="R73">
        <v>3.18</v>
      </c>
      <c r="S73">
        <v>0.75</v>
      </c>
      <c r="T73">
        <v>-2.59</v>
      </c>
      <c r="U73">
        <v>-2.74</v>
      </c>
      <c r="V73">
        <f t="shared" si="2"/>
        <v>61.220542045900004</v>
      </c>
      <c r="W73" t="s">
        <v>2903</v>
      </c>
      <c r="X73" t="s">
        <v>2904</v>
      </c>
      <c r="Y73" t="s">
        <v>2757</v>
      </c>
      <c r="Z73" t="s">
        <v>2905</v>
      </c>
      <c r="AA73" t="s">
        <v>3267</v>
      </c>
      <c r="AH73" t="s">
        <v>3481</v>
      </c>
      <c r="AI73" t="s">
        <v>3545</v>
      </c>
      <c r="AJ73" t="s">
        <v>3545</v>
      </c>
      <c r="AK73" t="s">
        <v>3762</v>
      </c>
      <c r="AL73" t="s">
        <v>3772</v>
      </c>
    </row>
    <row r="74" spans="1:38" ht="14.75" customHeight="1">
      <c r="A74" t="s">
        <v>155</v>
      </c>
      <c r="B74" t="s">
        <v>1268</v>
      </c>
      <c r="C74" t="s">
        <v>656</v>
      </c>
      <c r="D74" t="s">
        <v>155</v>
      </c>
      <c r="E74" t="s">
        <v>1271</v>
      </c>
      <c r="F74">
        <v>239.10769189999999</v>
      </c>
      <c r="G74" t="s">
        <v>3068</v>
      </c>
      <c r="H74">
        <v>3.5559898873333333</v>
      </c>
      <c r="I74" t="s">
        <v>1269</v>
      </c>
      <c r="J74" t="e">
        <f ca="1">_xll.JChemExcel.Functions.JCSYSStructure("12603FEB4ABD373C83ED4E99684888DD")</f>
        <v>#NAME?</v>
      </c>
      <c r="K74">
        <v>28</v>
      </c>
      <c r="L74" t="s">
        <v>2046</v>
      </c>
      <c r="M74" t="s">
        <v>1270</v>
      </c>
      <c r="N74" t="s">
        <v>197</v>
      </c>
      <c r="P74" t="s">
        <v>2987</v>
      </c>
      <c r="Q74" t="s">
        <v>68</v>
      </c>
      <c r="R74">
        <v>2.58</v>
      </c>
      <c r="S74">
        <v>2.5</v>
      </c>
      <c r="T74">
        <v>3.08</v>
      </c>
      <c r="U74">
        <v>3.31</v>
      </c>
      <c r="V74">
        <f t="shared" si="2"/>
        <v>23.91076919</v>
      </c>
      <c r="AB74" t="s">
        <v>155</v>
      </c>
      <c r="AF74" t="s">
        <v>3348</v>
      </c>
      <c r="AH74" t="s">
        <v>3570</v>
      </c>
    </row>
    <row r="75" spans="1:38" ht="14.75" customHeight="1">
      <c r="A75">
        <v>202</v>
      </c>
      <c r="B75" t="s">
        <v>269</v>
      </c>
      <c r="C75" t="s">
        <v>2</v>
      </c>
      <c r="D75" t="s">
        <v>271</v>
      </c>
      <c r="E75" t="s">
        <v>270</v>
      </c>
      <c r="F75">
        <v>230.094294311</v>
      </c>
      <c r="G75" t="s">
        <v>3085</v>
      </c>
      <c r="H75">
        <v>2.9857858746666661</v>
      </c>
      <c r="I75" t="s">
        <v>974</v>
      </c>
      <c r="J75" t="e">
        <f ca="1">_xll.JChemExcel.Functions.JCSYSStructure("8D7F20B29AF56DB6C218AFDEBF6839A9")</f>
        <v>#NAME?</v>
      </c>
      <c r="K75">
        <v>14</v>
      </c>
      <c r="L75" t="s">
        <v>1937</v>
      </c>
      <c r="M75" t="s">
        <v>1197</v>
      </c>
      <c r="N75" t="s">
        <v>197</v>
      </c>
      <c r="P75" t="s">
        <v>182</v>
      </c>
      <c r="Q75" t="s">
        <v>49</v>
      </c>
      <c r="R75">
        <v>2.5299999999999998</v>
      </c>
      <c r="S75">
        <v>1.97</v>
      </c>
      <c r="T75">
        <v>1.55</v>
      </c>
      <c r="U75">
        <v>1.98</v>
      </c>
      <c r="V75">
        <f t="shared" si="2"/>
        <v>23.009429431100003</v>
      </c>
      <c r="W75">
        <v>0.97</v>
      </c>
      <c r="X75" t="s">
        <v>3537</v>
      </c>
      <c r="Y75" t="s">
        <v>2769</v>
      </c>
      <c r="Z75" t="s">
        <v>155</v>
      </c>
      <c r="AA75" s="21">
        <v>42663</v>
      </c>
      <c r="AH75" t="s">
        <v>3481</v>
      </c>
      <c r="AI75" t="s">
        <v>3545</v>
      </c>
      <c r="AJ75" t="s">
        <v>3545</v>
      </c>
      <c r="AK75" t="s">
        <v>3653</v>
      </c>
      <c r="AL75" t="s">
        <v>3661</v>
      </c>
    </row>
    <row r="76" spans="1:38" ht="14.75" customHeight="1">
      <c r="A76">
        <v>120</v>
      </c>
      <c r="B76" t="s">
        <v>99</v>
      </c>
      <c r="C76" t="s">
        <v>0</v>
      </c>
      <c r="D76" t="s">
        <v>161</v>
      </c>
      <c r="E76" t="s">
        <v>268</v>
      </c>
      <c r="F76">
        <v>271.15722892000002</v>
      </c>
      <c r="G76" t="s">
        <v>3195</v>
      </c>
      <c r="H76">
        <v>3.2058242846666674</v>
      </c>
      <c r="I76" t="s">
        <v>973</v>
      </c>
      <c r="J76" t="e">
        <f ca="1">_xll.JChemExcel.Functions.JCSYSStructure("6BE29FBB4FB2D93F18CE22646AAAAC46")</f>
        <v>#NAME?</v>
      </c>
      <c r="K76">
        <v>30</v>
      </c>
      <c r="L76" t="s">
        <v>2064</v>
      </c>
      <c r="M76" t="s">
        <v>1196</v>
      </c>
      <c r="N76" t="s">
        <v>197</v>
      </c>
      <c r="P76" t="s">
        <v>182</v>
      </c>
      <c r="Q76" t="s">
        <v>169</v>
      </c>
      <c r="R76">
        <v>3.51</v>
      </c>
      <c r="S76">
        <v>2.79</v>
      </c>
      <c r="T76">
        <v>1.86</v>
      </c>
      <c r="U76">
        <v>2.1800000000000002</v>
      </c>
      <c r="V76">
        <f t="shared" si="2"/>
        <v>27.115722892000004</v>
      </c>
      <c r="W76">
        <v>4.97</v>
      </c>
      <c r="X76" t="s">
        <v>2902</v>
      </c>
      <c r="Y76" t="s">
        <v>2769</v>
      </c>
      <c r="Z76" t="s">
        <v>155</v>
      </c>
      <c r="AA76" s="21">
        <v>44055</v>
      </c>
      <c r="AH76" s="21" t="s">
        <v>3459</v>
      </c>
      <c r="AI76" s="21"/>
      <c r="AJ76" s="21"/>
      <c r="AK76" s="21" t="s">
        <v>3930</v>
      </c>
      <c r="AL76" s="21" t="s">
        <v>3940</v>
      </c>
    </row>
    <row r="77" spans="1:38" ht="14.75" customHeight="1">
      <c r="A77" t="s">
        <v>155</v>
      </c>
      <c r="B77" t="s">
        <v>575</v>
      </c>
      <c r="C77" t="s">
        <v>656</v>
      </c>
      <c r="D77" t="s">
        <v>577</v>
      </c>
      <c r="E77" t="s">
        <v>576</v>
      </c>
      <c r="F77">
        <v>287.97623032600001</v>
      </c>
      <c r="G77" t="s">
        <v>3110</v>
      </c>
      <c r="H77">
        <v>1.3245360059999995</v>
      </c>
      <c r="I77" t="s">
        <v>774</v>
      </c>
      <c r="J77" t="e">
        <f ca="1">_xll.JChemExcel.Functions.JCSYSStructure("236AFC8829ADB740CB72B9E8F9815EB4")</f>
        <v>#NAME?</v>
      </c>
      <c r="K77">
        <v>17</v>
      </c>
      <c r="L77" t="s">
        <v>1964</v>
      </c>
      <c r="M77" t="s">
        <v>774</v>
      </c>
      <c r="P77" t="s">
        <v>2987</v>
      </c>
      <c r="Q77" t="s">
        <v>155</v>
      </c>
      <c r="R77">
        <v>2.86</v>
      </c>
      <c r="S77">
        <v>0.41</v>
      </c>
      <c r="T77">
        <v>-1.02</v>
      </c>
      <c r="U77">
        <v>-1.0900000000000001</v>
      </c>
      <c r="V77">
        <f t="shared" si="2"/>
        <v>28.797623032600001</v>
      </c>
      <c r="AB77" t="s">
        <v>155</v>
      </c>
      <c r="AE77" t="s">
        <v>3449</v>
      </c>
    </row>
    <row r="78" spans="1:38" ht="14.75" customHeight="1">
      <c r="A78" t="s">
        <v>155</v>
      </c>
      <c r="B78" t="s">
        <v>505</v>
      </c>
      <c r="C78" t="s">
        <v>2</v>
      </c>
      <c r="D78" t="s">
        <v>506</v>
      </c>
      <c r="E78" t="s">
        <v>796</v>
      </c>
      <c r="F78">
        <v>327.14705815999997</v>
      </c>
      <c r="G78" t="s">
        <v>3037</v>
      </c>
      <c r="H78">
        <v>1.4840477566179717</v>
      </c>
      <c r="I78" t="s">
        <v>972</v>
      </c>
      <c r="J78" t="e">
        <f ca="1">_xll.JChemExcel.Functions.JCSYSStructure("99CF336FCFAE71A561AC2EF14A57DDE8")</f>
        <v>#NAME?</v>
      </c>
      <c r="K78">
        <v>7</v>
      </c>
      <c r="L78" t="s">
        <v>1895</v>
      </c>
      <c r="M78" t="s">
        <v>1195</v>
      </c>
      <c r="N78" t="s">
        <v>198</v>
      </c>
      <c r="P78" t="s">
        <v>182</v>
      </c>
      <c r="Q78" t="s">
        <v>155</v>
      </c>
      <c r="R78">
        <v>2.75</v>
      </c>
      <c r="S78">
        <v>2.02</v>
      </c>
      <c r="T78">
        <v>0.77</v>
      </c>
      <c r="U78">
        <v>0.3</v>
      </c>
      <c r="V78">
        <f t="shared" si="2"/>
        <v>32.714705815999999</v>
      </c>
      <c r="AB78" t="s">
        <v>3238</v>
      </c>
      <c r="AC78" t="s">
        <v>3456</v>
      </c>
      <c r="AD78" t="s">
        <v>2748</v>
      </c>
      <c r="AE78" t="s">
        <v>3286</v>
      </c>
      <c r="AF78" t="s">
        <v>3287</v>
      </c>
      <c r="AG78" t="s">
        <v>155</v>
      </c>
      <c r="AH78" t="s">
        <v>3480</v>
      </c>
      <c r="AI78" t="s">
        <v>3545</v>
      </c>
      <c r="AJ78" t="s">
        <v>3545</v>
      </c>
      <c r="AK78" t="s">
        <v>3599</v>
      </c>
      <c r="AL78" t="s">
        <v>3600</v>
      </c>
    </row>
    <row r="79" spans="1:38" ht="15" customHeight="1">
      <c r="A79">
        <v>10959</v>
      </c>
      <c r="B79" t="s">
        <v>363</v>
      </c>
      <c r="C79" t="s">
        <v>2</v>
      </c>
      <c r="D79" t="s">
        <v>414</v>
      </c>
      <c r="E79" t="s">
        <v>386</v>
      </c>
      <c r="F79">
        <v>651.36186153100005</v>
      </c>
      <c r="G79" t="s">
        <v>3041</v>
      </c>
      <c r="H79">
        <v>1.356417584112013</v>
      </c>
      <c r="I79" t="s">
        <v>971</v>
      </c>
      <c r="J79" t="e">
        <f ca="1">_xll.JChemExcel.Functions.JCSYSStructure("F8522114C83AC54104C0F797D7D951EC")</f>
        <v>#NAME?</v>
      </c>
      <c r="K79">
        <v>7</v>
      </c>
      <c r="L79" t="s">
        <v>1895</v>
      </c>
      <c r="M79" t="s">
        <v>1194</v>
      </c>
      <c r="N79" t="s">
        <v>197</v>
      </c>
      <c r="P79" t="s">
        <v>182</v>
      </c>
      <c r="Q79" t="s">
        <v>155</v>
      </c>
      <c r="R79">
        <v>3.53</v>
      </c>
      <c r="S79">
        <v>-0.49</v>
      </c>
      <c r="T79">
        <v>-1.26</v>
      </c>
      <c r="U79">
        <v>-1</v>
      </c>
      <c r="V79">
        <f t="shared" si="2"/>
        <v>65.136186153100013</v>
      </c>
      <c r="W79">
        <v>1.2999999999999999E-2</v>
      </c>
      <c r="X79" t="s">
        <v>2752</v>
      </c>
      <c r="Y79" t="s">
        <v>2975</v>
      </c>
      <c r="Z79" t="s">
        <v>155</v>
      </c>
      <c r="AA79" s="21">
        <v>44385</v>
      </c>
      <c r="AB79" t="s">
        <v>3527</v>
      </c>
      <c r="AC79" t="s">
        <v>3243</v>
      </c>
      <c r="AD79" t="s">
        <v>2748</v>
      </c>
      <c r="AE79" t="s">
        <v>3526</v>
      </c>
      <c r="AF79" t="s">
        <v>3448</v>
      </c>
      <c r="AG79" t="s">
        <v>155</v>
      </c>
      <c r="AH79" t="s">
        <v>3571</v>
      </c>
      <c r="AI79" t="s">
        <v>3545</v>
      </c>
      <c r="AJ79" t="s">
        <v>3872</v>
      </c>
      <c r="AK79" t="s">
        <v>3886</v>
      </c>
      <c r="AL79" t="s">
        <v>3887</v>
      </c>
    </row>
    <row r="80" spans="1:38" ht="14.75" customHeight="1">
      <c r="A80">
        <v>2808</v>
      </c>
      <c r="B80" t="s">
        <v>638</v>
      </c>
      <c r="C80" t="s">
        <v>2</v>
      </c>
      <c r="D80" t="s">
        <v>702</v>
      </c>
      <c r="E80" t="s">
        <v>795</v>
      </c>
      <c r="F80">
        <v>320.12598836400002</v>
      </c>
      <c r="G80" t="s">
        <v>3011</v>
      </c>
      <c r="H80">
        <v>3.5275974476666656</v>
      </c>
      <c r="I80" t="s">
        <v>970</v>
      </c>
      <c r="J80" t="e">
        <f ca="1">_xll.JChemExcel.Functions.JCSYSStructure("8DB903C0EC464C263EF0D9C71149C816")</f>
        <v>#NAME?</v>
      </c>
      <c r="K80">
        <v>1</v>
      </c>
      <c r="L80" t="s">
        <v>1889</v>
      </c>
      <c r="M80" t="s">
        <v>1193</v>
      </c>
      <c r="N80" t="s">
        <v>198</v>
      </c>
      <c r="P80" t="s">
        <v>182</v>
      </c>
      <c r="Q80" t="s">
        <v>155</v>
      </c>
      <c r="R80">
        <v>2.56</v>
      </c>
      <c r="S80">
        <v>2.65</v>
      </c>
      <c r="T80">
        <v>1.1599999999999999</v>
      </c>
      <c r="U80">
        <v>1.0900000000000001</v>
      </c>
      <c r="V80">
        <f t="shared" si="2"/>
        <v>32.012598836400002</v>
      </c>
      <c r="W80">
        <v>0.97</v>
      </c>
      <c r="X80" t="s">
        <v>2901</v>
      </c>
      <c r="Y80" t="s">
        <v>2864</v>
      </c>
      <c r="Z80" t="s">
        <v>155</v>
      </c>
      <c r="AA80" s="21">
        <v>43398</v>
      </c>
      <c r="AH80" t="s">
        <v>3481</v>
      </c>
      <c r="AI80" t="s">
        <v>3545</v>
      </c>
      <c r="AJ80" t="s">
        <v>3545</v>
      </c>
      <c r="AK80" t="s">
        <v>3749</v>
      </c>
      <c r="AL80" t="s">
        <v>3750</v>
      </c>
    </row>
    <row r="81" spans="1:39" ht="14.75" customHeight="1">
      <c r="A81">
        <v>2744</v>
      </c>
      <c r="B81" t="s">
        <v>602</v>
      </c>
      <c r="C81" t="s">
        <v>2</v>
      </c>
      <c r="D81" t="s">
        <v>603</v>
      </c>
      <c r="E81" t="s">
        <v>794</v>
      </c>
      <c r="F81">
        <v>285.136493476</v>
      </c>
      <c r="G81" t="s">
        <v>3039</v>
      </c>
      <c r="H81">
        <v>0.89521081978513051</v>
      </c>
      <c r="I81" t="s">
        <v>969</v>
      </c>
      <c r="J81" t="e">
        <f ca="1">_xll.JChemExcel.Functions.JCSYSStructure("8F24D77513C2C3ADA92251F13E98BE83")</f>
        <v>#NAME?</v>
      </c>
      <c r="K81">
        <v>7</v>
      </c>
      <c r="L81" t="s">
        <v>1895</v>
      </c>
      <c r="M81" t="s">
        <v>1192</v>
      </c>
      <c r="N81" t="s">
        <v>198</v>
      </c>
      <c r="O81" t="s">
        <v>2299</v>
      </c>
      <c r="P81" t="s">
        <v>182</v>
      </c>
      <c r="Q81" t="s">
        <v>56</v>
      </c>
      <c r="R81">
        <v>3.15</v>
      </c>
      <c r="S81">
        <v>1.1599999999999999</v>
      </c>
      <c r="T81">
        <v>0.57999999999999996</v>
      </c>
      <c r="U81">
        <v>0</v>
      </c>
      <c r="V81">
        <f t="shared" si="2"/>
        <v>28.513649347600001</v>
      </c>
      <c r="W81" t="s">
        <v>2774</v>
      </c>
      <c r="Y81" t="s">
        <v>2815</v>
      </c>
      <c r="AB81" t="s">
        <v>3390</v>
      </c>
      <c r="AC81" t="s">
        <v>3243</v>
      </c>
      <c r="AD81" t="s">
        <v>2815</v>
      </c>
      <c r="AE81" t="s">
        <v>3391</v>
      </c>
      <c r="AF81" t="s">
        <v>3392</v>
      </c>
      <c r="AG81" t="s">
        <v>155</v>
      </c>
      <c r="AH81" t="s">
        <v>3480</v>
      </c>
      <c r="AI81" t="s">
        <v>3545</v>
      </c>
      <c r="AJ81" t="s">
        <v>3577</v>
      </c>
      <c r="AK81" t="s">
        <v>3628</v>
      </c>
      <c r="AL81" t="s">
        <v>3629</v>
      </c>
    </row>
    <row r="82" spans="1:39" ht="14.75" customHeight="1">
      <c r="A82">
        <v>161</v>
      </c>
      <c r="B82" t="s">
        <v>97</v>
      </c>
      <c r="C82" t="s">
        <v>0</v>
      </c>
      <c r="D82" t="s">
        <v>264</v>
      </c>
      <c r="E82" t="s">
        <v>265</v>
      </c>
      <c r="F82">
        <v>198.0559907</v>
      </c>
      <c r="G82" t="s">
        <v>3174</v>
      </c>
      <c r="H82">
        <v>1.9288074573333336</v>
      </c>
      <c r="I82" t="s">
        <v>968</v>
      </c>
      <c r="J82" t="e">
        <f ca="1">_xll.JChemExcel.Functions.JCSYSStructure("F7104A8314961711E7F85014A085D777")</f>
        <v>#NAME?</v>
      </c>
      <c r="K82">
        <v>28</v>
      </c>
      <c r="L82" t="s">
        <v>2045</v>
      </c>
      <c r="M82" t="s">
        <v>1191</v>
      </c>
      <c r="N82" t="s">
        <v>197</v>
      </c>
      <c r="P82" t="s">
        <v>182</v>
      </c>
      <c r="Q82" t="s">
        <v>40</v>
      </c>
      <c r="R82">
        <v>1.82</v>
      </c>
      <c r="S82">
        <v>1.92</v>
      </c>
      <c r="T82">
        <v>1.34</v>
      </c>
      <c r="U82">
        <v>1.29</v>
      </c>
      <c r="V82">
        <f t="shared" si="2"/>
        <v>19.80559907</v>
      </c>
      <c r="W82">
        <v>0.08</v>
      </c>
      <c r="X82" t="s">
        <v>2900</v>
      </c>
      <c r="Y82" t="s">
        <v>2748</v>
      </c>
      <c r="Z82" s="21">
        <v>44927</v>
      </c>
      <c r="AA82" s="21"/>
      <c r="AB82" s="21"/>
      <c r="AC82" s="21"/>
      <c r="AD82" s="21"/>
      <c r="AE82" s="21"/>
      <c r="AF82" s="21"/>
      <c r="AG82" s="21"/>
      <c r="AH82" s="21" t="s">
        <v>3459</v>
      </c>
      <c r="AI82" s="21"/>
      <c r="AJ82" s="21"/>
      <c r="AK82" s="21" t="s">
        <v>3931</v>
      </c>
      <c r="AL82" s="21" t="s">
        <v>3941</v>
      </c>
    </row>
    <row r="83" spans="1:39" ht="14.75" customHeight="1">
      <c r="A83">
        <v>10703</v>
      </c>
      <c r="B83" t="s">
        <v>362</v>
      </c>
      <c r="C83" t="s">
        <v>2</v>
      </c>
      <c r="D83" t="s">
        <v>413</v>
      </c>
      <c r="E83" t="s">
        <v>385</v>
      </c>
      <c r="F83">
        <v>520.14194410000005</v>
      </c>
      <c r="G83" t="s">
        <v>3021</v>
      </c>
      <c r="H83">
        <v>5.0552081103333339</v>
      </c>
      <c r="I83" t="s">
        <v>967</v>
      </c>
      <c r="J83" t="e">
        <f ca="1">_xll.JChemExcel.Functions.JCSYSStructure("5AC520A884B465C912C15E38B4FFCDB6")</f>
        <v>#NAME?</v>
      </c>
      <c r="K83">
        <v>2</v>
      </c>
      <c r="L83" t="s">
        <v>1890</v>
      </c>
      <c r="M83" t="s">
        <v>1190</v>
      </c>
      <c r="N83" t="s">
        <v>197</v>
      </c>
      <c r="P83" t="s">
        <v>2987</v>
      </c>
      <c r="Q83" t="s">
        <v>155</v>
      </c>
      <c r="R83">
        <v>4.3</v>
      </c>
      <c r="S83">
        <v>3</v>
      </c>
      <c r="T83">
        <v>3.44</v>
      </c>
      <c r="U83">
        <v>4.09</v>
      </c>
      <c r="V83">
        <f t="shared" si="2"/>
        <v>52.014194410000009</v>
      </c>
      <c r="W83" t="s">
        <v>2899</v>
      </c>
    </row>
    <row r="84" spans="1:39" ht="14.75" customHeight="1">
      <c r="A84">
        <v>2675</v>
      </c>
      <c r="B84" t="s">
        <v>652</v>
      </c>
      <c r="C84" t="s">
        <v>2</v>
      </c>
      <c r="D84" t="s">
        <v>701</v>
      </c>
      <c r="E84" t="s">
        <v>793</v>
      </c>
      <c r="F84">
        <v>268.09785549999998</v>
      </c>
      <c r="G84" t="s">
        <v>3175</v>
      </c>
      <c r="H84">
        <v>1.4517509229999999</v>
      </c>
      <c r="I84" t="s">
        <v>966</v>
      </c>
      <c r="J84" t="e">
        <f ca="1">_xll.JChemExcel.Functions.JCSYSStructure("A956020B91BC059A89F04929326B559C")</f>
        <v>#NAME?</v>
      </c>
      <c r="K84">
        <v>28</v>
      </c>
      <c r="L84" t="s">
        <v>2044</v>
      </c>
      <c r="M84" t="s">
        <v>1189</v>
      </c>
      <c r="N84" t="s">
        <v>198</v>
      </c>
      <c r="P84" t="s">
        <v>182</v>
      </c>
      <c r="Q84" t="s">
        <v>155</v>
      </c>
      <c r="R84">
        <v>1.84</v>
      </c>
      <c r="S84">
        <v>1.1599999999999999</v>
      </c>
      <c r="T84">
        <v>0.88</v>
      </c>
      <c r="U84">
        <v>1.32</v>
      </c>
      <c r="V84">
        <f t="shared" si="2"/>
        <v>26.809785550000001</v>
      </c>
      <c r="W84" t="s">
        <v>2774</v>
      </c>
      <c r="Y84" t="s">
        <v>2751</v>
      </c>
      <c r="AB84" t="s">
        <v>3437</v>
      </c>
      <c r="AC84" t="s">
        <v>3385</v>
      </c>
      <c r="AD84" t="s">
        <v>2997</v>
      </c>
      <c r="AE84" t="s">
        <v>3438</v>
      </c>
      <c r="AF84" t="s">
        <v>3439</v>
      </c>
      <c r="AG84" t="s">
        <v>3460</v>
      </c>
      <c r="AH84" t="s">
        <v>3480</v>
      </c>
      <c r="AI84" t="s">
        <v>3545</v>
      </c>
      <c r="AJ84" t="s">
        <v>3646</v>
      </c>
      <c r="AK84" t="s">
        <v>3652</v>
      </c>
      <c r="AL84" t="s">
        <v>3659</v>
      </c>
    </row>
    <row r="85" spans="1:39" ht="14.75" customHeight="1">
      <c r="A85">
        <v>3622</v>
      </c>
      <c r="B85" t="s">
        <v>361</v>
      </c>
      <c r="C85" t="s">
        <v>2</v>
      </c>
      <c r="D85" t="s">
        <v>412</v>
      </c>
      <c r="E85" t="s">
        <v>792</v>
      </c>
      <c r="F85">
        <v>265.15789762399999</v>
      </c>
      <c r="G85" t="s">
        <v>3054</v>
      </c>
      <c r="H85">
        <v>3.2079827549999997</v>
      </c>
      <c r="I85" t="s">
        <v>965</v>
      </c>
      <c r="J85" t="e">
        <f ca="1">_xll.JChemExcel.Functions.JCSYSStructure("A10993FB66E6AD950642745115196C6F")</f>
        <v>#NAME?</v>
      </c>
      <c r="K85">
        <v>9</v>
      </c>
      <c r="L85" t="s">
        <v>1904</v>
      </c>
      <c r="M85" t="s">
        <v>1188</v>
      </c>
      <c r="N85" t="s">
        <v>197</v>
      </c>
      <c r="P85" t="s">
        <v>182</v>
      </c>
      <c r="Q85" t="s">
        <v>155</v>
      </c>
      <c r="R85">
        <v>3.83</v>
      </c>
      <c r="S85">
        <v>2.65</v>
      </c>
      <c r="T85">
        <v>1.56</v>
      </c>
      <c r="U85">
        <v>1.65</v>
      </c>
      <c r="V85">
        <f t="shared" si="2"/>
        <v>26.515789762400001</v>
      </c>
      <c r="W85">
        <v>2.5000000000000001E-2</v>
      </c>
      <c r="X85" t="s">
        <v>2897</v>
      </c>
      <c r="Y85" t="s">
        <v>2769</v>
      </c>
      <c r="Z85" t="s">
        <v>2898</v>
      </c>
      <c r="AB85" t="s">
        <v>3529</v>
      </c>
      <c r="AC85" t="s">
        <v>3489</v>
      </c>
      <c r="AD85" t="s">
        <v>2997</v>
      </c>
      <c r="AE85" t="s">
        <v>3528</v>
      </c>
      <c r="AG85" t="s">
        <v>3460</v>
      </c>
      <c r="AH85" t="s">
        <v>3571</v>
      </c>
      <c r="AI85" t="s">
        <v>3545</v>
      </c>
      <c r="AJ85" t="s">
        <v>3545</v>
      </c>
      <c r="AK85" t="s">
        <v>3813</v>
      </c>
      <c r="AL85" t="s">
        <v>3814</v>
      </c>
    </row>
    <row r="86" spans="1:39" ht="14.75" customHeight="1">
      <c r="A86" t="s">
        <v>155</v>
      </c>
      <c r="B86" s="6" t="s">
        <v>503</v>
      </c>
      <c r="C86" t="s">
        <v>2</v>
      </c>
      <c r="D86" t="s">
        <v>504</v>
      </c>
      <c r="E86" t="s">
        <v>791</v>
      </c>
      <c r="F86">
        <v>396.161997203</v>
      </c>
      <c r="G86" t="s">
        <v>3034</v>
      </c>
      <c r="H86">
        <v>2.8864113700000003</v>
      </c>
      <c r="I86" t="s">
        <v>964</v>
      </c>
      <c r="J86" t="e">
        <f ca="1">_xll.JChemExcel.Functions.JCSYSStructure("435FF914CA830AB5EF6C0804F8DB938D")</f>
        <v>#NAME?</v>
      </c>
      <c r="K86">
        <v>5</v>
      </c>
      <c r="L86" t="s">
        <v>1893</v>
      </c>
      <c r="M86" t="s">
        <v>1187</v>
      </c>
      <c r="N86" t="s">
        <v>198</v>
      </c>
      <c r="P86" t="s">
        <v>182</v>
      </c>
      <c r="Q86" t="s">
        <v>155</v>
      </c>
      <c r="R86">
        <v>3.87</v>
      </c>
      <c r="S86">
        <v>1.47</v>
      </c>
      <c r="T86">
        <v>0.11</v>
      </c>
      <c r="U86">
        <v>0.84</v>
      </c>
      <c r="V86">
        <f t="shared" si="2"/>
        <v>39.616199720300003</v>
      </c>
      <c r="AB86" t="s">
        <v>3285</v>
      </c>
      <c r="AC86" t="s">
        <v>3452</v>
      </c>
      <c r="AD86" t="s">
        <v>2748</v>
      </c>
      <c r="AE86" t="s">
        <v>3283</v>
      </c>
      <c r="AF86" t="s">
        <v>3284</v>
      </c>
      <c r="AG86" t="s">
        <v>3463</v>
      </c>
      <c r="AH86" t="s">
        <v>3480</v>
      </c>
      <c r="AI86" t="s">
        <v>3545</v>
      </c>
      <c r="AJ86" t="s">
        <v>3872</v>
      </c>
      <c r="AK86" t="s">
        <v>3679</v>
      </c>
      <c r="AL86" t="s">
        <v>3680</v>
      </c>
    </row>
    <row r="87" spans="1:39" ht="14.75" customHeight="1">
      <c r="A87">
        <v>3274</v>
      </c>
      <c r="B87" t="s">
        <v>178</v>
      </c>
      <c r="C87" t="s">
        <v>2</v>
      </c>
      <c r="D87" t="s">
        <v>263</v>
      </c>
      <c r="E87" t="s">
        <v>262</v>
      </c>
      <c r="F87">
        <v>264.16264865199997</v>
      </c>
      <c r="G87" t="s">
        <v>3055</v>
      </c>
      <c r="H87">
        <v>3.8311976519999993</v>
      </c>
      <c r="I87" t="s">
        <v>963</v>
      </c>
      <c r="J87" t="e">
        <f ca="1">_xll.JChemExcel.Functions.JCSYSStructure("72B5AE584B6C69DBC24600AD09ACF310")</f>
        <v>#NAME?</v>
      </c>
      <c r="K87">
        <v>9</v>
      </c>
      <c r="L87" t="s">
        <v>1903</v>
      </c>
      <c r="M87" t="s">
        <v>1186</v>
      </c>
      <c r="N87" t="s">
        <v>197</v>
      </c>
      <c r="P87" t="s">
        <v>182</v>
      </c>
      <c r="Q87" t="s">
        <v>96</v>
      </c>
      <c r="R87">
        <v>4.1399999999999997</v>
      </c>
      <c r="S87">
        <v>3.14</v>
      </c>
      <c r="T87">
        <v>2.6</v>
      </c>
      <c r="U87">
        <v>2.73</v>
      </c>
      <c r="V87">
        <f t="shared" si="2"/>
        <v>26.416264865199999</v>
      </c>
      <c r="W87" t="s">
        <v>2895</v>
      </c>
      <c r="X87" t="s">
        <v>2896</v>
      </c>
      <c r="Y87" t="s">
        <v>2757</v>
      </c>
      <c r="Z87" t="s">
        <v>2758</v>
      </c>
      <c r="AA87" t="s">
        <v>3253</v>
      </c>
      <c r="AB87" t="s">
        <v>3488</v>
      </c>
      <c r="AC87" t="s">
        <v>3489</v>
      </c>
      <c r="AD87" t="s">
        <v>2748</v>
      </c>
      <c r="AE87" t="s">
        <v>3490</v>
      </c>
      <c r="AF87" t="s">
        <v>3491</v>
      </c>
      <c r="AG87" t="s">
        <v>3460</v>
      </c>
      <c r="AH87" t="s">
        <v>3466</v>
      </c>
    </row>
    <row r="88" spans="1:39" ht="14.75" customHeight="1">
      <c r="A88">
        <v>3010</v>
      </c>
      <c r="B88" t="s">
        <v>145</v>
      </c>
      <c r="C88" t="s">
        <v>2</v>
      </c>
      <c r="D88" t="s">
        <v>146</v>
      </c>
      <c r="E88" t="s">
        <v>261</v>
      </c>
      <c r="F88">
        <v>179.131014171</v>
      </c>
      <c r="G88" t="s">
        <v>3069</v>
      </c>
      <c r="H88">
        <v>2.4620085449999998</v>
      </c>
      <c r="I88" t="s">
        <v>962</v>
      </c>
      <c r="J88" t="e">
        <f ca="1">_xll.JChemExcel.Functions.JCSYSStructure("BC83EF2D22DDAD4CD65BFC99ED1F3615")</f>
        <v>#NAME?</v>
      </c>
      <c r="K88">
        <v>11</v>
      </c>
      <c r="L88" t="s">
        <v>1916</v>
      </c>
      <c r="M88" t="s">
        <v>1185</v>
      </c>
      <c r="N88" t="s">
        <v>197</v>
      </c>
      <c r="P88" t="s">
        <v>182</v>
      </c>
      <c r="Q88" t="s">
        <v>155</v>
      </c>
      <c r="R88">
        <v>2.89</v>
      </c>
      <c r="S88">
        <v>2.15</v>
      </c>
      <c r="T88">
        <v>1.0900000000000001</v>
      </c>
      <c r="U88">
        <v>1.19</v>
      </c>
      <c r="V88">
        <f t="shared" si="2"/>
        <v>17.913101417100002</v>
      </c>
      <c r="W88" t="s">
        <v>2774</v>
      </c>
      <c r="Y88" t="s">
        <v>2885</v>
      </c>
      <c r="AB88" t="s">
        <v>3410</v>
      </c>
      <c r="AC88" t="s">
        <v>3359</v>
      </c>
      <c r="AD88" t="s">
        <v>2748</v>
      </c>
      <c r="AE88" t="s">
        <v>3411</v>
      </c>
      <c r="AF88" t="s">
        <v>3412</v>
      </c>
      <c r="AG88" t="s">
        <v>155</v>
      </c>
      <c r="AH88" t="s">
        <v>3480</v>
      </c>
      <c r="AI88" t="s">
        <v>3545</v>
      </c>
      <c r="AJ88" t="s">
        <v>3545</v>
      </c>
      <c r="AK88" t="s">
        <v>3733</v>
      </c>
      <c r="AL88" t="s">
        <v>3734</v>
      </c>
    </row>
    <row r="89" spans="1:39" ht="14.75" customHeight="1">
      <c r="A89">
        <v>3204</v>
      </c>
      <c r="B89" t="s">
        <v>94</v>
      </c>
      <c r="C89" t="s">
        <v>0</v>
      </c>
      <c r="D89" t="s">
        <v>259</v>
      </c>
      <c r="E89" t="s">
        <v>260</v>
      </c>
      <c r="F89">
        <v>228.0665554</v>
      </c>
      <c r="G89" t="s">
        <v>3173</v>
      </c>
      <c r="H89">
        <v>1.7711361916666659</v>
      </c>
      <c r="I89" t="s">
        <v>961</v>
      </c>
      <c r="J89" t="e">
        <f ca="1">_xll.JChemExcel.Functions.JCSYSStructure("563961D920DEDC22E04D69C9591AD206")</f>
        <v>#NAME?</v>
      </c>
      <c r="K89">
        <v>28</v>
      </c>
      <c r="L89" t="s">
        <v>2043</v>
      </c>
      <c r="M89" t="s">
        <v>1184</v>
      </c>
      <c r="N89" t="s">
        <v>197</v>
      </c>
      <c r="P89" t="s">
        <v>182</v>
      </c>
      <c r="Q89" t="s">
        <v>258</v>
      </c>
      <c r="R89">
        <v>1.64</v>
      </c>
      <c r="S89">
        <v>1.81</v>
      </c>
      <c r="T89">
        <v>1.19</v>
      </c>
      <c r="U89">
        <v>1.1499999999999999</v>
      </c>
      <c r="V89">
        <f t="shared" si="2"/>
        <v>22.806655540000001</v>
      </c>
      <c r="W89">
        <v>8.0199999999999994E-2</v>
      </c>
      <c r="X89" t="s">
        <v>2893</v>
      </c>
      <c r="Y89" t="s">
        <v>2751</v>
      </c>
      <c r="Z89" t="s">
        <v>2894</v>
      </c>
      <c r="AH89" s="21" t="s">
        <v>3459</v>
      </c>
      <c r="AI89" s="21"/>
      <c r="AJ89" s="21"/>
      <c r="AK89" s="21" t="s">
        <v>3932</v>
      </c>
      <c r="AL89" s="21" t="s">
        <v>3942</v>
      </c>
      <c r="AM89" t="s">
        <v>3576</v>
      </c>
    </row>
    <row r="90" spans="1:39" ht="15" customHeight="1">
      <c r="A90">
        <v>172</v>
      </c>
      <c r="B90" t="s">
        <v>92</v>
      </c>
      <c r="C90" t="s">
        <v>2</v>
      </c>
      <c r="D90" t="s">
        <v>256</v>
      </c>
      <c r="E90" t="s">
        <v>257</v>
      </c>
      <c r="F90">
        <v>267.18344366899998</v>
      </c>
      <c r="G90" t="s">
        <v>3074</v>
      </c>
      <c r="H90">
        <v>1.758657114</v>
      </c>
      <c r="I90" t="s">
        <v>960</v>
      </c>
      <c r="J90" t="e">
        <f ca="1">_xll.JChemExcel.Functions.JCSYSStructure("1AB97768E5D97928455DC4D0E8227D5F")</f>
        <v>#NAME?</v>
      </c>
      <c r="K90">
        <v>12</v>
      </c>
      <c r="L90" t="s">
        <v>1922</v>
      </c>
      <c r="M90" t="s">
        <v>1183</v>
      </c>
      <c r="N90" t="s">
        <v>197</v>
      </c>
      <c r="P90" t="s">
        <v>182</v>
      </c>
      <c r="Q90" t="s">
        <v>93</v>
      </c>
      <c r="R90">
        <v>2.06</v>
      </c>
      <c r="S90">
        <v>1.48</v>
      </c>
      <c r="T90">
        <v>0.38</v>
      </c>
      <c r="U90">
        <v>0.45</v>
      </c>
      <c r="V90">
        <f t="shared" si="2"/>
        <v>26.718344366899998</v>
      </c>
      <c r="W90">
        <v>3.9</v>
      </c>
      <c r="X90" t="s">
        <v>3536</v>
      </c>
      <c r="Y90" t="s">
        <v>2820</v>
      </c>
      <c r="Z90" t="s">
        <v>155</v>
      </c>
      <c r="AA90" s="21">
        <v>44385</v>
      </c>
      <c r="AB90" t="s">
        <v>3496</v>
      </c>
      <c r="AC90" t="s">
        <v>3241</v>
      </c>
      <c r="AD90" t="s">
        <v>2748</v>
      </c>
      <c r="AE90" t="s">
        <v>3497</v>
      </c>
      <c r="AF90" t="s">
        <v>3498</v>
      </c>
      <c r="AG90" t="s">
        <v>3463</v>
      </c>
      <c r="AH90" t="s">
        <v>3480</v>
      </c>
      <c r="AI90" t="s">
        <v>3545</v>
      </c>
      <c r="AJ90" t="s">
        <v>3545</v>
      </c>
      <c r="AK90" t="s">
        <v>3882</v>
      </c>
      <c r="AL90" t="s">
        <v>3883</v>
      </c>
    </row>
    <row r="91" spans="1:39" ht="14.75" customHeight="1">
      <c r="A91">
        <v>268</v>
      </c>
      <c r="B91" t="s">
        <v>90</v>
      </c>
      <c r="C91" t="s">
        <v>0</v>
      </c>
      <c r="D91" t="s">
        <v>253</v>
      </c>
      <c r="E91" t="s">
        <v>254</v>
      </c>
      <c r="F91">
        <v>283.13390670000001</v>
      </c>
      <c r="G91" t="s">
        <v>3184</v>
      </c>
      <c r="H91">
        <v>3.4533770220000002</v>
      </c>
      <c r="I91" t="s">
        <v>959</v>
      </c>
      <c r="J91" t="e">
        <f ca="1">_xll.JChemExcel.Functions.JCSYSStructure("87B602B908AFE8C8E7F776EEA0B5C1C2")</f>
        <v>#NAME?</v>
      </c>
      <c r="K91">
        <v>29</v>
      </c>
      <c r="L91" t="s">
        <v>2053</v>
      </c>
      <c r="M91" t="s">
        <v>1182</v>
      </c>
      <c r="N91" t="s">
        <v>197</v>
      </c>
      <c r="P91" t="s">
        <v>182</v>
      </c>
      <c r="Q91" t="s">
        <v>91</v>
      </c>
      <c r="R91">
        <v>2.69</v>
      </c>
      <c r="S91">
        <v>2.39</v>
      </c>
      <c r="T91">
        <v>1.95</v>
      </c>
      <c r="U91">
        <v>2.5</v>
      </c>
      <c r="V91">
        <f t="shared" si="2"/>
        <v>28.313390670000004</v>
      </c>
      <c r="W91" t="s">
        <v>2889</v>
      </c>
      <c r="X91" t="s">
        <v>2890</v>
      </c>
      <c r="Y91" t="s">
        <v>2891</v>
      </c>
      <c r="Z91" t="s">
        <v>2892</v>
      </c>
      <c r="AH91" s="21" t="s">
        <v>3459</v>
      </c>
      <c r="AI91" s="21"/>
      <c r="AJ91" s="21"/>
      <c r="AK91" s="21" t="s">
        <v>3933</v>
      </c>
      <c r="AL91" s="21" t="s">
        <v>3943</v>
      </c>
    </row>
    <row r="92" spans="1:39" ht="14.75" customHeight="1">
      <c r="A92">
        <v>2781</v>
      </c>
      <c r="B92" t="s">
        <v>699</v>
      </c>
      <c r="C92" t="s">
        <v>2</v>
      </c>
      <c r="D92" t="s">
        <v>700</v>
      </c>
      <c r="E92" t="s">
        <v>790</v>
      </c>
      <c r="F92">
        <v>299.14005470000001</v>
      </c>
      <c r="G92" t="s">
        <v>3192</v>
      </c>
      <c r="H92">
        <v>1.3972700643333331</v>
      </c>
      <c r="I92" t="s">
        <v>958</v>
      </c>
      <c r="J92" t="e">
        <f ca="1">_xll.JChemExcel.Functions.JCSYSStructure("55B986FBD2667E170BEB6D9EC0B125A7")</f>
        <v>#NAME?</v>
      </c>
      <c r="K92">
        <v>30</v>
      </c>
      <c r="L92" t="s">
        <v>2063</v>
      </c>
      <c r="M92" t="s">
        <v>1181</v>
      </c>
      <c r="N92" t="s">
        <v>198</v>
      </c>
      <c r="P92" t="s">
        <v>182</v>
      </c>
      <c r="Q92" t="s">
        <v>155</v>
      </c>
      <c r="R92">
        <v>1.91</v>
      </c>
      <c r="S92">
        <v>2.09</v>
      </c>
      <c r="T92">
        <v>0.55000000000000004</v>
      </c>
      <c r="U92">
        <v>0.8</v>
      </c>
      <c r="V92">
        <f t="shared" si="2"/>
        <v>29.914005470000003</v>
      </c>
      <c r="W92">
        <v>2.9000000000000001E-2</v>
      </c>
      <c r="X92" t="s">
        <v>3535</v>
      </c>
      <c r="Y92" t="s">
        <v>2769</v>
      </c>
      <c r="Z92" t="s">
        <v>2888</v>
      </c>
      <c r="AH92" t="s">
        <v>3481</v>
      </c>
      <c r="AI92" t="s">
        <v>3545</v>
      </c>
      <c r="AJ92" t="s">
        <v>3872</v>
      </c>
      <c r="AK92" t="s">
        <v>3685</v>
      </c>
      <c r="AL92" t="s">
        <v>3686</v>
      </c>
    </row>
    <row r="93" spans="1:39" ht="14.75" customHeight="1">
      <c r="A93">
        <v>2550</v>
      </c>
      <c r="B93" t="s">
        <v>139</v>
      </c>
      <c r="C93" t="s">
        <v>2</v>
      </c>
      <c r="D93" t="s">
        <v>140</v>
      </c>
      <c r="E93" t="s">
        <v>255</v>
      </c>
      <c r="F93">
        <v>129.10144537400001</v>
      </c>
      <c r="G93" t="s">
        <v>3207</v>
      </c>
      <c r="H93">
        <v>-1.3581659209999999</v>
      </c>
      <c r="I93" t="s">
        <v>957</v>
      </c>
      <c r="J93" t="e">
        <f ca="1">_xll.JChemExcel.Functions.JCSYSStructure("470BD42574A3E13571D12B054FBC09E6")</f>
        <v>#NAME?</v>
      </c>
      <c r="K93">
        <v>23</v>
      </c>
      <c r="L93" t="s">
        <v>2014</v>
      </c>
      <c r="M93" t="s">
        <v>1180</v>
      </c>
      <c r="N93" t="s">
        <v>197</v>
      </c>
      <c r="O93" t="s">
        <v>2601</v>
      </c>
      <c r="P93" t="s">
        <v>183</v>
      </c>
      <c r="Q93" t="s">
        <v>451</v>
      </c>
      <c r="R93">
        <v>1.64</v>
      </c>
      <c r="S93">
        <v>0.04</v>
      </c>
      <c r="T93">
        <v>-0.82</v>
      </c>
      <c r="U93">
        <v>-0.3</v>
      </c>
      <c r="V93">
        <f t="shared" si="2"/>
        <v>12.910144537400001</v>
      </c>
      <c r="W93">
        <v>25</v>
      </c>
      <c r="X93" t="s">
        <v>2996</v>
      </c>
      <c r="Y93" t="s">
        <v>2997</v>
      </c>
      <c r="Z93" t="s">
        <v>155</v>
      </c>
      <c r="AA93" s="21">
        <v>43084</v>
      </c>
      <c r="AH93" t="s">
        <v>3481</v>
      </c>
      <c r="AI93" t="s">
        <v>3545</v>
      </c>
      <c r="AJ93" t="s">
        <v>3545</v>
      </c>
      <c r="AK93" t="s">
        <v>3896</v>
      </c>
      <c r="AL93" s="21" t="s">
        <v>3901</v>
      </c>
    </row>
    <row r="94" spans="1:39" ht="14.75" customHeight="1">
      <c r="A94" t="s">
        <v>155</v>
      </c>
      <c r="B94" t="s">
        <v>512</v>
      </c>
      <c r="C94" t="s">
        <v>2</v>
      </c>
      <c r="D94" t="s">
        <v>513</v>
      </c>
      <c r="E94" t="s">
        <v>514</v>
      </c>
      <c r="F94">
        <v>333.07592146000002</v>
      </c>
      <c r="G94" t="s">
        <v>3206</v>
      </c>
      <c r="H94">
        <v>-0.82219803364302824</v>
      </c>
      <c r="I94" t="s">
        <v>956</v>
      </c>
      <c r="J94" t="e">
        <f ca="1">_xll.JChemExcel.Functions.JCSYSStructure("5355CBA747AB94A969B5F9A4C37F2F84")</f>
        <v>#NAME?</v>
      </c>
      <c r="K94">
        <v>23</v>
      </c>
      <c r="L94" t="s">
        <v>2013</v>
      </c>
      <c r="M94" t="s">
        <v>1179</v>
      </c>
      <c r="O94" t="s">
        <v>2577</v>
      </c>
      <c r="P94" t="s">
        <v>2987</v>
      </c>
      <c r="Q94" t="s">
        <v>155</v>
      </c>
      <c r="R94">
        <v>1.05</v>
      </c>
      <c r="S94">
        <v>-1.84</v>
      </c>
      <c r="V94">
        <f t="shared" si="2"/>
        <v>33.307592146000005</v>
      </c>
      <c r="AB94" s="22" t="s">
        <v>3364</v>
      </c>
      <c r="AC94" t="s">
        <v>3453</v>
      </c>
      <c r="AD94" t="s">
        <v>2997</v>
      </c>
      <c r="AE94" t="s">
        <v>3365</v>
      </c>
    </row>
    <row r="95" spans="1:39" ht="14.75" customHeight="1">
      <c r="A95">
        <v>258</v>
      </c>
      <c r="B95" t="s">
        <v>158</v>
      </c>
      <c r="C95" t="s">
        <v>0</v>
      </c>
      <c r="D95" t="s">
        <v>159</v>
      </c>
      <c r="E95" t="s">
        <v>789</v>
      </c>
      <c r="F95">
        <v>339.04127293699997</v>
      </c>
      <c r="G95" t="s">
        <v>3146</v>
      </c>
      <c r="H95">
        <v>1.0901215613333335</v>
      </c>
      <c r="I95" t="s">
        <v>955</v>
      </c>
      <c r="J95" t="e">
        <f ca="1">_xll.JChemExcel.Functions.JCSYSStructure("B3000E009EE54554C938C1D7CC371282")</f>
        <v>#NAME?</v>
      </c>
      <c r="K95">
        <v>22</v>
      </c>
      <c r="L95" t="s">
        <v>2002</v>
      </c>
      <c r="M95" t="s">
        <v>1178</v>
      </c>
      <c r="N95" t="s">
        <v>197</v>
      </c>
      <c r="P95" t="s">
        <v>182</v>
      </c>
      <c r="Q95" t="s">
        <v>160</v>
      </c>
      <c r="R95">
        <v>3.38</v>
      </c>
      <c r="S95">
        <v>2.89</v>
      </c>
      <c r="T95">
        <v>0.13</v>
      </c>
      <c r="U95">
        <v>-7.0000000000000007E-2</v>
      </c>
      <c r="V95">
        <f t="shared" si="2"/>
        <v>33.9041272937</v>
      </c>
      <c r="W95">
        <v>0.08</v>
      </c>
      <c r="X95" t="s">
        <v>2886</v>
      </c>
      <c r="Y95" t="s">
        <v>2751</v>
      </c>
      <c r="Z95" t="s">
        <v>2887</v>
      </c>
      <c r="AH95" s="21" t="s">
        <v>3459</v>
      </c>
      <c r="AI95" s="21"/>
      <c r="AJ95" s="21"/>
      <c r="AK95" s="21" t="s">
        <v>3934</v>
      </c>
      <c r="AL95" s="21" t="s">
        <v>3944</v>
      </c>
    </row>
    <row r="96" spans="1:39" ht="14.75" customHeight="1">
      <c r="A96">
        <v>4109</v>
      </c>
      <c r="B96" t="s">
        <v>517</v>
      </c>
      <c r="C96" t="s">
        <v>2</v>
      </c>
      <c r="D96" t="s">
        <v>518</v>
      </c>
      <c r="E96" t="s">
        <v>519</v>
      </c>
      <c r="F96">
        <v>153.04259308900001</v>
      </c>
      <c r="G96" t="s">
        <v>3104</v>
      </c>
      <c r="H96">
        <v>-0.28978240563315377</v>
      </c>
      <c r="I96" t="s">
        <v>954</v>
      </c>
      <c r="J96" t="e">
        <f ca="1">_xll.JChemExcel.Functions.JCSYSStructure("896D743DBB3D1BB24D9F31ECCCABFF05")</f>
        <v>#NAME?</v>
      </c>
      <c r="K96">
        <v>17</v>
      </c>
      <c r="L96" t="s">
        <v>1963</v>
      </c>
      <c r="M96" t="s">
        <v>1177</v>
      </c>
      <c r="N96" t="s">
        <v>198</v>
      </c>
      <c r="P96" t="s">
        <v>182</v>
      </c>
      <c r="Q96" t="s">
        <v>155</v>
      </c>
      <c r="R96">
        <v>1.02</v>
      </c>
      <c r="S96">
        <v>0.84</v>
      </c>
      <c r="T96">
        <v>1</v>
      </c>
      <c r="U96">
        <v>0.97</v>
      </c>
      <c r="V96">
        <f t="shared" si="2"/>
        <v>15.304259308900001</v>
      </c>
      <c r="W96">
        <v>4.9400000000000004</v>
      </c>
      <c r="X96" t="s">
        <v>3544</v>
      </c>
      <c r="Y96" t="s">
        <v>2885</v>
      </c>
      <c r="Z96" s="21">
        <v>42010</v>
      </c>
      <c r="AA96" s="21"/>
      <c r="AB96" s="21" t="s">
        <v>3496</v>
      </c>
      <c r="AC96" s="21" t="s">
        <v>3241</v>
      </c>
      <c r="AD96" s="21" t="s">
        <v>2748</v>
      </c>
      <c r="AE96" s="21" t="s">
        <v>3503</v>
      </c>
      <c r="AF96" s="21"/>
      <c r="AG96" s="21"/>
      <c r="AH96" s="21" t="s">
        <v>3532</v>
      </c>
      <c r="AI96" t="s">
        <v>3545</v>
      </c>
      <c r="AJ96" s="21" t="s">
        <v>3872</v>
      </c>
      <c r="AK96" s="21" t="s">
        <v>3696</v>
      </c>
      <c r="AL96" s="21" t="s">
        <v>3701</v>
      </c>
    </row>
    <row r="97" spans="1:39" ht="14.75" customHeight="1">
      <c r="A97">
        <v>208</v>
      </c>
      <c r="B97" t="s">
        <v>137</v>
      </c>
      <c r="C97" t="s">
        <v>2</v>
      </c>
      <c r="D97" t="s">
        <v>138</v>
      </c>
      <c r="E97" t="s">
        <v>788</v>
      </c>
      <c r="F97">
        <v>241.11027872700001</v>
      </c>
      <c r="G97" t="s">
        <v>3095</v>
      </c>
      <c r="H97">
        <v>5.397597278000001</v>
      </c>
      <c r="I97" t="s">
        <v>953</v>
      </c>
      <c r="J97" t="e">
        <f ca="1">_xll.JChemExcel.Functions.JCSYSStructure("3E99D798CB8620A5892C3735369EC124")</f>
        <v>#NAME?</v>
      </c>
      <c r="K97">
        <v>15</v>
      </c>
      <c r="L97" t="s">
        <v>1944</v>
      </c>
      <c r="M97" t="s">
        <v>1176</v>
      </c>
      <c r="N97" t="s">
        <v>197</v>
      </c>
      <c r="P97" t="s">
        <v>182</v>
      </c>
      <c r="Q97" t="s">
        <v>450</v>
      </c>
      <c r="R97">
        <v>2.41</v>
      </c>
      <c r="S97">
        <v>2.94</v>
      </c>
      <c r="T97">
        <v>3.38</v>
      </c>
      <c r="U97">
        <v>3.59</v>
      </c>
      <c r="V97">
        <f t="shared" si="2"/>
        <v>24.111027872700003</v>
      </c>
      <c r="W97">
        <v>0.20899999999999999</v>
      </c>
      <c r="X97" t="s">
        <v>2883</v>
      </c>
      <c r="Y97" t="s">
        <v>2748</v>
      </c>
      <c r="Z97" t="s">
        <v>2884</v>
      </c>
      <c r="AH97" t="s">
        <v>3474</v>
      </c>
      <c r="AI97" t="s">
        <v>3545</v>
      </c>
      <c r="AJ97" t="s">
        <v>3545</v>
      </c>
      <c r="AK97" t="s">
        <v>3630</v>
      </c>
      <c r="AL97" t="s">
        <v>3631</v>
      </c>
    </row>
    <row r="98" spans="1:39" ht="14.75" customHeight="1">
      <c r="A98">
        <v>308</v>
      </c>
      <c r="B98" t="s">
        <v>89</v>
      </c>
      <c r="C98" t="s">
        <v>0</v>
      </c>
      <c r="D98" t="s">
        <v>251</v>
      </c>
      <c r="E98" t="s">
        <v>252</v>
      </c>
      <c r="F98">
        <v>214.0396719</v>
      </c>
      <c r="G98" t="s">
        <v>3105</v>
      </c>
      <c r="H98">
        <v>2.9797881666666663</v>
      </c>
      <c r="I98" t="s">
        <v>952</v>
      </c>
      <c r="J98" t="e">
        <f ca="1">_xll.JChemExcel.Functions.JCSYSStructure("CE2CB2ED729AF009BBC41BAEB286179A")</f>
        <v>#NAME?</v>
      </c>
      <c r="K98">
        <v>17</v>
      </c>
      <c r="L98" t="s">
        <v>1962</v>
      </c>
      <c r="M98" t="s">
        <v>1175</v>
      </c>
      <c r="N98" t="s">
        <v>197</v>
      </c>
      <c r="P98" t="s">
        <v>182</v>
      </c>
      <c r="Q98" t="s">
        <v>71</v>
      </c>
      <c r="R98">
        <v>1.69</v>
      </c>
      <c r="S98">
        <v>1.98</v>
      </c>
      <c r="T98">
        <v>1.41</v>
      </c>
      <c r="U98">
        <v>1.55</v>
      </c>
      <c r="V98">
        <f t="shared" si="2"/>
        <v>21.403967190000003</v>
      </c>
      <c r="W98" t="s">
        <v>2879</v>
      </c>
      <c r="X98" t="s">
        <v>2880</v>
      </c>
      <c r="Y98" t="s">
        <v>2881</v>
      </c>
      <c r="Z98" t="s">
        <v>2882</v>
      </c>
      <c r="AH98" s="21" t="s">
        <v>3459</v>
      </c>
      <c r="AI98" s="21"/>
      <c r="AJ98" s="21"/>
      <c r="AK98" s="21" t="s">
        <v>3945</v>
      </c>
      <c r="AL98" s="21" t="s">
        <v>3950</v>
      </c>
    </row>
    <row r="99" spans="1:39" ht="14.75" customHeight="1">
      <c r="A99" t="s">
        <v>155</v>
      </c>
      <c r="B99" t="s">
        <v>659</v>
      </c>
      <c r="C99" t="s">
        <v>2</v>
      </c>
      <c r="D99" s="17" t="s">
        <v>698</v>
      </c>
      <c r="E99" t="s">
        <v>787</v>
      </c>
      <c r="F99">
        <v>429.25152323100002</v>
      </c>
      <c r="G99" t="s">
        <v>3220</v>
      </c>
      <c r="H99">
        <v>4.8861932169999989</v>
      </c>
      <c r="I99" t="s">
        <v>951</v>
      </c>
      <c r="J99" t="e">
        <f ca="1">_xll.JChemExcel.Functions.JCSYSStructure("E16FA5FA589D32D891E804DF35198F63")</f>
        <v>#NAME?</v>
      </c>
      <c r="K99">
        <v>4</v>
      </c>
      <c r="L99" t="s">
        <v>1892</v>
      </c>
      <c r="M99" t="s">
        <v>1174</v>
      </c>
      <c r="N99" t="s">
        <v>198</v>
      </c>
      <c r="O99" t="s">
        <v>2731</v>
      </c>
      <c r="P99" t="s">
        <v>2987</v>
      </c>
      <c r="Q99" t="s">
        <v>155</v>
      </c>
      <c r="R99">
        <v>5.13</v>
      </c>
      <c r="S99">
        <v>3.74</v>
      </c>
      <c r="T99">
        <v>1.33</v>
      </c>
      <c r="U99">
        <v>3.54</v>
      </c>
      <c r="V99">
        <f t="shared" si="2"/>
        <v>42.925152323100008</v>
      </c>
    </row>
    <row r="100" spans="1:39" ht="14.75" customHeight="1">
      <c r="A100">
        <v>3139</v>
      </c>
      <c r="B100" t="s">
        <v>88</v>
      </c>
      <c r="C100" t="s">
        <v>2</v>
      </c>
      <c r="D100" t="s">
        <v>250</v>
      </c>
      <c r="E100" t="s">
        <v>786</v>
      </c>
      <c r="F100">
        <v>404.25627425900001</v>
      </c>
      <c r="G100" t="s">
        <v>3014</v>
      </c>
      <c r="H100">
        <v>3.9021869143333325</v>
      </c>
      <c r="I100" t="s">
        <v>950</v>
      </c>
      <c r="J100" t="e">
        <f ca="1">_xll.JChemExcel.Functions.JCSYSStructure("AABB73E206C303E7AAF6FDB3A7FF12D8")</f>
        <v>#NAME?</v>
      </c>
      <c r="K100">
        <v>1</v>
      </c>
      <c r="L100" t="s">
        <v>1889</v>
      </c>
      <c r="M100" t="s">
        <v>1173</v>
      </c>
      <c r="N100" t="s">
        <v>197</v>
      </c>
      <c r="P100" t="s">
        <v>182</v>
      </c>
      <c r="Q100" t="s">
        <v>69</v>
      </c>
      <c r="R100">
        <v>3.87</v>
      </c>
      <c r="S100">
        <v>2.74</v>
      </c>
      <c r="T100">
        <v>1.92</v>
      </c>
      <c r="U100">
        <v>2.2599999999999998</v>
      </c>
      <c r="V100">
        <f t="shared" si="2"/>
        <v>40.425627425900004</v>
      </c>
      <c r="W100" t="s">
        <v>2774</v>
      </c>
      <c r="Y100" t="s">
        <v>2769</v>
      </c>
      <c r="AB100" t="s">
        <v>3369</v>
      </c>
      <c r="AC100" t="s">
        <v>3241</v>
      </c>
      <c r="AD100" t="s">
        <v>2748</v>
      </c>
      <c r="AE100" t="s">
        <v>3370</v>
      </c>
      <c r="AF100" t="s">
        <v>3371</v>
      </c>
      <c r="AG100" t="s">
        <v>3468</v>
      </c>
      <c r="AH100" t="s">
        <v>3480</v>
      </c>
      <c r="AI100" t="s">
        <v>3545</v>
      </c>
      <c r="AJ100" t="s">
        <v>3545</v>
      </c>
      <c r="AK100" t="s">
        <v>3638</v>
      </c>
      <c r="AL100" t="s">
        <v>3639</v>
      </c>
    </row>
    <row r="101" spans="1:39" ht="14.75" customHeight="1">
      <c r="A101" t="s">
        <v>155</v>
      </c>
      <c r="B101" t="s">
        <v>540</v>
      </c>
      <c r="C101" t="s">
        <v>2</v>
      </c>
      <c r="D101" t="s">
        <v>541</v>
      </c>
      <c r="E101" t="s">
        <v>542</v>
      </c>
      <c r="F101">
        <v>422.16218709999998</v>
      </c>
      <c r="G101" t="s">
        <v>3059</v>
      </c>
      <c r="H101">
        <v>5.0034788662950094</v>
      </c>
      <c r="I101" t="s">
        <v>949</v>
      </c>
      <c r="J101" t="e">
        <f ca="1">_xll.JChemExcel.Functions.JCSYSStructure("91655FE449DD0FAADADAA38DF6ACA4D9")</f>
        <v>#NAME?</v>
      </c>
      <c r="K101">
        <v>9</v>
      </c>
      <c r="L101" t="s">
        <v>1902</v>
      </c>
      <c r="M101" t="s">
        <v>1172</v>
      </c>
      <c r="N101" t="s">
        <v>198</v>
      </c>
      <c r="P101" t="s">
        <v>182</v>
      </c>
      <c r="Q101" t="s">
        <v>155</v>
      </c>
      <c r="R101">
        <v>5.15</v>
      </c>
      <c r="S101">
        <v>3.2</v>
      </c>
      <c r="T101">
        <v>3.07</v>
      </c>
      <c r="U101">
        <v>3.01</v>
      </c>
      <c r="V101">
        <f t="shared" si="2"/>
        <v>42.21621871</v>
      </c>
      <c r="AB101" t="s">
        <v>3242</v>
      </c>
      <c r="AC101" t="s">
        <v>3241</v>
      </c>
      <c r="AD101" t="s">
        <v>2748</v>
      </c>
      <c r="AE101" t="s">
        <v>3294</v>
      </c>
      <c r="AF101" t="s">
        <v>3295</v>
      </c>
      <c r="AG101" t="s">
        <v>3470</v>
      </c>
      <c r="AH101" t="s">
        <v>3480</v>
      </c>
      <c r="AI101" t="s">
        <v>3545</v>
      </c>
      <c r="AJ101" t="s">
        <v>3545</v>
      </c>
      <c r="AK101" t="s">
        <v>3735</v>
      </c>
      <c r="AL101" t="s">
        <v>3736</v>
      </c>
    </row>
    <row r="102" spans="1:39" ht="14.75" customHeight="1">
      <c r="A102">
        <v>10995</v>
      </c>
      <c r="B102" t="s">
        <v>637</v>
      </c>
      <c r="C102" t="s">
        <v>2</v>
      </c>
      <c r="D102" t="s">
        <v>697</v>
      </c>
      <c r="E102" t="s">
        <v>785</v>
      </c>
      <c r="F102">
        <v>405.22637111</v>
      </c>
      <c r="G102" t="s">
        <v>3049</v>
      </c>
      <c r="H102">
        <v>-3.1026032457264487</v>
      </c>
      <c r="I102" t="s">
        <v>948</v>
      </c>
      <c r="J102" t="e">
        <f ca="1">_xll.JChemExcel.Functions.JCSYSStructure("C38D615C82525ADA14CE24D85C77031B")</f>
        <v>#NAME?</v>
      </c>
      <c r="K102">
        <v>8</v>
      </c>
      <c r="L102" t="s">
        <v>1896</v>
      </c>
      <c r="M102" t="s">
        <v>1171</v>
      </c>
      <c r="N102" t="s">
        <v>198</v>
      </c>
      <c r="P102" t="s">
        <v>182</v>
      </c>
      <c r="Q102" t="s">
        <v>155</v>
      </c>
      <c r="R102">
        <v>4.1500000000000004</v>
      </c>
      <c r="S102">
        <v>-0.52</v>
      </c>
      <c r="T102">
        <v>-2.59</v>
      </c>
      <c r="U102">
        <v>-2.31</v>
      </c>
      <c r="V102">
        <f t="shared" si="2"/>
        <v>40.522637111000002</v>
      </c>
      <c r="AB102" t="s">
        <v>3240</v>
      </c>
      <c r="AC102" t="s">
        <v>3241</v>
      </c>
      <c r="AD102" t="s">
        <v>2748</v>
      </c>
      <c r="AE102" t="s">
        <v>3292</v>
      </c>
      <c r="AF102" t="s">
        <v>3293</v>
      </c>
      <c r="AG102" t="s">
        <v>3469</v>
      </c>
      <c r="AH102" t="s">
        <v>3480</v>
      </c>
      <c r="AI102" t="s">
        <v>3545</v>
      </c>
      <c r="AJ102" t="s">
        <v>4001</v>
      </c>
      <c r="AK102" t="s">
        <v>4013</v>
      </c>
      <c r="AL102" t="s">
        <v>4014</v>
      </c>
    </row>
    <row r="103" spans="1:39" ht="14.75" customHeight="1">
      <c r="A103" t="s">
        <v>155</v>
      </c>
      <c r="B103" t="s">
        <v>487</v>
      </c>
      <c r="C103" t="s">
        <v>2</v>
      </c>
      <c r="D103" t="s">
        <v>488</v>
      </c>
      <c r="E103" t="s">
        <v>784</v>
      </c>
      <c r="F103">
        <v>263.199762437</v>
      </c>
      <c r="G103" t="s">
        <v>3048</v>
      </c>
      <c r="H103">
        <v>1.135830796</v>
      </c>
      <c r="I103" t="s">
        <v>947</v>
      </c>
      <c r="J103" t="e">
        <f ca="1">_xll.JChemExcel.Functions.JCSYSStructure("E8CDADCB6CF4F91F6C9E65C2E824CCFE")</f>
        <v>#NAME?</v>
      </c>
      <c r="K103">
        <v>8</v>
      </c>
      <c r="L103" t="s">
        <v>1896</v>
      </c>
      <c r="M103" t="s">
        <v>1170</v>
      </c>
      <c r="N103" t="s">
        <v>198</v>
      </c>
      <c r="P103" t="s">
        <v>2987</v>
      </c>
      <c r="Q103" t="s">
        <v>155</v>
      </c>
      <c r="R103">
        <v>3.69</v>
      </c>
      <c r="S103">
        <v>1.56</v>
      </c>
      <c r="T103">
        <v>0.01</v>
      </c>
      <c r="U103">
        <v>0.25</v>
      </c>
      <c r="V103">
        <f t="shared" si="2"/>
        <v>26.319976243700001</v>
      </c>
      <c r="AB103" t="s">
        <v>3290</v>
      </c>
      <c r="AC103" t="s">
        <v>3385</v>
      </c>
      <c r="AD103" t="s">
        <v>2751</v>
      </c>
      <c r="AE103" t="s">
        <v>3291</v>
      </c>
      <c r="AF103" t="s">
        <v>3289</v>
      </c>
      <c r="AH103" t="s">
        <v>3511</v>
      </c>
    </row>
    <row r="104" spans="1:39" ht="14.75" customHeight="1">
      <c r="A104">
        <v>2564</v>
      </c>
      <c r="B104" t="s">
        <v>87</v>
      </c>
      <c r="C104" t="s">
        <v>2</v>
      </c>
      <c r="D104" t="s">
        <v>249</v>
      </c>
      <c r="E104" t="s">
        <v>333</v>
      </c>
      <c r="F104">
        <v>170.10552769899999</v>
      </c>
      <c r="G104" t="s">
        <v>3188</v>
      </c>
      <c r="H104">
        <v>-0.59360590066666652</v>
      </c>
      <c r="I104" t="s">
        <v>946</v>
      </c>
      <c r="J104" t="e">
        <f ca="1">_xll.JChemExcel.Functions.JCSYSStructure("F01453DBFFB29E99A4C9A654547B57C1")</f>
        <v>#NAME?</v>
      </c>
      <c r="K104">
        <v>30</v>
      </c>
      <c r="L104" t="s">
        <v>2062</v>
      </c>
      <c r="M104" t="s">
        <v>1169</v>
      </c>
      <c r="N104" t="s">
        <v>197</v>
      </c>
      <c r="P104" t="s">
        <v>182</v>
      </c>
      <c r="Q104" t="s">
        <v>85</v>
      </c>
      <c r="R104">
        <v>1.07</v>
      </c>
      <c r="S104">
        <v>0.6</v>
      </c>
      <c r="T104">
        <v>-1.73</v>
      </c>
      <c r="U104">
        <v>-1.83</v>
      </c>
      <c r="V104">
        <f t="shared" si="2"/>
        <v>17.010552769899999</v>
      </c>
      <c r="W104" t="s">
        <v>2876</v>
      </c>
      <c r="X104" t="s">
        <v>2877</v>
      </c>
      <c r="Y104" t="s">
        <v>2878</v>
      </c>
      <c r="Z104" t="s">
        <v>2758</v>
      </c>
      <c r="AA104" t="s">
        <v>3271</v>
      </c>
      <c r="AH104" t="s">
        <v>3474</v>
      </c>
      <c r="AI104" t="s">
        <v>3545</v>
      </c>
      <c r="AJ104" t="s">
        <v>3545</v>
      </c>
      <c r="AK104" t="s">
        <v>3610</v>
      </c>
      <c r="AL104" t="s">
        <v>3611</v>
      </c>
    </row>
    <row r="105" spans="1:39" ht="14.75" customHeight="1">
      <c r="A105">
        <v>2857</v>
      </c>
      <c r="B105" s="6" t="s">
        <v>10</v>
      </c>
      <c r="C105" t="s">
        <v>2</v>
      </c>
      <c r="D105" t="s">
        <v>248</v>
      </c>
      <c r="E105" t="s">
        <v>332</v>
      </c>
      <c r="F105">
        <v>204.07211956800001</v>
      </c>
      <c r="G105" t="s">
        <v>3061</v>
      </c>
      <c r="H105">
        <v>2.3582269016666664</v>
      </c>
      <c r="I105" t="s">
        <v>945</v>
      </c>
      <c r="J105" t="e">
        <f ca="1">_xll.JChemExcel.Functions.JCSYSStructure("3068FE896EA5E460410AAAC0DBFC3BCD")</f>
        <v>#NAME?</v>
      </c>
      <c r="K105">
        <v>10</v>
      </c>
      <c r="L105" t="s">
        <v>1909</v>
      </c>
      <c r="M105" t="s">
        <v>1168</v>
      </c>
      <c r="N105" t="s">
        <v>197</v>
      </c>
      <c r="P105" t="s">
        <v>182</v>
      </c>
      <c r="Q105" t="s">
        <v>40</v>
      </c>
      <c r="R105">
        <v>3.58</v>
      </c>
      <c r="S105">
        <v>1.88</v>
      </c>
      <c r="T105">
        <v>-0.28000000000000003</v>
      </c>
      <c r="U105">
        <v>-7.0000000000000007E-2</v>
      </c>
      <c r="V105">
        <f t="shared" si="2"/>
        <v>20.407211956800001</v>
      </c>
      <c r="W105">
        <v>0.96</v>
      </c>
      <c r="X105" t="s">
        <v>2874</v>
      </c>
      <c r="Y105" t="s">
        <v>2769</v>
      </c>
      <c r="Z105" t="s">
        <v>2875</v>
      </c>
      <c r="AH105" t="s">
        <v>3481</v>
      </c>
      <c r="AI105" t="s">
        <v>3545</v>
      </c>
      <c r="AJ105" t="s">
        <v>3889</v>
      </c>
      <c r="AK105" t="s">
        <v>3723</v>
      </c>
      <c r="AL105" t="s">
        <v>3724</v>
      </c>
    </row>
    <row r="106" spans="1:39" ht="14.75" customHeight="1">
      <c r="A106">
        <v>2676</v>
      </c>
      <c r="B106" t="s">
        <v>177</v>
      </c>
      <c r="C106" t="s">
        <v>2</v>
      </c>
      <c r="D106" t="s">
        <v>134</v>
      </c>
      <c r="E106" t="s">
        <v>331</v>
      </c>
      <c r="F106">
        <v>255.00785060000001</v>
      </c>
      <c r="G106" t="s">
        <v>3114</v>
      </c>
      <c r="H106">
        <v>1.9265221886666666</v>
      </c>
      <c r="I106" t="s">
        <v>944</v>
      </c>
      <c r="J106" t="e">
        <f ca="1">_xll.JChemExcel.Functions.JCSYSStructure("B0DB7C7F543F4B2984D17BB797E97CBC")</f>
        <v>#NAME?</v>
      </c>
      <c r="K106">
        <v>17</v>
      </c>
      <c r="L106" t="s">
        <v>1961</v>
      </c>
      <c r="M106" t="s">
        <v>1167</v>
      </c>
      <c r="N106" t="s">
        <v>197</v>
      </c>
      <c r="P106" t="s">
        <v>182</v>
      </c>
      <c r="Q106" t="s">
        <v>449</v>
      </c>
      <c r="R106">
        <v>3.29</v>
      </c>
      <c r="S106">
        <v>2.1800000000000002</v>
      </c>
      <c r="T106">
        <v>-0.15</v>
      </c>
      <c r="U106">
        <v>0.57999999999999996</v>
      </c>
      <c r="V106">
        <f t="shared" si="2"/>
        <v>25.500785060000002</v>
      </c>
      <c r="W106" t="s">
        <v>2871</v>
      </c>
      <c r="X106" t="s">
        <v>2872</v>
      </c>
      <c r="Y106" t="s">
        <v>2873</v>
      </c>
      <c r="Z106" t="s">
        <v>2758</v>
      </c>
      <c r="AA106" t="s">
        <v>3259</v>
      </c>
      <c r="AH106" s="21" t="s">
        <v>3481</v>
      </c>
      <c r="AI106" t="s">
        <v>3545</v>
      </c>
      <c r="AJ106" t="s">
        <v>3545</v>
      </c>
      <c r="AK106" t="s">
        <v>3649</v>
      </c>
      <c r="AL106" t="s">
        <v>3650</v>
      </c>
    </row>
    <row r="107" spans="1:39" ht="14.75" customHeight="1">
      <c r="A107" t="s">
        <v>155</v>
      </c>
      <c r="B107" t="s">
        <v>636</v>
      </c>
      <c r="C107" t="s">
        <v>2</v>
      </c>
      <c r="D107" t="s">
        <v>696</v>
      </c>
      <c r="E107" t="s">
        <v>783</v>
      </c>
      <c r="F107">
        <v>229.0521124</v>
      </c>
      <c r="G107" t="s">
        <v>3166</v>
      </c>
      <c r="H107">
        <v>-1.0951075880000003</v>
      </c>
      <c r="I107" t="s">
        <v>943</v>
      </c>
      <c r="J107" t="e">
        <f ca="1">_xll.JChemExcel.Functions.JCSYSStructure("3BDE1B815E8303657FF33AA90598CDC3")</f>
        <v>#NAME?</v>
      </c>
      <c r="K107">
        <v>27</v>
      </c>
      <c r="L107" t="s">
        <v>2035</v>
      </c>
      <c r="M107" t="s">
        <v>1166</v>
      </c>
      <c r="N107" t="s">
        <v>198</v>
      </c>
      <c r="P107" t="s">
        <v>182</v>
      </c>
      <c r="Q107" t="s">
        <v>155</v>
      </c>
      <c r="R107">
        <v>1.53</v>
      </c>
      <c r="S107">
        <v>-0.16</v>
      </c>
      <c r="T107">
        <v>-1.97</v>
      </c>
      <c r="U107">
        <v>-2.36</v>
      </c>
      <c r="V107">
        <f t="shared" si="2"/>
        <v>22.90521124</v>
      </c>
      <c r="AB107" t="s">
        <v>3340</v>
      </c>
      <c r="AC107" t="s">
        <v>3241</v>
      </c>
      <c r="AD107" t="s">
        <v>2748</v>
      </c>
      <c r="AE107" t="s">
        <v>3341</v>
      </c>
      <c r="AG107" t="s">
        <v>3460</v>
      </c>
      <c r="AH107" t="s">
        <v>3480</v>
      </c>
      <c r="AI107" t="s">
        <v>3545</v>
      </c>
      <c r="AJ107" t="s">
        <v>3545</v>
      </c>
      <c r="AK107" t="s">
        <v>3603</v>
      </c>
      <c r="AL107" t="s">
        <v>3604</v>
      </c>
    </row>
    <row r="108" spans="1:39" ht="14.75" customHeight="1">
      <c r="A108">
        <v>3834</v>
      </c>
      <c r="B108" t="s">
        <v>510</v>
      </c>
      <c r="C108" t="s">
        <v>2</v>
      </c>
      <c r="D108" t="s">
        <v>511</v>
      </c>
      <c r="E108" t="s">
        <v>782</v>
      </c>
      <c r="F108">
        <v>344.131861593</v>
      </c>
      <c r="G108" t="s">
        <v>3157</v>
      </c>
      <c r="H108">
        <v>-5.5008544943333328</v>
      </c>
      <c r="I108" t="s">
        <v>942</v>
      </c>
      <c r="J108" t="e">
        <f ca="1">_xll.JChemExcel.Functions.JCSYSStructure("4E4054F2C6A2467D72EA073A657D7428")</f>
        <v>#NAME?</v>
      </c>
      <c r="K108">
        <v>25</v>
      </c>
      <c r="L108" t="s">
        <v>2024</v>
      </c>
      <c r="M108" t="s">
        <v>1165</v>
      </c>
      <c r="N108" t="s">
        <v>198</v>
      </c>
      <c r="P108" t="s">
        <v>2987</v>
      </c>
      <c r="Q108" t="s">
        <v>155</v>
      </c>
      <c r="R108">
        <v>1.84</v>
      </c>
      <c r="S108">
        <v>-3.18</v>
      </c>
      <c r="T108">
        <v>-6</v>
      </c>
      <c r="U108">
        <v>-5.98</v>
      </c>
      <c r="V108">
        <f t="shared" si="2"/>
        <v>34.413186159300004</v>
      </c>
      <c r="W108">
        <v>7.6999999999999999E-2</v>
      </c>
      <c r="X108" t="s">
        <v>2869</v>
      </c>
      <c r="Y108" t="s">
        <v>2751</v>
      </c>
      <c r="Z108" t="s">
        <v>2870</v>
      </c>
    </row>
    <row r="109" spans="1:39" ht="14.75" customHeight="1">
      <c r="A109">
        <v>154</v>
      </c>
      <c r="B109" s="6" t="s">
        <v>13</v>
      </c>
      <c r="C109" t="s">
        <v>5</v>
      </c>
      <c r="D109" t="s">
        <v>247</v>
      </c>
      <c r="E109" t="s">
        <v>330</v>
      </c>
      <c r="F109">
        <v>313.13140809599997</v>
      </c>
      <c r="G109" t="s">
        <v>3101</v>
      </c>
      <c r="H109">
        <v>4.3373786186666665</v>
      </c>
      <c r="I109" t="s">
        <v>941</v>
      </c>
      <c r="J109" t="e">
        <f ca="1">_xll.JChemExcel.Functions.JCSYSStructure("9EF7853FF11B281812F28C75167339D1")</f>
        <v>#NAME?</v>
      </c>
      <c r="K109">
        <v>16</v>
      </c>
      <c r="L109" t="s">
        <v>1953</v>
      </c>
      <c r="M109" t="s">
        <v>1164</v>
      </c>
      <c r="N109" t="s">
        <v>197</v>
      </c>
      <c r="P109" t="s">
        <v>182</v>
      </c>
      <c r="Q109" t="s">
        <v>62</v>
      </c>
      <c r="R109">
        <v>4.45</v>
      </c>
      <c r="S109">
        <v>2.8</v>
      </c>
      <c r="T109">
        <v>2.5</v>
      </c>
      <c r="U109">
        <v>2.4300000000000002</v>
      </c>
      <c r="V109">
        <f t="shared" si="2"/>
        <v>31.3131408096</v>
      </c>
      <c r="W109">
        <v>2.9000000000000001E-2</v>
      </c>
      <c r="X109" t="s">
        <v>2868</v>
      </c>
      <c r="Y109" t="s">
        <v>2769</v>
      </c>
      <c r="Z109" t="s">
        <v>155</v>
      </c>
      <c r="AA109" s="21">
        <v>44420</v>
      </c>
      <c r="AH109" s="21" t="s">
        <v>3459</v>
      </c>
      <c r="AI109" s="21"/>
      <c r="AJ109" s="21"/>
      <c r="AK109" s="21" t="s">
        <v>3946</v>
      </c>
      <c r="AL109" s="21" t="s">
        <v>3951</v>
      </c>
    </row>
    <row r="110" spans="1:39" ht="14.75" customHeight="1">
      <c r="A110">
        <v>205</v>
      </c>
      <c r="B110" t="s">
        <v>84</v>
      </c>
      <c r="C110" t="s">
        <v>2</v>
      </c>
      <c r="D110" t="s">
        <v>246</v>
      </c>
      <c r="E110" t="s">
        <v>781</v>
      </c>
      <c r="F110">
        <v>254.094294311</v>
      </c>
      <c r="G110" t="s">
        <v>3023</v>
      </c>
      <c r="H110">
        <v>3.6133334210000001</v>
      </c>
      <c r="I110" t="s">
        <v>940</v>
      </c>
      <c r="J110" t="e">
        <f ca="1">_xll.JChemExcel.Functions.JCSYSStructure("75E9DADCD82C558B8032D87317ACB2E4")</f>
        <v>#NAME?</v>
      </c>
      <c r="K110">
        <v>3</v>
      </c>
      <c r="L110" t="s">
        <v>1891</v>
      </c>
      <c r="M110" t="s">
        <v>1163</v>
      </c>
      <c r="N110" t="s">
        <v>197</v>
      </c>
      <c r="P110" t="s">
        <v>182</v>
      </c>
      <c r="Q110" t="s">
        <v>40</v>
      </c>
      <c r="R110">
        <v>2.59</v>
      </c>
      <c r="S110">
        <v>2.08</v>
      </c>
      <c r="T110">
        <v>2.37</v>
      </c>
      <c r="U110">
        <v>2.65</v>
      </c>
      <c r="V110">
        <f t="shared" si="2"/>
        <v>25.409429431100001</v>
      </c>
      <c r="W110">
        <v>0.97</v>
      </c>
      <c r="X110" t="s">
        <v>2867</v>
      </c>
      <c r="Y110" t="s">
        <v>2777</v>
      </c>
      <c r="Z110" t="s">
        <v>155</v>
      </c>
      <c r="AA110" s="21">
        <v>42968</v>
      </c>
      <c r="AH110" t="s">
        <v>3474</v>
      </c>
      <c r="AI110" t="s">
        <v>3545</v>
      </c>
      <c r="AJ110" t="s">
        <v>3545</v>
      </c>
      <c r="AK110" t="s">
        <v>3612</v>
      </c>
      <c r="AL110" t="s">
        <v>3613</v>
      </c>
    </row>
    <row r="111" spans="1:39" ht="14.75" customHeight="1">
      <c r="A111" s="23">
        <v>2826</v>
      </c>
      <c r="B111" t="s">
        <v>655</v>
      </c>
      <c r="C111" t="s">
        <v>2</v>
      </c>
      <c r="D111" t="s">
        <v>695</v>
      </c>
      <c r="E111" t="s">
        <v>780</v>
      </c>
      <c r="F111">
        <v>237.0920418</v>
      </c>
      <c r="G111" t="s">
        <v>3153</v>
      </c>
      <c r="H111">
        <v>3.347302666</v>
      </c>
      <c r="I111" t="s">
        <v>939</v>
      </c>
      <c r="J111" t="e">
        <f ca="1">_xll.JChemExcel.Functions.JCSYSStructure("F9C459834A41D4F95947021C3B498DAA")</f>
        <v>#NAME?</v>
      </c>
      <c r="K111">
        <v>23</v>
      </c>
      <c r="L111" t="s">
        <v>2012</v>
      </c>
      <c r="M111" t="s">
        <v>1162</v>
      </c>
      <c r="N111" t="s">
        <v>198</v>
      </c>
      <c r="P111" t="s">
        <v>182</v>
      </c>
      <c r="Q111" t="s">
        <v>694</v>
      </c>
      <c r="R111">
        <v>3.06</v>
      </c>
      <c r="S111">
        <v>2.2799999999999998</v>
      </c>
      <c r="T111">
        <v>1.78</v>
      </c>
      <c r="U111">
        <v>1.89</v>
      </c>
      <c r="V111">
        <f t="shared" si="2"/>
        <v>23.70920418</v>
      </c>
      <c r="W111" t="s">
        <v>3549</v>
      </c>
      <c r="AB111" t="s">
        <v>3562</v>
      </c>
      <c r="AC111" t="s">
        <v>3513</v>
      </c>
      <c r="AD111" t="s">
        <v>2815</v>
      </c>
      <c r="AE111" t="s">
        <v>3563</v>
      </c>
      <c r="AF111" t="s">
        <v>3564</v>
      </c>
      <c r="AG111" t="s">
        <v>155</v>
      </c>
      <c r="AH111" t="s">
        <v>3480</v>
      </c>
      <c r="AI111" t="s">
        <v>3545</v>
      </c>
      <c r="AJ111" t="s">
        <v>3545</v>
      </c>
      <c r="AK111" t="s">
        <v>3609</v>
      </c>
      <c r="AL111" t="s">
        <v>3608</v>
      </c>
      <c r="AM111" t="s">
        <v>3607</v>
      </c>
    </row>
    <row r="112" spans="1:39" ht="14.75" customHeight="1">
      <c r="A112">
        <v>286</v>
      </c>
      <c r="B112" t="s">
        <v>82</v>
      </c>
      <c r="C112" t="s">
        <v>0</v>
      </c>
      <c r="D112" t="s">
        <v>245</v>
      </c>
      <c r="E112" t="s">
        <v>329</v>
      </c>
      <c r="F112">
        <v>206.14191320800001</v>
      </c>
      <c r="G112" t="s">
        <v>3084</v>
      </c>
      <c r="H112">
        <v>2.5697719316666667</v>
      </c>
      <c r="I112" t="s">
        <v>938</v>
      </c>
      <c r="J112" t="e">
        <f ca="1">_xll.JChemExcel.Functions.JCSYSStructure("B43EB7AABDCB55EEDFA9B13047089B24")</f>
        <v>#NAME?</v>
      </c>
      <c r="K112">
        <v>14</v>
      </c>
      <c r="L112" t="s">
        <v>1936</v>
      </c>
      <c r="M112" t="s">
        <v>1161</v>
      </c>
      <c r="N112" t="s">
        <v>197</v>
      </c>
      <c r="P112" t="s">
        <v>182</v>
      </c>
      <c r="Q112" t="s">
        <v>83</v>
      </c>
      <c r="R112">
        <v>2.2999999999999998</v>
      </c>
      <c r="S112">
        <v>2.44</v>
      </c>
      <c r="T112">
        <v>1.48</v>
      </c>
      <c r="U112">
        <v>1.63</v>
      </c>
      <c r="V112">
        <f t="shared" si="2"/>
        <v>20.614191320800003</v>
      </c>
      <c r="W112">
        <v>0.08</v>
      </c>
      <c r="X112" t="s">
        <v>2866</v>
      </c>
      <c r="Y112" t="s">
        <v>2748</v>
      </c>
      <c r="Z112" s="21">
        <v>44205</v>
      </c>
      <c r="AA112" s="21"/>
      <c r="AB112" s="21"/>
      <c r="AC112" s="21"/>
      <c r="AD112" s="21"/>
      <c r="AE112" s="21"/>
      <c r="AF112" s="21"/>
      <c r="AG112" s="21"/>
      <c r="AH112" s="21" t="s">
        <v>3459</v>
      </c>
      <c r="AI112" s="21"/>
      <c r="AJ112" s="21"/>
      <c r="AK112" s="21" t="s">
        <v>3947</v>
      </c>
      <c r="AL112" s="21" t="s">
        <v>3952</v>
      </c>
    </row>
    <row r="113" spans="1:38" ht="14.75" customHeight="1">
      <c r="A113">
        <v>302</v>
      </c>
      <c r="B113" t="s">
        <v>328</v>
      </c>
      <c r="C113" t="s">
        <v>5</v>
      </c>
      <c r="D113" t="s">
        <v>244</v>
      </c>
      <c r="E113" t="s">
        <v>327</v>
      </c>
      <c r="F113">
        <v>253.13611680599999</v>
      </c>
      <c r="G113" t="s">
        <v>3142</v>
      </c>
      <c r="H113">
        <v>2.985387660333334</v>
      </c>
      <c r="I113" t="s">
        <v>774</v>
      </c>
      <c r="J113" t="e">
        <f ca="1">_xll.JChemExcel.Functions.JCSYSStructure("E1BC2C5FF3E9A0E58C987F7DCA2714F2")</f>
        <v>#NAME?</v>
      </c>
      <c r="K113">
        <v>21</v>
      </c>
      <c r="L113" t="s">
        <v>1995</v>
      </c>
      <c r="M113" t="s">
        <v>774</v>
      </c>
      <c r="N113" t="s">
        <v>197</v>
      </c>
      <c r="P113" t="s">
        <v>182</v>
      </c>
      <c r="Q113" t="s">
        <v>81</v>
      </c>
      <c r="R113">
        <v>2.4</v>
      </c>
      <c r="S113">
        <v>2.63</v>
      </c>
      <c r="T113">
        <v>2.41</v>
      </c>
      <c r="U113">
        <v>2.62</v>
      </c>
      <c r="V113">
        <f t="shared" si="2"/>
        <v>25.313611680600001</v>
      </c>
      <c r="W113">
        <v>0.20899999999999999</v>
      </c>
      <c r="X113" t="s">
        <v>2865</v>
      </c>
      <c r="Y113" t="s">
        <v>2782</v>
      </c>
      <c r="Z113" t="s">
        <v>155</v>
      </c>
      <c r="AA113" s="21">
        <v>42823</v>
      </c>
      <c r="AH113" s="21" t="s">
        <v>3459</v>
      </c>
      <c r="AI113" s="21"/>
      <c r="AJ113" s="21"/>
      <c r="AK113" s="21" t="s">
        <v>3948</v>
      </c>
      <c r="AL113" s="21" t="s">
        <v>3953</v>
      </c>
    </row>
    <row r="114" spans="1:38" ht="14.75" customHeight="1">
      <c r="A114">
        <v>2774</v>
      </c>
      <c r="B114" t="s">
        <v>9</v>
      </c>
      <c r="C114" t="s">
        <v>2</v>
      </c>
      <c r="D114" t="s">
        <v>243</v>
      </c>
      <c r="E114" t="s">
        <v>326</v>
      </c>
      <c r="F114">
        <v>428.23245954599997</v>
      </c>
      <c r="G114" t="s">
        <v>3197</v>
      </c>
      <c r="H114">
        <v>5.3926129305083155</v>
      </c>
      <c r="I114" t="s">
        <v>937</v>
      </c>
      <c r="J114" t="e">
        <f ca="1">_xll.JChemExcel.Functions.JCSYSStructure("D6F5047E9FD76A0A2F0573F47F0744B9")</f>
        <v>#NAME?</v>
      </c>
      <c r="K114">
        <v>30</v>
      </c>
      <c r="L114" t="s">
        <v>2061</v>
      </c>
      <c r="M114" t="s">
        <v>1160</v>
      </c>
      <c r="N114" t="s">
        <v>198</v>
      </c>
      <c r="P114" t="s">
        <v>182</v>
      </c>
      <c r="Q114" t="s">
        <v>447</v>
      </c>
      <c r="R114">
        <v>6.13</v>
      </c>
      <c r="S114">
        <v>3.89</v>
      </c>
      <c r="T114">
        <v>3.48</v>
      </c>
      <c r="U114">
        <v>3.63</v>
      </c>
      <c r="V114">
        <f t="shared" si="2"/>
        <v>42.823245954599997</v>
      </c>
      <c r="W114">
        <v>0.48</v>
      </c>
      <c r="X114" t="s">
        <v>2863</v>
      </c>
      <c r="Y114" t="s">
        <v>2864</v>
      </c>
      <c r="Z114" t="s">
        <v>155</v>
      </c>
      <c r="AA114" t="s">
        <v>3275</v>
      </c>
      <c r="AB114" t="s">
        <v>3310</v>
      </c>
      <c r="AC114" t="s">
        <v>3241</v>
      </c>
      <c r="AD114" t="s">
        <v>2997</v>
      </c>
      <c r="AE114" t="s">
        <v>3510</v>
      </c>
      <c r="AG114" t="s">
        <v>3463</v>
      </c>
      <c r="AH114" t="s">
        <v>3480</v>
      </c>
      <c r="AI114" t="s">
        <v>3545</v>
      </c>
      <c r="AJ114" t="s">
        <v>3545</v>
      </c>
      <c r="AK114" t="s">
        <v>3801</v>
      </c>
      <c r="AL114" t="s">
        <v>3810</v>
      </c>
    </row>
    <row r="115" spans="1:38" ht="14.75" customHeight="1">
      <c r="A115">
        <v>2936</v>
      </c>
      <c r="B115" t="s">
        <v>80</v>
      </c>
      <c r="C115" t="s">
        <v>5</v>
      </c>
      <c r="D115" t="s">
        <v>242</v>
      </c>
      <c r="E115" t="s">
        <v>325</v>
      </c>
      <c r="F115">
        <v>320.20999276999999</v>
      </c>
      <c r="G115" t="s">
        <v>3089</v>
      </c>
      <c r="H115">
        <v>3.591507608333333</v>
      </c>
      <c r="I115" t="s">
        <v>936</v>
      </c>
      <c r="J115" t="e">
        <f ca="1">_xll.JChemExcel.Functions.JCSYSStructure("1C2E9201B3DE92E426E0B31A4DF5AB73")</f>
        <v>#NAME?</v>
      </c>
      <c r="K115">
        <v>14</v>
      </c>
      <c r="L115" t="s">
        <v>1935</v>
      </c>
      <c r="M115" t="s">
        <v>1159</v>
      </c>
      <c r="N115" t="s">
        <v>197</v>
      </c>
      <c r="P115" t="s">
        <v>182</v>
      </c>
      <c r="Q115" t="s">
        <v>68</v>
      </c>
      <c r="R115">
        <v>3.77</v>
      </c>
      <c r="S115">
        <v>2.64</v>
      </c>
      <c r="T115">
        <v>2.21</v>
      </c>
      <c r="U115">
        <v>3.05</v>
      </c>
      <c r="V115">
        <f t="shared" si="2"/>
        <v>32.020999277000001</v>
      </c>
      <c r="W115">
        <v>7.9000000000000001E-2</v>
      </c>
      <c r="X115" t="s">
        <v>2861</v>
      </c>
      <c r="Y115" t="s">
        <v>2751</v>
      </c>
      <c r="Z115" t="s">
        <v>2862</v>
      </c>
      <c r="AH115" s="21" t="s">
        <v>3459</v>
      </c>
      <c r="AI115" s="21"/>
      <c r="AJ115" s="21"/>
      <c r="AK115" s="21" t="s">
        <v>3949</v>
      </c>
      <c r="AL115" s="21" t="s">
        <v>3954</v>
      </c>
    </row>
    <row r="116" spans="1:38" ht="14.75" customHeight="1">
      <c r="A116">
        <v>207</v>
      </c>
      <c r="B116" t="s">
        <v>78</v>
      </c>
      <c r="C116" t="s">
        <v>2</v>
      </c>
      <c r="D116" t="s">
        <v>241</v>
      </c>
      <c r="E116" t="s">
        <v>324</v>
      </c>
      <c r="F116">
        <v>357.07678570000002</v>
      </c>
      <c r="G116" t="s">
        <v>3111</v>
      </c>
      <c r="H116">
        <v>3.5296743796666661</v>
      </c>
      <c r="I116" t="s">
        <v>935</v>
      </c>
      <c r="J116" t="e">
        <f ca="1">_xll.JChemExcel.Functions.JCSYSStructure("EA9FF7201E96D61E3FD1491320C5D057")</f>
        <v>#NAME?</v>
      </c>
      <c r="K116">
        <v>17</v>
      </c>
      <c r="L116" t="s">
        <v>1960</v>
      </c>
      <c r="M116" t="s">
        <v>1158</v>
      </c>
      <c r="N116" t="s">
        <v>197</v>
      </c>
      <c r="P116" t="s">
        <v>182</v>
      </c>
      <c r="Q116" t="s">
        <v>79</v>
      </c>
      <c r="R116">
        <v>2.9</v>
      </c>
      <c r="S116">
        <v>2.34</v>
      </c>
      <c r="T116">
        <v>2.4500000000000002</v>
      </c>
      <c r="U116">
        <v>2.54</v>
      </c>
      <c r="V116">
        <f t="shared" si="2"/>
        <v>35.707678570000006</v>
      </c>
      <c r="W116">
        <v>0.03</v>
      </c>
      <c r="X116" t="s">
        <v>2860</v>
      </c>
      <c r="Y116" t="s">
        <v>2769</v>
      </c>
      <c r="Z116" s="21">
        <v>44024</v>
      </c>
      <c r="AA116" s="21"/>
      <c r="AB116" s="21" t="s">
        <v>3501</v>
      </c>
      <c r="AC116" s="21" t="s">
        <v>3281</v>
      </c>
      <c r="AD116" s="21" t="s">
        <v>2997</v>
      </c>
      <c r="AE116" s="21" t="s">
        <v>3502</v>
      </c>
      <c r="AF116" s="21"/>
      <c r="AG116" s="21" t="s">
        <v>155</v>
      </c>
      <c r="AH116" s="21" t="s">
        <v>3571</v>
      </c>
      <c r="AI116" t="s">
        <v>3545</v>
      </c>
      <c r="AJ116" s="21" t="s">
        <v>3545</v>
      </c>
      <c r="AK116" s="21" t="s">
        <v>3800</v>
      </c>
      <c r="AL116" s="21" t="s">
        <v>3809</v>
      </c>
    </row>
    <row r="117" spans="1:38" ht="15" customHeight="1">
      <c r="A117">
        <v>2683</v>
      </c>
      <c r="B117" t="s">
        <v>651</v>
      </c>
      <c r="C117" t="s">
        <v>2</v>
      </c>
      <c r="D117" t="s">
        <v>693</v>
      </c>
      <c r="E117" t="s">
        <v>778</v>
      </c>
      <c r="F117">
        <v>260.0248201</v>
      </c>
      <c r="G117" t="s">
        <v>3151</v>
      </c>
      <c r="H117">
        <v>9.6547686666666133E-2</v>
      </c>
      <c r="I117" t="s">
        <v>934</v>
      </c>
      <c r="J117" t="e">
        <f ca="1">_xll.JChemExcel.Functions.JCSYSStructure("911714F4E74F3E8CD54CBF0A679AA96C")</f>
        <v>#NAME?</v>
      </c>
      <c r="K117">
        <v>23</v>
      </c>
      <c r="L117" t="s">
        <v>2010</v>
      </c>
      <c r="M117" t="s">
        <v>1157</v>
      </c>
      <c r="N117" t="s">
        <v>198</v>
      </c>
      <c r="P117" t="s">
        <v>182</v>
      </c>
      <c r="Q117" t="s">
        <v>155</v>
      </c>
      <c r="R117">
        <v>1.97</v>
      </c>
      <c r="S117">
        <v>1.44</v>
      </c>
      <c r="T117">
        <v>0.57999999999999996</v>
      </c>
      <c r="U117">
        <v>0.71</v>
      </c>
      <c r="V117">
        <f t="shared" si="2"/>
        <v>26.002482010000001</v>
      </c>
      <c r="W117">
        <v>8.1000000000000003E-2</v>
      </c>
      <c r="X117" t="s">
        <v>2858</v>
      </c>
      <c r="Y117" t="s">
        <v>2748</v>
      </c>
      <c r="Z117" t="s">
        <v>2859</v>
      </c>
      <c r="AH117" s="21" t="s">
        <v>3481</v>
      </c>
      <c r="AI117" t="s">
        <v>3545</v>
      </c>
      <c r="AJ117" t="s">
        <v>3545</v>
      </c>
      <c r="AK117" t="s">
        <v>3793</v>
      </c>
      <c r="AL117" s="21" t="s">
        <v>3802</v>
      </c>
    </row>
    <row r="118" spans="1:38">
      <c r="A118">
        <v>2991</v>
      </c>
      <c r="B118" t="s">
        <v>605</v>
      </c>
      <c r="C118" t="s">
        <v>1</v>
      </c>
      <c r="D118" t="s">
        <v>601</v>
      </c>
      <c r="E118" t="s">
        <v>606</v>
      </c>
      <c r="F118">
        <v>229.16779360500001</v>
      </c>
      <c r="G118" t="s">
        <v>3208</v>
      </c>
      <c r="H118">
        <v>1.6122512423333326</v>
      </c>
      <c r="I118" t="s">
        <v>933</v>
      </c>
      <c r="J118" t="e">
        <f ca="1">_xll.JChemExcel.Functions.JCSYSStructure("3EFC0787FD47D32D100BC1F063C628E5")</f>
        <v>#NAME?</v>
      </c>
      <c r="K118">
        <v>23</v>
      </c>
      <c r="L118" t="s">
        <v>2009</v>
      </c>
      <c r="M118" t="s">
        <v>1156</v>
      </c>
      <c r="N118" t="s">
        <v>198</v>
      </c>
      <c r="O118" t="s">
        <v>2323</v>
      </c>
      <c r="P118" t="s">
        <v>183</v>
      </c>
      <c r="Q118" t="s">
        <v>155</v>
      </c>
      <c r="R118">
        <v>1.9</v>
      </c>
      <c r="S118">
        <v>1.81</v>
      </c>
      <c r="T118">
        <v>1.97</v>
      </c>
      <c r="U118">
        <v>1.84</v>
      </c>
      <c r="V118">
        <f t="shared" si="2"/>
        <v>22.916779360500001</v>
      </c>
      <c r="W118">
        <v>0.9</v>
      </c>
      <c r="X118" t="s">
        <v>3543</v>
      </c>
      <c r="Y118" t="s">
        <v>2769</v>
      </c>
      <c r="Z118" t="s">
        <v>155</v>
      </c>
      <c r="AA118" s="21">
        <v>43326</v>
      </c>
      <c r="AH118" s="21" t="s">
        <v>3533</v>
      </c>
      <c r="AI118" t="s">
        <v>3727</v>
      </c>
      <c r="AJ118" t="s">
        <v>3545</v>
      </c>
      <c r="AK118" t="s">
        <v>3894</v>
      </c>
      <c r="AL118" s="21" t="s">
        <v>3899</v>
      </c>
    </row>
    <row r="119" spans="1:38" ht="14.75" customHeight="1">
      <c r="A119">
        <v>203</v>
      </c>
      <c r="B119" t="s">
        <v>76</v>
      </c>
      <c r="C119" t="s">
        <v>2</v>
      </c>
      <c r="D119" t="s">
        <v>240</v>
      </c>
      <c r="E119" t="s">
        <v>323</v>
      </c>
      <c r="F119">
        <v>206.13067982000001</v>
      </c>
      <c r="G119" t="s">
        <v>3044</v>
      </c>
      <c r="H119">
        <v>3.8435581993333345</v>
      </c>
      <c r="I119" t="s">
        <v>932</v>
      </c>
      <c r="J119" t="e">
        <f ca="1">_xll.JChemExcel.Functions.JCSYSStructure("B2B012808CA70C158F61042E937A4F2E")</f>
        <v>#NAME?</v>
      </c>
      <c r="K119">
        <v>8</v>
      </c>
      <c r="L119" t="s">
        <v>1896</v>
      </c>
      <c r="M119" t="s">
        <v>1155</v>
      </c>
      <c r="N119" t="s">
        <v>197</v>
      </c>
      <c r="P119" t="s">
        <v>183</v>
      </c>
      <c r="Q119" t="s">
        <v>77</v>
      </c>
      <c r="R119">
        <v>2.63</v>
      </c>
      <c r="S119">
        <v>2.35</v>
      </c>
      <c r="T119">
        <v>2.35</v>
      </c>
      <c r="U119">
        <v>2.59</v>
      </c>
      <c r="V119">
        <f t="shared" si="2"/>
        <v>20.613067982000004</v>
      </c>
      <c r="W119" t="s">
        <v>2856</v>
      </c>
      <c r="X119" t="s">
        <v>2857</v>
      </c>
      <c r="Y119" t="s">
        <v>2804</v>
      </c>
      <c r="Z119" t="s">
        <v>2758</v>
      </c>
      <c r="AA119" t="s">
        <v>3250</v>
      </c>
      <c r="AH119" t="s">
        <v>3481</v>
      </c>
      <c r="AI119" t="s">
        <v>3545</v>
      </c>
      <c r="AJ119" t="s">
        <v>3545</v>
      </c>
      <c r="AK119" t="s">
        <v>3715</v>
      </c>
      <c r="AL119" t="s">
        <v>3716</v>
      </c>
    </row>
    <row r="120" spans="1:38" ht="14.75" customHeight="1">
      <c r="A120" t="s">
        <v>155</v>
      </c>
      <c r="B120" t="s">
        <v>2594</v>
      </c>
      <c r="C120" t="s">
        <v>2</v>
      </c>
      <c r="D120" t="s">
        <v>476</v>
      </c>
      <c r="E120" t="s">
        <v>779</v>
      </c>
      <c r="F120">
        <v>440.19607403700002</v>
      </c>
      <c r="G120" t="s">
        <v>3233</v>
      </c>
      <c r="H120">
        <v>3.6302262993333341</v>
      </c>
      <c r="I120" t="s">
        <v>774</v>
      </c>
      <c r="J120" t="e">
        <f ca="1">_xll.JChemExcel.Functions.JCSYSStructure("8554669DA02D0936991A0FE6E4733F25")</f>
        <v>#NAME?</v>
      </c>
      <c r="K120">
        <v>23</v>
      </c>
      <c r="L120" t="s">
        <v>2011</v>
      </c>
      <c r="M120" t="s">
        <v>774</v>
      </c>
      <c r="O120" t="s">
        <v>2735</v>
      </c>
      <c r="P120" t="s">
        <v>2987</v>
      </c>
      <c r="Q120" t="s">
        <v>155</v>
      </c>
      <c r="R120">
        <v>5.69</v>
      </c>
      <c r="S120">
        <v>3.93</v>
      </c>
      <c r="T120">
        <v>5.36</v>
      </c>
      <c r="U120">
        <v>5.0599999999999996</v>
      </c>
      <c r="V120">
        <f t="shared" si="2"/>
        <v>44.019607403700007</v>
      </c>
    </row>
    <row r="121" spans="1:38" ht="14.75" customHeight="1">
      <c r="A121" t="s">
        <v>155</v>
      </c>
      <c r="B121" t="s">
        <v>692</v>
      </c>
      <c r="C121" t="s">
        <v>2</v>
      </c>
      <c r="D121" t="s">
        <v>670</v>
      </c>
      <c r="E121" t="s">
        <v>777</v>
      </c>
      <c r="F121">
        <v>335.1764402</v>
      </c>
      <c r="G121" t="s">
        <v>3081</v>
      </c>
      <c r="H121">
        <v>2.8869711746666673</v>
      </c>
      <c r="I121" t="s">
        <v>931</v>
      </c>
      <c r="J121" t="e">
        <f ca="1">_xll.JChemExcel.Functions.JCSYSStructure("4453B659C63A8E564FC520C7488F1613")</f>
        <v>#NAME?</v>
      </c>
      <c r="K121">
        <v>13</v>
      </c>
      <c r="L121" t="s">
        <v>1931</v>
      </c>
      <c r="M121" t="s">
        <v>1154</v>
      </c>
      <c r="N121" t="s">
        <v>198</v>
      </c>
      <c r="P121" t="s">
        <v>182</v>
      </c>
      <c r="Q121" t="s">
        <v>155</v>
      </c>
      <c r="R121">
        <v>4.24</v>
      </c>
      <c r="S121">
        <v>2.1</v>
      </c>
      <c r="T121">
        <v>3.08</v>
      </c>
      <c r="U121">
        <v>3.31</v>
      </c>
      <c r="V121">
        <f t="shared" si="2"/>
        <v>33.517644019999999</v>
      </c>
      <c r="AB121" t="s">
        <v>3307</v>
      </c>
      <c r="AC121" t="s">
        <v>3385</v>
      </c>
      <c r="AD121" t="s">
        <v>2751</v>
      </c>
      <c r="AE121" t="s">
        <v>3308</v>
      </c>
      <c r="AF121" t="s">
        <v>3309</v>
      </c>
      <c r="AG121" t="s">
        <v>155</v>
      </c>
      <c r="AH121" t="s">
        <v>3480</v>
      </c>
      <c r="AI121" t="s">
        <v>3545</v>
      </c>
      <c r="AJ121" t="s">
        <v>3646</v>
      </c>
      <c r="AK121" t="s">
        <v>3880</v>
      </c>
      <c r="AL121" t="s">
        <v>3881</v>
      </c>
    </row>
    <row r="122" spans="1:38" ht="14.75" customHeight="1">
      <c r="A122" t="s">
        <v>155</v>
      </c>
      <c r="B122" t="s">
        <v>559</v>
      </c>
      <c r="C122" t="s">
        <v>2</v>
      </c>
      <c r="D122" t="s">
        <v>549</v>
      </c>
      <c r="E122" t="s">
        <v>550</v>
      </c>
      <c r="F122">
        <v>198.089208931</v>
      </c>
      <c r="G122" t="s">
        <v>3156</v>
      </c>
      <c r="H122">
        <v>0.33746633066666665</v>
      </c>
      <c r="I122" t="s">
        <v>774</v>
      </c>
      <c r="J122" t="e">
        <f ca="1">_xll.JChemExcel.Functions.JCSYSStructure("6B6FB7113AC1EDFBF282B43931DEA4E5")</f>
        <v>#NAME?</v>
      </c>
      <c r="K122">
        <v>25</v>
      </c>
      <c r="L122" t="s">
        <v>2023</v>
      </c>
      <c r="M122" t="s">
        <v>774</v>
      </c>
      <c r="P122" t="s">
        <v>2987</v>
      </c>
      <c r="Q122" t="s">
        <v>155</v>
      </c>
      <c r="R122">
        <v>1</v>
      </c>
      <c r="S122">
        <v>0.98</v>
      </c>
      <c r="T122">
        <v>-0.8</v>
      </c>
      <c r="U122">
        <v>-0.7</v>
      </c>
      <c r="V122">
        <f t="shared" si="2"/>
        <v>19.808920893100002</v>
      </c>
      <c r="AB122" t="s">
        <v>3330</v>
      </c>
      <c r="AC122" t="s">
        <v>3241</v>
      </c>
      <c r="AD122" t="s">
        <v>3319</v>
      </c>
      <c r="AE122">
        <v>681140</v>
      </c>
    </row>
    <row r="123" spans="1:38" ht="14.75" customHeight="1">
      <c r="A123" t="s">
        <v>155</v>
      </c>
      <c r="B123" t="s">
        <v>635</v>
      </c>
      <c r="C123" t="s">
        <v>2</v>
      </c>
      <c r="D123" t="s">
        <v>691</v>
      </c>
      <c r="E123" t="s">
        <v>776</v>
      </c>
      <c r="F123">
        <v>323.13036272199997</v>
      </c>
      <c r="G123" t="s">
        <v>3205</v>
      </c>
      <c r="H123">
        <v>1.7336410856666662</v>
      </c>
      <c r="I123" t="s">
        <v>930</v>
      </c>
      <c r="J123" t="e">
        <f ca="1">_xll.JChemExcel.Functions.JCSYSStructure("71BD65E86E7327496CE73AE94B35FCC6")</f>
        <v>#NAME?</v>
      </c>
      <c r="K123">
        <v>14</v>
      </c>
      <c r="L123" t="s">
        <v>1934</v>
      </c>
      <c r="M123" t="s">
        <v>1153</v>
      </c>
      <c r="N123" t="s">
        <v>198</v>
      </c>
      <c r="O123" t="s">
        <v>2323</v>
      </c>
      <c r="P123" t="s">
        <v>183</v>
      </c>
      <c r="Q123" t="s">
        <v>155</v>
      </c>
      <c r="R123">
        <v>3.31</v>
      </c>
      <c r="S123">
        <v>2.21</v>
      </c>
      <c r="T123">
        <v>2.37</v>
      </c>
      <c r="U123">
        <v>2.5299999999999998</v>
      </c>
      <c r="V123">
        <f t="shared" si="2"/>
        <v>32.313036272200002</v>
      </c>
      <c r="AB123" t="s">
        <v>3362</v>
      </c>
      <c r="AC123" t="s">
        <v>3305</v>
      </c>
      <c r="AD123" t="s">
        <v>2997</v>
      </c>
      <c r="AE123" t="s">
        <v>3363</v>
      </c>
      <c r="AG123" t="s">
        <v>3524</v>
      </c>
      <c r="AH123" t="s">
        <v>3480</v>
      </c>
      <c r="AI123" t="s">
        <v>3545</v>
      </c>
      <c r="AJ123" t="s">
        <v>3545</v>
      </c>
      <c r="AK123" t="s">
        <v>3799</v>
      </c>
      <c r="AL123" t="s">
        <v>3808</v>
      </c>
    </row>
    <row r="124" spans="1:38" ht="14.75" customHeight="1">
      <c r="A124">
        <v>3071</v>
      </c>
      <c r="B124" t="s">
        <v>14</v>
      </c>
      <c r="C124" t="s">
        <v>2</v>
      </c>
      <c r="D124" t="s">
        <v>239</v>
      </c>
      <c r="E124" t="s">
        <v>322</v>
      </c>
      <c r="F124">
        <v>250.15689456800001</v>
      </c>
      <c r="G124" t="s">
        <v>3109</v>
      </c>
      <c r="H124">
        <v>4.3896438240000002</v>
      </c>
      <c r="I124" t="s">
        <v>929</v>
      </c>
      <c r="J124" t="e">
        <f ca="1">_xll.JChemExcel.Functions.JCSYSStructure("FA0CA3C9C14B6A86E024FAFBFB4DA571")</f>
        <v>#NAME?</v>
      </c>
      <c r="K124">
        <v>17</v>
      </c>
      <c r="L124" t="s">
        <v>1959</v>
      </c>
      <c r="M124" t="s">
        <v>1152</v>
      </c>
      <c r="N124" t="s">
        <v>197</v>
      </c>
      <c r="P124" t="s">
        <v>182</v>
      </c>
      <c r="Q124" t="s">
        <v>57</v>
      </c>
      <c r="R124">
        <v>2.64</v>
      </c>
      <c r="S124">
        <v>2.85</v>
      </c>
      <c r="T124">
        <v>2.78</v>
      </c>
      <c r="U124">
        <v>2.93</v>
      </c>
      <c r="V124">
        <f t="shared" si="2"/>
        <v>25.015689456800004</v>
      </c>
      <c r="W124">
        <v>10.95</v>
      </c>
      <c r="X124" t="s">
        <v>2855</v>
      </c>
      <c r="Y124" t="s">
        <v>2748</v>
      </c>
      <c r="Z124" t="s">
        <v>155</v>
      </c>
      <c r="AA124" s="21">
        <v>41768</v>
      </c>
      <c r="AB124" t="s">
        <v>3499</v>
      </c>
      <c r="AC124" t="s">
        <v>3305</v>
      </c>
      <c r="AD124" t="s">
        <v>2997</v>
      </c>
      <c r="AE124" t="s">
        <v>3500</v>
      </c>
      <c r="AG124" t="s">
        <v>3568</v>
      </c>
      <c r="AH124" s="21" t="s">
        <v>3480</v>
      </c>
      <c r="AI124" s="21" t="s">
        <v>3545</v>
      </c>
      <c r="AJ124" s="21" t="s">
        <v>3545</v>
      </c>
      <c r="AK124" s="21" t="s">
        <v>3798</v>
      </c>
      <c r="AL124" s="21" t="s">
        <v>3807</v>
      </c>
    </row>
    <row r="125" spans="1:38" ht="14.75" customHeight="1">
      <c r="A125" t="s">
        <v>155</v>
      </c>
      <c r="B125" t="s">
        <v>428</v>
      </c>
      <c r="C125" t="s">
        <v>2</v>
      </c>
      <c r="D125" t="s">
        <v>446</v>
      </c>
      <c r="E125" t="s">
        <v>775</v>
      </c>
      <c r="F125">
        <v>255.09675391900001</v>
      </c>
      <c r="G125" t="s">
        <v>3076</v>
      </c>
      <c r="H125">
        <v>-2.1799025086666668</v>
      </c>
      <c r="I125" t="s">
        <v>928</v>
      </c>
      <c r="J125" t="e">
        <f ca="1">_xll.JChemExcel.Functions.JCSYSStructure("78226F9CD65902BED86F74E29436B948")</f>
        <v>#NAME?</v>
      </c>
      <c r="K125">
        <v>13</v>
      </c>
      <c r="L125" t="s">
        <v>1930</v>
      </c>
      <c r="M125" t="s">
        <v>1151</v>
      </c>
      <c r="N125" t="s">
        <v>197</v>
      </c>
      <c r="P125" t="s">
        <v>182</v>
      </c>
      <c r="Q125" t="s">
        <v>155</v>
      </c>
      <c r="R125">
        <v>1</v>
      </c>
      <c r="S125">
        <v>-0.78</v>
      </c>
      <c r="T125">
        <v>-2.31</v>
      </c>
      <c r="U125">
        <v>-2.59</v>
      </c>
      <c r="V125">
        <f t="shared" si="2"/>
        <v>25.509675391900004</v>
      </c>
      <c r="AB125" t="s">
        <v>3300</v>
      </c>
      <c r="AC125" t="s">
        <v>3297</v>
      </c>
      <c r="AD125" t="s">
        <v>2751</v>
      </c>
      <c r="AE125" t="s">
        <v>3301</v>
      </c>
      <c r="AG125" t="s">
        <v>3461</v>
      </c>
      <c r="AH125" t="s">
        <v>3480</v>
      </c>
      <c r="AI125" t="s">
        <v>3545</v>
      </c>
      <c r="AJ125" t="s">
        <v>3545</v>
      </c>
      <c r="AK125" t="s">
        <v>3580</v>
      </c>
      <c r="AL125" t="s">
        <v>3587</v>
      </c>
    </row>
    <row r="126" spans="1:38" ht="14.75" customHeight="1">
      <c r="A126">
        <v>2561</v>
      </c>
      <c r="B126" t="s">
        <v>320</v>
      </c>
      <c r="C126" t="s">
        <v>2</v>
      </c>
      <c r="D126" t="s">
        <v>133</v>
      </c>
      <c r="E126" t="s">
        <v>321</v>
      </c>
      <c r="F126">
        <v>171.12592879100001</v>
      </c>
      <c r="G126" t="s">
        <v>3150</v>
      </c>
      <c r="H126">
        <v>-1.2730330706628039</v>
      </c>
      <c r="I126" t="s">
        <v>927</v>
      </c>
      <c r="J126" t="e">
        <f ca="1">_xll.JChemExcel.Functions.JCSYSStructure("18C08BC3232E1064AF65861E81A9CC28")</f>
        <v>#NAME?</v>
      </c>
      <c r="K126">
        <v>23</v>
      </c>
      <c r="L126" t="s">
        <v>2008</v>
      </c>
      <c r="M126" t="s">
        <v>1150</v>
      </c>
      <c r="N126" t="s">
        <v>197</v>
      </c>
      <c r="P126" t="s">
        <v>182</v>
      </c>
      <c r="Q126" t="s">
        <v>445</v>
      </c>
      <c r="R126">
        <v>1.73</v>
      </c>
      <c r="S126">
        <v>-0.47</v>
      </c>
      <c r="T126">
        <v>1.55</v>
      </c>
      <c r="U126">
        <v>1.27</v>
      </c>
      <c r="V126">
        <f t="shared" si="2"/>
        <v>17.112592879100003</v>
      </c>
      <c r="W126" t="s">
        <v>2850</v>
      </c>
      <c r="X126" t="s">
        <v>2853</v>
      </c>
      <c r="Y126" t="s">
        <v>2854</v>
      </c>
      <c r="Z126" t="s">
        <v>2758</v>
      </c>
      <c r="AA126" t="s">
        <v>3265</v>
      </c>
      <c r="AH126" t="s">
        <v>3474</v>
      </c>
      <c r="AI126" t="s">
        <v>3545</v>
      </c>
      <c r="AJ126" t="s">
        <v>4000</v>
      </c>
    </row>
    <row r="127" spans="1:38" ht="14.75" customHeight="1">
      <c r="A127">
        <v>2600</v>
      </c>
      <c r="B127" t="s">
        <v>176</v>
      </c>
      <c r="C127" t="s">
        <v>2</v>
      </c>
      <c r="D127" t="s">
        <v>238</v>
      </c>
      <c r="E127" t="s">
        <v>319</v>
      </c>
      <c r="F127">
        <v>330.00772030000002</v>
      </c>
      <c r="G127" t="s">
        <v>3152</v>
      </c>
      <c r="H127">
        <v>1.7484020586666662</v>
      </c>
      <c r="I127" t="s">
        <v>926</v>
      </c>
      <c r="J127" t="e">
        <f ca="1">_xll.JChemExcel.Functions.JCSYSStructure("4B0D984FDD09137A378AF5C0E8854DCD")</f>
        <v>#NAME?</v>
      </c>
      <c r="K127">
        <v>23</v>
      </c>
      <c r="L127" t="s">
        <v>2007</v>
      </c>
      <c r="M127" t="s">
        <v>1149</v>
      </c>
      <c r="N127" t="s">
        <v>197</v>
      </c>
      <c r="P127" t="s">
        <v>182</v>
      </c>
      <c r="Q127" t="s">
        <v>45</v>
      </c>
      <c r="R127">
        <v>2.04</v>
      </c>
      <c r="S127">
        <v>1.4</v>
      </c>
      <c r="T127">
        <v>-0.6</v>
      </c>
      <c r="U127">
        <v>-0.25</v>
      </c>
      <c r="V127">
        <f t="shared" si="2"/>
        <v>33.00077203</v>
      </c>
      <c r="W127" t="s">
        <v>2850</v>
      </c>
      <c r="X127" t="s">
        <v>2851</v>
      </c>
      <c r="Y127" t="s">
        <v>2804</v>
      </c>
      <c r="Z127" t="s">
        <v>2852</v>
      </c>
      <c r="AH127" t="s">
        <v>3474</v>
      </c>
      <c r="AI127" t="s">
        <v>3545</v>
      </c>
      <c r="AJ127" t="s">
        <v>3545</v>
      </c>
      <c r="AK127" t="s">
        <v>3614</v>
      </c>
      <c r="AL127" t="s">
        <v>3615</v>
      </c>
    </row>
    <row r="128" spans="1:38" ht="15" customHeight="1">
      <c r="A128">
        <v>334</v>
      </c>
      <c r="B128" t="s">
        <v>74</v>
      </c>
      <c r="C128" t="s">
        <v>2</v>
      </c>
      <c r="D128" t="s">
        <v>237</v>
      </c>
      <c r="E128" t="s">
        <v>318</v>
      </c>
      <c r="F128">
        <v>309.13404869300001</v>
      </c>
      <c r="G128" t="s">
        <v>3199</v>
      </c>
      <c r="H128">
        <v>4.1732195433333334</v>
      </c>
      <c r="I128" t="s">
        <v>925</v>
      </c>
      <c r="J128" t="e">
        <f ca="1">_xll.JChemExcel.Functions.JCSYSStructure("D3F48AD879B32D00D18247C366D63BD6")</f>
        <v>#NAME?</v>
      </c>
      <c r="K128">
        <v>8</v>
      </c>
      <c r="L128" t="s">
        <v>1896</v>
      </c>
      <c r="M128" t="s">
        <v>1148</v>
      </c>
      <c r="N128" t="s">
        <v>197</v>
      </c>
      <c r="P128" t="s">
        <v>182</v>
      </c>
      <c r="Q128" t="s">
        <v>75</v>
      </c>
      <c r="R128">
        <v>4.97</v>
      </c>
      <c r="S128">
        <v>3.05</v>
      </c>
      <c r="T128">
        <v>2.61</v>
      </c>
      <c r="U128">
        <v>2.99</v>
      </c>
      <c r="V128">
        <f t="shared" si="2"/>
        <v>30.913404869300003</v>
      </c>
      <c r="W128">
        <v>0.2</v>
      </c>
      <c r="X128" t="s">
        <v>3542</v>
      </c>
      <c r="Y128" t="s">
        <v>2991</v>
      </c>
      <c r="Z128" t="s">
        <v>155</v>
      </c>
      <c r="AA128" s="21">
        <v>42726</v>
      </c>
      <c r="AH128" t="s">
        <v>3481</v>
      </c>
      <c r="AI128" t="s">
        <v>3727</v>
      </c>
      <c r="AJ128" t="s">
        <v>3545</v>
      </c>
      <c r="AK128" t="s">
        <v>3794</v>
      </c>
      <c r="AL128" t="s">
        <v>3803</v>
      </c>
    </row>
    <row r="129" spans="1:38" ht="14.75" customHeight="1">
      <c r="A129">
        <v>3021</v>
      </c>
      <c r="B129" t="s">
        <v>174</v>
      </c>
      <c r="C129" t="s">
        <v>2</v>
      </c>
      <c r="D129" t="s">
        <v>236</v>
      </c>
      <c r="E129" t="s">
        <v>317</v>
      </c>
      <c r="F129">
        <v>281.06636305500001</v>
      </c>
      <c r="G129" t="s">
        <v>3098</v>
      </c>
      <c r="H129">
        <v>5.2486029809999994</v>
      </c>
      <c r="I129" t="s">
        <v>924</v>
      </c>
      <c r="J129" t="e">
        <f ca="1">_xll.JChemExcel.Functions.JCSYSStructure("07C9526784AE0535BC082FA1FF489164")</f>
        <v>#NAME?</v>
      </c>
      <c r="K129">
        <v>15</v>
      </c>
      <c r="L129" t="s">
        <v>1943</v>
      </c>
      <c r="M129" t="s">
        <v>1147</v>
      </c>
      <c r="N129" t="s">
        <v>197</v>
      </c>
      <c r="P129" t="s">
        <v>182</v>
      </c>
      <c r="Q129" t="s">
        <v>175</v>
      </c>
      <c r="R129">
        <v>2.82</v>
      </c>
      <c r="S129">
        <v>3.02</v>
      </c>
      <c r="T129">
        <v>3.52</v>
      </c>
      <c r="U129">
        <v>3.78</v>
      </c>
      <c r="V129">
        <f t="shared" si="2"/>
        <v>28.106636305500004</v>
      </c>
      <c r="W129">
        <v>9.98</v>
      </c>
      <c r="X129" t="s">
        <v>2849</v>
      </c>
      <c r="Y129" t="s">
        <v>2782</v>
      </c>
      <c r="Z129" t="s">
        <v>155</v>
      </c>
      <c r="AA129" s="21">
        <v>41767</v>
      </c>
      <c r="AH129" t="s">
        <v>3481</v>
      </c>
      <c r="AI129" t="s">
        <v>3545</v>
      </c>
      <c r="AJ129" t="s">
        <v>3545</v>
      </c>
      <c r="AK129" t="s">
        <v>3797</v>
      </c>
      <c r="AL129" t="s">
        <v>3806</v>
      </c>
    </row>
    <row r="130" spans="1:38" ht="14.75" customHeight="1">
      <c r="A130">
        <v>709</v>
      </c>
      <c r="B130" t="s">
        <v>73</v>
      </c>
      <c r="C130" t="s">
        <v>0</v>
      </c>
      <c r="D130" t="s">
        <v>235</v>
      </c>
      <c r="E130" t="s">
        <v>316</v>
      </c>
      <c r="F130">
        <v>363.06646049699998</v>
      </c>
      <c r="G130" t="s">
        <v>3198</v>
      </c>
      <c r="H130">
        <v>3.2227001976666667</v>
      </c>
      <c r="I130" t="s">
        <v>923</v>
      </c>
      <c r="J130" t="e">
        <f ca="1">_xll.JChemExcel.Functions.JCSYSStructure("AE87A918CC938EA19F61922BC710F718")</f>
        <v>#NAME?</v>
      </c>
      <c r="K130">
        <v>30</v>
      </c>
      <c r="L130" t="s">
        <v>2060</v>
      </c>
      <c r="M130" t="s">
        <v>1146</v>
      </c>
      <c r="N130" t="s">
        <v>197</v>
      </c>
      <c r="P130" t="s">
        <v>182</v>
      </c>
      <c r="Q130" t="s">
        <v>68</v>
      </c>
      <c r="R130">
        <v>3.39</v>
      </c>
      <c r="S130">
        <v>3.1</v>
      </c>
      <c r="T130">
        <v>2.5299999999999998</v>
      </c>
      <c r="U130">
        <v>2.34</v>
      </c>
      <c r="V130">
        <f t="shared" si="2"/>
        <v>36.306646049699999</v>
      </c>
      <c r="W130" t="s">
        <v>2845</v>
      </c>
      <c r="X130" t="s">
        <v>2846</v>
      </c>
      <c r="Y130" t="s">
        <v>2847</v>
      </c>
      <c r="Z130" t="s">
        <v>2848</v>
      </c>
      <c r="AH130" s="21" t="s">
        <v>3459</v>
      </c>
      <c r="AI130" s="21"/>
      <c r="AJ130" s="21"/>
      <c r="AK130" s="21" t="s">
        <v>3955</v>
      </c>
      <c r="AL130" s="21" t="s">
        <v>3965</v>
      </c>
    </row>
    <row r="131" spans="1:38" ht="14.75" customHeight="1">
      <c r="A131">
        <v>162</v>
      </c>
      <c r="B131" t="s">
        <v>573</v>
      </c>
      <c r="C131" t="s">
        <v>5</v>
      </c>
      <c r="D131" t="s">
        <v>593</v>
      </c>
      <c r="E131" t="s">
        <v>594</v>
      </c>
      <c r="F131">
        <v>248.039733767</v>
      </c>
      <c r="G131" t="s">
        <v>3128</v>
      </c>
      <c r="H131">
        <v>3.5724293566666661</v>
      </c>
      <c r="I131" t="s">
        <v>922</v>
      </c>
      <c r="J131" t="e">
        <f ca="1">_xll.JChemExcel.Functions.JCSYSStructure("9BAE55B6A34A0A73F98C3815EC4EDE96")</f>
        <v>#NAME?</v>
      </c>
      <c r="K131">
        <v>19</v>
      </c>
      <c r="L131" t="s">
        <v>1982</v>
      </c>
      <c r="M131" t="s">
        <v>1145</v>
      </c>
      <c r="N131" t="s">
        <v>198</v>
      </c>
      <c r="P131" t="s">
        <v>182</v>
      </c>
      <c r="Q131" t="s">
        <v>595</v>
      </c>
      <c r="R131">
        <v>3.06</v>
      </c>
      <c r="S131">
        <v>3.71</v>
      </c>
      <c r="T131">
        <v>0.47</v>
      </c>
      <c r="U131">
        <v>0.51</v>
      </c>
      <c r="V131">
        <f t="shared" si="2"/>
        <v>24.8039733767</v>
      </c>
      <c r="W131">
        <v>7.0000000000000007E-2</v>
      </c>
      <c r="X131" t="s">
        <v>2844</v>
      </c>
      <c r="Y131" t="s">
        <v>2782</v>
      </c>
      <c r="Z131" s="21">
        <v>42867</v>
      </c>
      <c r="AA131" s="21"/>
      <c r="AB131" s="21"/>
      <c r="AC131" s="21"/>
      <c r="AD131" s="21"/>
      <c r="AE131" s="21"/>
      <c r="AF131" s="21"/>
      <c r="AG131" s="21"/>
      <c r="AH131" s="21" t="s">
        <v>3459</v>
      </c>
      <c r="AI131" s="21"/>
      <c r="AJ131" s="21"/>
      <c r="AK131" s="21" t="s">
        <v>3956</v>
      </c>
      <c r="AL131" s="21" t="s">
        <v>3966</v>
      </c>
    </row>
    <row r="132" spans="1:38" ht="14.75" customHeight="1">
      <c r="A132">
        <v>2943</v>
      </c>
      <c r="B132" t="s">
        <v>233</v>
      </c>
      <c r="C132" t="s">
        <v>1</v>
      </c>
      <c r="D132" t="s">
        <v>234</v>
      </c>
      <c r="E132" t="s">
        <v>315</v>
      </c>
      <c r="F132">
        <v>229.04629631399999</v>
      </c>
      <c r="G132" t="s">
        <v>3117</v>
      </c>
      <c r="H132">
        <v>0.2436704056666667</v>
      </c>
      <c r="I132" t="s">
        <v>921</v>
      </c>
      <c r="J132" t="e">
        <f ca="1">_xll.JChemExcel.Functions.JCSYSStructure("8D7239E98DA6A4E025F1A88DD1C84F74")</f>
        <v>#NAME?</v>
      </c>
      <c r="K132">
        <v>18</v>
      </c>
      <c r="L132" t="s">
        <v>1974</v>
      </c>
      <c r="M132" t="s">
        <v>1144</v>
      </c>
      <c r="N132" t="s">
        <v>197</v>
      </c>
      <c r="P132" t="s">
        <v>182</v>
      </c>
      <c r="Q132" t="s">
        <v>72</v>
      </c>
      <c r="R132">
        <v>1.7</v>
      </c>
      <c r="S132">
        <v>1.52</v>
      </c>
      <c r="T132">
        <v>-0.48</v>
      </c>
      <c r="U132">
        <v>-0.53</v>
      </c>
      <c r="V132">
        <f t="shared" ref="V132:V195" si="3">F132*10^-1</f>
        <v>22.904629631399999</v>
      </c>
      <c r="W132" t="s">
        <v>2840</v>
      </c>
      <c r="X132" t="s">
        <v>2841</v>
      </c>
      <c r="Y132" t="s">
        <v>2842</v>
      </c>
      <c r="Z132" t="s">
        <v>2843</v>
      </c>
      <c r="AA132" t="s">
        <v>3260</v>
      </c>
      <c r="AH132" s="21" t="s">
        <v>3459</v>
      </c>
      <c r="AI132" s="21"/>
      <c r="AJ132" s="21"/>
      <c r="AK132" s="21" t="s">
        <v>3957</v>
      </c>
      <c r="AL132" s="21" t="s">
        <v>3967</v>
      </c>
    </row>
    <row r="133" spans="1:38" ht="14.75" customHeight="1">
      <c r="A133">
        <v>2666</v>
      </c>
      <c r="B133" s="6" t="s">
        <v>12</v>
      </c>
      <c r="C133" t="s">
        <v>1</v>
      </c>
      <c r="D133" t="s">
        <v>232</v>
      </c>
      <c r="E133" t="s">
        <v>314</v>
      </c>
      <c r="F133">
        <v>435.93870629999998</v>
      </c>
      <c r="G133" t="s">
        <v>3122</v>
      </c>
      <c r="H133">
        <v>4.4891389886666673</v>
      </c>
      <c r="I133" t="s">
        <v>920</v>
      </c>
      <c r="J133" t="e">
        <f ca="1">_xll.JChemExcel.Functions.JCSYSStructure("E956C0C632F5F40FD4DED1DFFB59880A")</f>
        <v>#NAME?</v>
      </c>
      <c r="K133">
        <v>18</v>
      </c>
      <c r="L133" t="s">
        <v>1973</v>
      </c>
      <c r="M133" t="s">
        <v>1143</v>
      </c>
      <c r="N133" t="s">
        <v>197</v>
      </c>
      <c r="P133" t="s">
        <v>182</v>
      </c>
      <c r="Q133" t="s">
        <v>71</v>
      </c>
      <c r="R133">
        <v>3.77</v>
      </c>
      <c r="S133">
        <v>4</v>
      </c>
      <c r="T133">
        <v>0.14000000000000001</v>
      </c>
      <c r="U133">
        <v>0.92</v>
      </c>
      <c r="V133">
        <f t="shared" si="3"/>
        <v>43.593870629999998</v>
      </c>
      <c r="W133">
        <v>0.08</v>
      </c>
      <c r="X133" t="s">
        <v>2752</v>
      </c>
      <c r="Y133" t="s">
        <v>2748</v>
      </c>
      <c r="Z133" s="21">
        <v>43836</v>
      </c>
      <c r="AA133" s="21"/>
      <c r="AB133" s="21"/>
      <c r="AC133" s="21"/>
      <c r="AD133" s="21"/>
      <c r="AE133" s="21"/>
      <c r="AF133" s="21"/>
      <c r="AG133" s="21"/>
      <c r="AH133" s="21" t="s">
        <v>3459</v>
      </c>
      <c r="AI133" s="21"/>
      <c r="AJ133" s="21"/>
      <c r="AK133" s="21" t="s">
        <v>3958</v>
      </c>
      <c r="AL133" s="21" t="s">
        <v>3968</v>
      </c>
    </row>
    <row r="134" spans="1:38" ht="14.75" customHeight="1">
      <c r="A134">
        <v>3019</v>
      </c>
      <c r="B134" t="s">
        <v>168</v>
      </c>
      <c r="C134" t="s">
        <v>2</v>
      </c>
      <c r="D134" t="s">
        <v>231</v>
      </c>
      <c r="E134" t="s">
        <v>313</v>
      </c>
      <c r="F134">
        <v>501.28790873999998</v>
      </c>
      <c r="G134" t="s">
        <v>3051</v>
      </c>
      <c r="H134">
        <v>2.9385009869991618</v>
      </c>
      <c r="I134" t="s">
        <v>919</v>
      </c>
      <c r="J134" t="e">
        <f ca="1">_xll.JChemExcel.Functions.JCSYSStructure("AC42FC660825F580C88D82B028B0E129")</f>
        <v>#NAME?</v>
      </c>
      <c r="K134">
        <v>8</v>
      </c>
      <c r="L134" t="s">
        <v>1896</v>
      </c>
      <c r="M134" t="s">
        <v>1142</v>
      </c>
      <c r="N134" t="s">
        <v>197</v>
      </c>
      <c r="P134" t="s">
        <v>182</v>
      </c>
      <c r="Q134" t="s">
        <v>442</v>
      </c>
      <c r="R134">
        <v>4.9400000000000004</v>
      </c>
      <c r="S134">
        <v>0.82</v>
      </c>
      <c r="T134">
        <v>2.81</v>
      </c>
      <c r="U134">
        <v>3.69</v>
      </c>
      <c r="V134">
        <f t="shared" si="3"/>
        <v>50.128790874000003</v>
      </c>
      <c r="W134" t="s">
        <v>2837</v>
      </c>
      <c r="X134" t="s">
        <v>2838</v>
      </c>
      <c r="Y134" t="s">
        <v>2839</v>
      </c>
      <c r="Z134" t="s">
        <v>2758</v>
      </c>
      <c r="AA134" t="s">
        <v>3252</v>
      </c>
      <c r="AH134" t="s">
        <v>3481</v>
      </c>
      <c r="AI134" t="s">
        <v>3545</v>
      </c>
      <c r="AJ134" t="s">
        <v>3545</v>
      </c>
      <c r="AK134" t="s">
        <v>3751</v>
      </c>
      <c r="AL134" t="s">
        <v>3752</v>
      </c>
    </row>
    <row r="135" spans="1:38" ht="14.75" customHeight="1">
      <c r="A135">
        <v>2940</v>
      </c>
      <c r="B135" t="s">
        <v>70</v>
      </c>
      <c r="C135" t="s">
        <v>1</v>
      </c>
      <c r="D135" t="s">
        <v>230</v>
      </c>
      <c r="E135" t="s">
        <v>312</v>
      </c>
      <c r="F135">
        <v>301.13140809599997</v>
      </c>
      <c r="G135" t="s">
        <v>3136</v>
      </c>
      <c r="H135">
        <v>3.3138236183333327</v>
      </c>
      <c r="I135" t="s">
        <v>918</v>
      </c>
      <c r="J135" t="e">
        <f ca="1">_xll.JChemExcel.Functions.JCSYSStructure("B7CA2345F479EBD13E1D66FC17E109B3")</f>
        <v>#NAME?</v>
      </c>
      <c r="K135">
        <v>20</v>
      </c>
      <c r="L135" t="s">
        <v>1988</v>
      </c>
      <c r="M135" t="s">
        <v>1141</v>
      </c>
      <c r="N135" t="s">
        <v>197</v>
      </c>
      <c r="P135" t="s">
        <v>182</v>
      </c>
      <c r="Q135" t="s">
        <v>68</v>
      </c>
      <c r="R135">
        <v>3.69</v>
      </c>
      <c r="S135">
        <v>3.31</v>
      </c>
      <c r="T135">
        <v>3.27</v>
      </c>
      <c r="U135">
        <v>3.41</v>
      </c>
      <c r="V135">
        <f t="shared" si="3"/>
        <v>30.113140809599997</v>
      </c>
      <c r="W135">
        <v>0.23</v>
      </c>
      <c r="X135" t="s">
        <v>2836</v>
      </c>
      <c r="Y135" t="s">
        <v>2751</v>
      </c>
      <c r="Z135" s="21">
        <v>44655</v>
      </c>
      <c r="AA135" s="21"/>
      <c r="AB135" s="21"/>
      <c r="AC135" s="21"/>
      <c r="AD135" s="21"/>
      <c r="AE135" s="21"/>
      <c r="AF135" s="21"/>
      <c r="AG135" s="21"/>
      <c r="AH135" s="21" t="s">
        <v>3459</v>
      </c>
      <c r="AI135" s="21"/>
      <c r="AJ135" s="21"/>
      <c r="AK135" s="21" t="s">
        <v>3959</v>
      </c>
      <c r="AL135" s="21" t="s">
        <v>3969</v>
      </c>
    </row>
    <row r="136" spans="1:38" ht="14.75" customHeight="1">
      <c r="A136">
        <v>3057</v>
      </c>
      <c r="B136" t="s">
        <v>229</v>
      </c>
      <c r="C136" t="s">
        <v>5</v>
      </c>
      <c r="D136" t="s">
        <v>228</v>
      </c>
      <c r="E136" t="s">
        <v>310</v>
      </c>
      <c r="F136">
        <v>301.06363420000002</v>
      </c>
      <c r="G136" t="s">
        <v>3115</v>
      </c>
      <c r="H136">
        <v>4.7849967339999999</v>
      </c>
      <c r="I136" t="s">
        <v>917</v>
      </c>
      <c r="J136" t="e">
        <f ca="1">_xll.JChemExcel.Functions.JCSYSStructure("D15CA6C0008CD99A0DD46566D5F4D3D2")</f>
        <v>#NAME?</v>
      </c>
      <c r="K136">
        <v>17</v>
      </c>
      <c r="L136" t="s">
        <v>1958</v>
      </c>
      <c r="M136" t="s">
        <v>1140</v>
      </c>
      <c r="N136" t="s">
        <v>197</v>
      </c>
      <c r="P136" t="s">
        <v>182</v>
      </c>
      <c r="Q136" t="s">
        <v>68</v>
      </c>
      <c r="R136">
        <v>3.61</v>
      </c>
      <c r="S136">
        <v>3.01</v>
      </c>
      <c r="T136">
        <v>4.1100000000000003</v>
      </c>
      <c r="U136">
        <v>4.22</v>
      </c>
      <c r="V136">
        <f t="shared" si="3"/>
        <v>30.106363420000005</v>
      </c>
      <c r="W136">
        <v>2.9000000000000001E-2</v>
      </c>
      <c r="X136" t="s">
        <v>2835</v>
      </c>
      <c r="Y136" t="s">
        <v>2769</v>
      </c>
      <c r="Z136" t="s">
        <v>155</v>
      </c>
      <c r="AA136" s="21">
        <v>44075</v>
      </c>
      <c r="AH136" s="21" t="s">
        <v>3459</v>
      </c>
      <c r="AI136" s="21"/>
      <c r="AJ136" s="21"/>
      <c r="AK136" s="21" t="s">
        <v>3960</v>
      </c>
      <c r="AL136" s="21" t="s">
        <v>3970</v>
      </c>
    </row>
    <row r="137" spans="1:38" ht="15" customHeight="1">
      <c r="A137">
        <v>3469</v>
      </c>
      <c r="B137" t="s">
        <v>143</v>
      </c>
      <c r="C137" t="s">
        <v>2</v>
      </c>
      <c r="D137" t="s">
        <v>144</v>
      </c>
      <c r="E137" t="s">
        <v>311</v>
      </c>
      <c r="F137">
        <v>231.12348400799999</v>
      </c>
      <c r="G137" t="s">
        <v>3070</v>
      </c>
      <c r="H137">
        <v>3.4714873116666665</v>
      </c>
      <c r="I137" t="s">
        <v>916</v>
      </c>
      <c r="J137" t="e">
        <f ca="1">_xll.JChemExcel.Functions.JCSYSStructure("1FD70C1AB900A66D8497A49D994D8F35")</f>
        <v>#NAME?</v>
      </c>
      <c r="K137">
        <v>11</v>
      </c>
      <c r="L137" t="s">
        <v>1915</v>
      </c>
      <c r="M137" t="s">
        <v>1139</v>
      </c>
      <c r="N137" t="s">
        <v>197</v>
      </c>
      <c r="P137" t="s">
        <v>182</v>
      </c>
      <c r="Q137" t="s">
        <v>155</v>
      </c>
      <c r="R137">
        <v>4.05</v>
      </c>
      <c r="S137">
        <v>2.74</v>
      </c>
      <c r="T137">
        <v>2.86</v>
      </c>
      <c r="U137">
        <v>3.06</v>
      </c>
      <c r="V137">
        <f t="shared" si="3"/>
        <v>23.112348400800002</v>
      </c>
      <c r="W137">
        <v>1.9E-3</v>
      </c>
      <c r="X137" t="s">
        <v>2752</v>
      </c>
      <c r="Y137" t="s">
        <v>2751</v>
      </c>
      <c r="Z137" t="s">
        <v>155</v>
      </c>
      <c r="AB137" t="s">
        <v>3413</v>
      </c>
      <c r="AC137" t="s">
        <v>3455</v>
      </c>
      <c r="AD137" t="s">
        <v>2751</v>
      </c>
      <c r="AE137" t="s">
        <v>3414</v>
      </c>
      <c r="AF137" t="s">
        <v>3415</v>
      </c>
      <c r="AG137" t="s">
        <v>155</v>
      </c>
      <c r="AH137" t="s">
        <v>3480</v>
      </c>
      <c r="AI137" t="s">
        <v>3545</v>
      </c>
      <c r="AJ137" t="s">
        <v>3545</v>
      </c>
      <c r="AK137" t="s">
        <v>3864</v>
      </c>
      <c r="AL137" t="s">
        <v>3865</v>
      </c>
    </row>
    <row r="138" spans="1:38" ht="14.75" customHeight="1">
      <c r="A138">
        <v>11002</v>
      </c>
      <c r="B138" t="s">
        <v>470</v>
      </c>
      <c r="C138" t="s">
        <v>2</v>
      </c>
      <c r="D138" t="s">
        <v>468</v>
      </c>
      <c r="E138" t="s">
        <v>469</v>
      </c>
      <c r="F138">
        <v>316.08816355699997</v>
      </c>
      <c r="G138" t="s">
        <v>3087</v>
      </c>
      <c r="H138">
        <v>3.5209294413333332</v>
      </c>
      <c r="I138" t="s">
        <v>915</v>
      </c>
      <c r="J138" t="e">
        <f ca="1">_xll.JChemExcel.Functions.JCSYSStructure("FAAB730C0D6AC585B574523477F38025")</f>
        <v>#NAME?</v>
      </c>
      <c r="K138">
        <v>14</v>
      </c>
      <c r="L138" t="s">
        <v>1933</v>
      </c>
      <c r="M138" t="s">
        <v>1138</v>
      </c>
      <c r="N138" t="s">
        <v>198</v>
      </c>
      <c r="P138" t="s">
        <v>182</v>
      </c>
      <c r="Q138" t="s">
        <v>155</v>
      </c>
      <c r="R138">
        <v>3.06</v>
      </c>
      <c r="S138">
        <v>2.93</v>
      </c>
      <c r="T138">
        <v>2.83</v>
      </c>
      <c r="U138">
        <v>2.87</v>
      </c>
      <c r="V138">
        <f t="shared" si="3"/>
        <v>31.6088163557</v>
      </c>
      <c r="AB138" t="s">
        <v>3310</v>
      </c>
      <c r="AC138" t="s">
        <v>3241</v>
      </c>
      <c r="AD138" t="s">
        <v>2997</v>
      </c>
      <c r="AE138" t="s">
        <v>3311</v>
      </c>
      <c r="AF138" t="s">
        <v>3312</v>
      </c>
      <c r="AG138" t="s">
        <v>3478</v>
      </c>
      <c r="AH138" t="s">
        <v>3480</v>
      </c>
      <c r="AI138" t="s">
        <v>3545</v>
      </c>
      <c r="AJ138" t="s">
        <v>3545</v>
      </c>
      <c r="AK138" t="s">
        <v>3796</v>
      </c>
      <c r="AL138" t="s">
        <v>3805</v>
      </c>
    </row>
    <row r="139" spans="1:38" ht="14.75" customHeight="1">
      <c r="A139">
        <v>10694</v>
      </c>
      <c r="B139" t="s">
        <v>360</v>
      </c>
      <c r="C139" t="s">
        <v>2</v>
      </c>
      <c r="D139" t="s">
        <v>410</v>
      </c>
      <c r="E139" t="s">
        <v>383</v>
      </c>
      <c r="F139">
        <v>409.14894986600001</v>
      </c>
      <c r="G139" t="s">
        <v>3227</v>
      </c>
      <c r="H139">
        <v>4.5591279283333339</v>
      </c>
      <c r="I139" t="s">
        <v>914</v>
      </c>
      <c r="J139" t="e">
        <f ca="1">_xll.JChemExcel.Functions.JCSYSStructure("84D28B5533336999992C0E985B65F8BC")</f>
        <v>#NAME?</v>
      </c>
      <c r="K139">
        <v>8</v>
      </c>
      <c r="L139" t="s">
        <v>1896</v>
      </c>
      <c r="M139" t="s">
        <v>1137</v>
      </c>
      <c r="N139" t="s">
        <v>198</v>
      </c>
      <c r="O139" t="s">
        <v>2730</v>
      </c>
      <c r="P139" t="s">
        <v>2987</v>
      </c>
      <c r="Q139" t="s">
        <v>444</v>
      </c>
      <c r="R139">
        <v>4.95</v>
      </c>
      <c r="S139">
        <v>2.81</v>
      </c>
      <c r="T139">
        <v>3.68</v>
      </c>
      <c r="U139">
        <v>3.39</v>
      </c>
      <c r="V139">
        <f t="shared" si="3"/>
        <v>40.914894986600004</v>
      </c>
    </row>
    <row r="140" spans="1:38" ht="14.75" customHeight="1">
      <c r="A140">
        <v>10704</v>
      </c>
      <c r="B140" t="s">
        <v>448</v>
      </c>
      <c r="C140" t="s">
        <v>2</v>
      </c>
      <c r="D140" t="s">
        <v>411</v>
      </c>
      <c r="E140" t="s">
        <v>384</v>
      </c>
      <c r="F140">
        <v>324.20893014199999</v>
      </c>
      <c r="G140" t="s">
        <v>3020</v>
      </c>
      <c r="H140">
        <v>3.6011698876666673</v>
      </c>
      <c r="I140" t="s">
        <v>913</v>
      </c>
      <c r="J140" t="e">
        <f ca="1">_xll.JChemExcel.Functions.JCSYSStructure("F6CF0AC2EEFC0E4CA5FBCD3F8DE1180E")</f>
        <v>#NAME?</v>
      </c>
      <c r="K140">
        <v>2</v>
      </c>
      <c r="L140" t="s">
        <v>1890</v>
      </c>
      <c r="M140" t="s">
        <v>1136</v>
      </c>
      <c r="N140" t="s">
        <v>197</v>
      </c>
      <c r="P140" t="s">
        <v>2987</v>
      </c>
      <c r="Q140" t="s">
        <v>155</v>
      </c>
      <c r="R140">
        <v>4.12</v>
      </c>
      <c r="S140">
        <v>2.46</v>
      </c>
      <c r="T140">
        <v>1.95</v>
      </c>
      <c r="U140">
        <v>2.5099999999999998</v>
      </c>
      <c r="V140">
        <f t="shared" si="3"/>
        <v>32.420893014199997</v>
      </c>
      <c r="W140">
        <v>1.2999999999999999E-3</v>
      </c>
      <c r="X140" t="s">
        <v>2776</v>
      </c>
      <c r="Y140" t="s">
        <v>2748</v>
      </c>
      <c r="Z140" t="s">
        <v>155</v>
      </c>
      <c r="AA140" s="21">
        <v>44321</v>
      </c>
      <c r="AB140" t="s">
        <v>3376</v>
      </c>
      <c r="AC140" t="s">
        <v>3456</v>
      </c>
      <c r="AD140" t="s">
        <v>2748</v>
      </c>
      <c r="AE140" t="s">
        <v>3377</v>
      </c>
      <c r="AF140" t="s">
        <v>3378</v>
      </c>
    </row>
    <row r="141" spans="1:38" ht="14.75" customHeight="1">
      <c r="A141">
        <v>3308</v>
      </c>
      <c r="B141" t="s">
        <v>543</v>
      </c>
      <c r="C141" t="s">
        <v>2</v>
      </c>
      <c r="D141" t="s">
        <v>544</v>
      </c>
      <c r="E141" t="s">
        <v>545</v>
      </c>
      <c r="F141">
        <v>287.15214354</v>
      </c>
      <c r="G141" t="s">
        <v>3134</v>
      </c>
      <c r="H141">
        <v>3.4435264076666674</v>
      </c>
      <c r="I141" t="s">
        <v>912</v>
      </c>
      <c r="J141" t="e">
        <f ca="1">_xll.JChemExcel.Functions.JCSYSStructure("0FBEFDAF981B3F5A3F8E9E06570F87B2")</f>
        <v>#NAME?</v>
      </c>
      <c r="K141">
        <v>20</v>
      </c>
      <c r="L141" t="s">
        <v>1987</v>
      </c>
      <c r="M141" t="s">
        <v>1135</v>
      </c>
      <c r="N141" t="s">
        <v>198</v>
      </c>
      <c r="P141" t="s">
        <v>182</v>
      </c>
      <c r="Q141" t="s">
        <v>610</v>
      </c>
      <c r="R141">
        <v>3.37</v>
      </c>
      <c r="S141">
        <v>2.2400000000000002</v>
      </c>
      <c r="T141">
        <v>2.59</v>
      </c>
      <c r="U141">
        <v>2.4300000000000002</v>
      </c>
      <c r="V141">
        <f t="shared" si="3"/>
        <v>28.715214354</v>
      </c>
      <c r="W141" t="s">
        <v>2774</v>
      </c>
      <c r="Y141" t="s">
        <v>2748</v>
      </c>
      <c r="AB141" t="s">
        <v>3432</v>
      </c>
      <c r="AC141" t="s">
        <v>3297</v>
      </c>
      <c r="AD141" t="s">
        <v>2751</v>
      </c>
      <c r="AE141" t="s">
        <v>3465</v>
      </c>
      <c r="AG141" t="s">
        <v>3462</v>
      </c>
      <c r="AH141" t="s">
        <v>3480</v>
      </c>
      <c r="AI141" t="s">
        <v>3545</v>
      </c>
      <c r="AJ141" t="s">
        <v>3545</v>
      </c>
      <c r="AK141" t="s">
        <v>3583</v>
      </c>
      <c r="AL141" t="s">
        <v>3588</v>
      </c>
    </row>
    <row r="142" spans="1:38" ht="14.75" customHeight="1">
      <c r="A142" t="s">
        <v>155</v>
      </c>
      <c r="B142" t="s">
        <v>427</v>
      </c>
      <c r="C142" t="s">
        <v>2</v>
      </c>
      <c r="D142" t="s">
        <v>443</v>
      </c>
      <c r="E142" t="s">
        <v>773</v>
      </c>
      <c r="F142">
        <v>328.15870608699998</v>
      </c>
      <c r="G142" t="s">
        <v>3202</v>
      </c>
      <c r="H142">
        <v>3.9804160181949877</v>
      </c>
      <c r="I142" t="s">
        <v>911</v>
      </c>
      <c r="J142" t="e">
        <f ca="1">_xll.JChemExcel.Functions.JCSYSStructure("6D471A8C477F83567269DBEB78A6D58D")</f>
        <v>#NAME?</v>
      </c>
      <c r="K142">
        <v>8</v>
      </c>
      <c r="L142" t="s">
        <v>1896</v>
      </c>
      <c r="M142" t="s">
        <v>1134</v>
      </c>
      <c r="N142" t="s">
        <v>197</v>
      </c>
      <c r="O142" t="s">
        <v>2731</v>
      </c>
      <c r="P142" t="s">
        <v>2987</v>
      </c>
      <c r="Q142" t="s">
        <v>155</v>
      </c>
      <c r="R142">
        <v>5.89</v>
      </c>
      <c r="S142">
        <v>3.13</v>
      </c>
      <c r="T142">
        <v>2.77</v>
      </c>
      <c r="U142">
        <v>2.96</v>
      </c>
      <c r="V142">
        <f t="shared" si="3"/>
        <v>32.815870608700003</v>
      </c>
      <c r="AB142" t="s">
        <v>3355</v>
      </c>
      <c r="AC142" t="s">
        <v>3452</v>
      </c>
      <c r="AD142" t="s">
        <v>2748</v>
      </c>
      <c r="AE142" t="s">
        <v>3356</v>
      </c>
      <c r="AF142" t="s">
        <v>3357</v>
      </c>
    </row>
    <row r="143" spans="1:38" ht="14.75" customHeight="1">
      <c r="A143" t="s">
        <v>155</v>
      </c>
      <c r="B143" t="s">
        <v>482</v>
      </c>
      <c r="C143" t="s">
        <v>2</v>
      </c>
      <c r="D143" t="s">
        <v>483</v>
      </c>
      <c r="E143" t="s">
        <v>484</v>
      </c>
      <c r="F143">
        <v>464.09300959699999</v>
      </c>
      <c r="G143" t="s">
        <v>3119</v>
      </c>
      <c r="H143">
        <v>4.1554112399999985</v>
      </c>
      <c r="I143" t="s">
        <v>910</v>
      </c>
      <c r="J143" t="e">
        <f ca="1">_xll.JChemExcel.Functions.JCSYSStructure("D7DB5B95C4C7BB4F6EBA84E35E2CDBA4")</f>
        <v>#NAME?</v>
      </c>
      <c r="K143">
        <v>18</v>
      </c>
      <c r="L143" t="s">
        <v>1972</v>
      </c>
      <c r="M143" t="s">
        <v>1133</v>
      </c>
      <c r="N143" t="s">
        <v>198</v>
      </c>
      <c r="P143" t="s">
        <v>182</v>
      </c>
      <c r="Q143" t="s">
        <v>155</v>
      </c>
      <c r="R143">
        <v>2.99</v>
      </c>
      <c r="S143">
        <v>3.69</v>
      </c>
      <c r="T143">
        <v>0.92</v>
      </c>
      <c r="U143">
        <v>1.08</v>
      </c>
      <c r="V143">
        <f t="shared" si="3"/>
        <v>46.409300959700005</v>
      </c>
      <c r="AB143" t="s">
        <v>3320</v>
      </c>
      <c r="AC143" t="s">
        <v>3385</v>
      </c>
      <c r="AD143" t="s">
        <v>2751</v>
      </c>
      <c r="AE143" t="s">
        <v>3322</v>
      </c>
      <c r="AG143" t="s">
        <v>3522</v>
      </c>
      <c r="AH143" t="s">
        <v>3480</v>
      </c>
      <c r="AI143" t="s">
        <v>3545</v>
      </c>
      <c r="AJ143" t="s">
        <v>3872</v>
      </c>
      <c r="AK143" t="s">
        <v>3878</v>
      </c>
      <c r="AL143" t="s">
        <v>3879</v>
      </c>
    </row>
    <row r="144" spans="1:38" ht="14.75" customHeight="1">
      <c r="A144" t="s">
        <v>155</v>
      </c>
      <c r="B144" t="s">
        <v>634</v>
      </c>
      <c r="C144" t="s">
        <v>2</v>
      </c>
      <c r="D144" t="s">
        <v>675</v>
      </c>
      <c r="E144" t="s">
        <v>772</v>
      </c>
      <c r="F144">
        <v>305.10117059499999</v>
      </c>
      <c r="G144" t="s">
        <v>3145</v>
      </c>
      <c r="H144">
        <v>1.6348238546666669</v>
      </c>
      <c r="I144" t="s">
        <v>909</v>
      </c>
      <c r="J144" t="e">
        <f ca="1">_xll.JChemExcel.Functions.JCSYSStructure("A47E34AC7637A7BEA77F4BEFE26E726C")</f>
        <v>#NAME?</v>
      </c>
      <c r="K144">
        <v>22</v>
      </c>
      <c r="L144" t="s">
        <v>2001</v>
      </c>
      <c r="M144" t="s">
        <v>1132</v>
      </c>
      <c r="N144" t="s">
        <v>198</v>
      </c>
      <c r="P144" t="s">
        <v>182</v>
      </c>
      <c r="Q144" t="s">
        <v>155</v>
      </c>
      <c r="R144">
        <v>3.19</v>
      </c>
      <c r="S144">
        <v>3.05</v>
      </c>
      <c r="T144">
        <v>0.38</v>
      </c>
      <c r="U144">
        <v>0.81</v>
      </c>
      <c r="V144">
        <f t="shared" si="3"/>
        <v>30.510117059500001</v>
      </c>
      <c r="AB144" t="s">
        <v>3328</v>
      </c>
      <c r="AC144" t="s">
        <v>3454</v>
      </c>
      <c r="AD144" t="s">
        <v>2751</v>
      </c>
      <c r="AE144" t="s">
        <v>3329</v>
      </c>
      <c r="AG144" t="s">
        <v>3463</v>
      </c>
      <c r="AH144" t="s">
        <v>3480</v>
      </c>
      <c r="AI144" t="s">
        <v>3545</v>
      </c>
      <c r="AJ144" t="s">
        <v>3545</v>
      </c>
      <c r="AK144" t="s">
        <v>3605</v>
      </c>
      <c r="AL144" t="s">
        <v>3606</v>
      </c>
    </row>
    <row r="145" spans="1:38" ht="14.75" customHeight="1">
      <c r="A145">
        <v>3106</v>
      </c>
      <c r="B145" t="s">
        <v>633</v>
      </c>
      <c r="C145" t="s">
        <v>2</v>
      </c>
      <c r="D145" t="s">
        <v>677</v>
      </c>
      <c r="E145" t="s">
        <v>771</v>
      </c>
      <c r="F145">
        <v>247.04269053100001</v>
      </c>
      <c r="G145" t="s">
        <v>3167</v>
      </c>
      <c r="H145">
        <v>-0.89566467799999994</v>
      </c>
      <c r="I145" t="s">
        <v>908</v>
      </c>
      <c r="J145" t="e">
        <f ca="1">_xll.JChemExcel.Functions.JCSYSStructure("079DF110B5DAFE6A5D761AC6B85EB7A5")</f>
        <v>#NAME?</v>
      </c>
      <c r="K145">
        <v>27</v>
      </c>
      <c r="L145" t="s">
        <v>2034</v>
      </c>
      <c r="M145" t="s">
        <v>1131</v>
      </c>
      <c r="N145" t="s">
        <v>198</v>
      </c>
      <c r="P145" t="s">
        <v>182</v>
      </c>
      <c r="Q145" t="s">
        <v>690</v>
      </c>
      <c r="R145">
        <v>1.74</v>
      </c>
      <c r="S145">
        <v>0.12</v>
      </c>
      <c r="T145">
        <v>-1.86</v>
      </c>
      <c r="U145">
        <v>-2.29</v>
      </c>
      <c r="V145">
        <f t="shared" si="3"/>
        <v>24.704269053100003</v>
      </c>
      <c r="W145">
        <v>0.18</v>
      </c>
      <c r="X145" t="s">
        <v>2834</v>
      </c>
      <c r="Y145" t="s">
        <v>2820</v>
      </c>
      <c r="Z145" t="s">
        <v>155</v>
      </c>
      <c r="AA145" s="21">
        <v>44385</v>
      </c>
      <c r="AB145" t="s">
        <v>3506</v>
      </c>
      <c r="AC145" t="s">
        <v>3494</v>
      </c>
      <c r="AD145" t="s">
        <v>2748</v>
      </c>
      <c r="AE145" t="s">
        <v>3507</v>
      </c>
      <c r="AG145" t="s">
        <v>3569</v>
      </c>
      <c r="AH145" t="s">
        <v>3480</v>
      </c>
      <c r="AI145" t="s">
        <v>3545</v>
      </c>
      <c r="AJ145" t="s">
        <v>3545</v>
      </c>
      <c r="AK145" t="s">
        <v>3601</v>
      </c>
      <c r="AL145" t="s">
        <v>3602</v>
      </c>
    </row>
    <row r="146" spans="1:38" ht="14.75" customHeight="1">
      <c r="A146" t="s">
        <v>155</v>
      </c>
      <c r="B146" t="s">
        <v>480</v>
      </c>
      <c r="C146" t="s">
        <v>2</v>
      </c>
      <c r="D146" t="s">
        <v>481</v>
      </c>
      <c r="E146" t="s">
        <v>770</v>
      </c>
      <c r="F146">
        <v>450.14453090000001</v>
      </c>
      <c r="G146" t="s">
        <v>3160</v>
      </c>
      <c r="H146">
        <v>1.6553187060000008</v>
      </c>
      <c r="I146" t="s">
        <v>907</v>
      </c>
      <c r="J146" t="e">
        <f ca="1">_xll.JChemExcel.Functions.JCSYSStructure("C5A27CACA256659E454E4E2A31BD4AA5")</f>
        <v>#NAME?</v>
      </c>
      <c r="K146">
        <v>25</v>
      </c>
      <c r="L146" t="s">
        <v>2022</v>
      </c>
      <c r="M146" t="s">
        <v>1130</v>
      </c>
      <c r="N146" t="s">
        <v>198</v>
      </c>
      <c r="P146" t="s">
        <v>2987</v>
      </c>
      <c r="Q146" t="s">
        <v>155</v>
      </c>
      <c r="R146">
        <v>3.34</v>
      </c>
      <c r="S146">
        <v>1.22</v>
      </c>
      <c r="T146">
        <v>1.47</v>
      </c>
      <c r="U146">
        <v>1.94</v>
      </c>
      <c r="V146">
        <f t="shared" si="3"/>
        <v>45.014453090000003</v>
      </c>
      <c r="AB146" t="s">
        <v>3321</v>
      </c>
      <c r="AC146" t="s">
        <v>3385</v>
      </c>
      <c r="AD146" t="s">
        <v>2751</v>
      </c>
      <c r="AE146" t="s">
        <v>3333</v>
      </c>
      <c r="AF146" t="s">
        <v>3334</v>
      </c>
    </row>
    <row r="147" spans="1:38" ht="14.75" customHeight="1">
      <c r="A147" t="s">
        <v>155</v>
      </c>
      <c r="B147" t="s">
        <v>494</v>
      </c>
      <c r="C147" t="s">
        <v>2</v>
      </c>
      <c r="D147" t="s">
        <v>495</v>
      </c>
      <c r="E147" t="s">
        <v>769</v>
      </c>
      <c r="F147">
        <v>447.12487870000001</v>
      </c>
      <c r="G147" t="s">
        <v>3078</v>
      </c>
      <c r="H147">
        <v>4.6679430466666663</v>
      </c>
      <c r="I147" t="s">
        <v>906</v>
      </c>
      <c r="J147" t="e">
        <f ca="1">_xll.JChemExcel.Functions.JCSYSStructure("D6D4AD875A09694A8160A7385C58A7AB")</f>
        <v>#NAME?</v>
      </c>
      <c r="K147">
        <v>13</v>
      </c>
      <c r="L147" t="s">
        <v>1929</v>
      </c>
      <c r="M147" t="s">
        <v>1129</v>
      </c>
      <c r="N147" t="s">
        <v>198</v>
      </c>
      <c r="P147" t="s">
        <v>182</v>
      </c>
      <c r="Q147" t="s">
        <v>155</v>
      </c>
      <c r="R147">
        <v>2.56</v>
      </c>
      <c r="S147">
        <v>2.39</v>
      </c>
      <c r="T147">
        <v>2.87</v>
      </c>
      <c r="U147">
        <v>3.12</v>
      </c>
      <c r="V147">
        <f t="shared" si="3"/>
        <v>44.712487870000004</v>
      </c>
      <c r="AB147" t="s">
        <v>3302</v>
      </c>
      <c r="AC147" t="s">
        <v>3297</v>
      </c>
      <c r="AD147" t="s">
        <v>2751</v>
      </c>
      <c r="AE147" t="s">
        <v>3303</v>
      </c>
      <c r="AG147" t="s">
        <v>3460</v>
      </c>
      <c r="AH147" t="s">
        <v>3480</v>
      </c>
      <c r="AI147" t="s">
        <v>3545</v>
      </c>
      <c r="AJ147" t="s">
        <v>3545</v>
      </c>
      <c r="AK147" t="s">
        <v>3584</v>
      </c>
      <c r="AL147" t="s">
        <v>3585</v>
      </c>
    </row>
    <row r="148" spans="1:38" ht="14.75" customHeight="1">
      <c r="A148">
        <v>3292</v>
      </c>
      <c r="B148" t="s">
        <v>359</v>
      </c>
      <c r="C148" t="s">
        <v>2</v>
      </c>
      <c r="D148" t="s">
        <v>409</v>
      </c>
      <c r="E148" t="s">
        <v>382</v>
      </c>
      <c r="F148">
        <v>315.02739070000001</v>
      </c>
      <c r="G148" t="s">
        <v>3056</v>
      </c>
      <c r="H148">
        <v>4.4565263156666663</v>
      </c>
      <c r="I148" t="s">
        <v>905</v>
      </c>
      <c r="J148" t="e">
        <f ca="1">_xll.JChemExcel.Functions.JCSYSStructure("144B361D9B3083AD41ED961047364797")</f>
        <v>#NAME?</v>
      </c>
      <c r="K148">
        <v>9</v>
      </c>
      <c r="L148" t="s">
        <v>1901</v>
      </c>
      <c r="M148" t="s">
        <v>1128</v>
      </c>
      <c r="N148" t="s">
        <v>197</v>
      </c>
      <c r="P148" t="s">
        <v>182</v>
      </c>
      <c r="Q148" t="s">
        <v>441</v>
      </c>
      <c r="R148">
        <v>4.2300000000000004</v>
      </c>
      <c r="S148">
        <v>3.42</v>
      </c>
      <c r="T148">
        <v>2.2999999999999998</v>
      </c>
      <c r="U148">
        <v>2.4</v>
      </c>
      <c r="V148">
        <f t="shared" si="3"/>
        <v>31.502739070000004</v>
      </c>
      <c r="W148">
        <v>1E-3</v>
      </c>
      <c r="X148" t="s">
        <v>2833</v>
      </c>
      <c r="Y148" t="s">
        <v>2769</v>
      </c>
      <c r="Z148" t="s">
        <v>155</v>
      </c>
      <c r="AB148" t="s">
        <v>3403</v>
      </c>
      <c r="AC148" t="s">
        <v>3305</v>
      </c>
      <c r="AD148" t="s">
        <v>2997</v>
      </c>
      <c r="AE148" t="s">
        <v>3404</v>
      </c>
      <c r="AG148" t="s">
        <v>3475</v>
      </c>
      <c r="AH148" t="s">
        <v>3480</v>
      </c>
      <c r="AI148" t="s">
        <v>3545</v>
      </c>
      <c r="AJ148" t="s">
        <v>3545</v>
      </c>
      <c r="AK148" t="s">
        <v>3642</v>
      </c>
      <c r="AL148" t="s">
        <v>3643</v>
      </c>
    </row>
    <row r="149" spans="1:38" ht="14.75" customHeight="1">
      <c r="A149" t="s">
        <v>155</v>
      </c>
      <c r="B149" t="s">
        <v>485</v>
      </c>
      <c r="C149" t="s">
        <v>2</v>
      </c>
      <c r="D149" t="s">
        <v>486</v>
      </c>
      <c r="E149" t="s">
        <v>768</v>
      </c>
      <c r="F149">
        <v>547.17685129999995</v>
      </c>
      <c r="G149" t="s">
        <v>3168</v>
      </c>
      <c r="H149">
        <v>0.90165954266666515</v>
      </c>
      <c r="I149" t="s">
        <v>904</v>
      </c>
      <c r="J149" t="e">
        <f ca="1">_xll.JChemExcel.Functions.JCSYSStructure("A25066D307BE3506B5117CDC30389253")</f>
        <v>#NAME?</v>
      </c>
      <c r="K149">
        <v>27</v>
      </c>
      <c r="L149" t="s">
        <v>2033</v>
      </c>
      <c r="M149" t="s">
        <v>1127</v>
      </c>
      <c r="N149" t="s">
        <v>198</v>
      </c>
      <c r="P149" t="s">
        <v>182</v>
      </c>
      <c r="Q149" t="s">
        <v>155</v>
      </c>
      <c r="R149">
        <v>1.92</v>
      </c>
      <c r="S149">
        <v>0.16</v>
      </c>
      <c r="T149">
        <v>0.43</v>
      </c>
      <c r="U149">
        <v>0.84</v>
      </c>
      <c r="V149">
        <f t="shared" si="3"/>
        <v>54.71768513</v>
      </c>
      <c r="AB149" t="s">
        <v>3342</v>
      </c>
      <c r="AC149" t="s">
        <v>3241</v>
      </c>
      <c r="AD149" t="s">
        <v>2748</v>
      </c>
      <c r="AE149" t="s">
        <v>3343</v>
      </c>
      <c r="AF149" t="s">
        <v>3344</v>
      </c>
      <c r="AG149" t="s">
        <v>3472</v>
      </c>
      <c r="AH149" t="s">
        <v>3480</v>
      </c>
      <c r="AI149" t="s">
        <v>3545</v>
      </c>
      <c r="AJ149" t="s">
        <v>3545</v>
      </c>
      <c r="AK149" t="s">
        <v>3671</v>
      </c>
      <c r="AL149" t="s">
        <v>3672</v>
      </c>
    </row>
    <row r="150" spans="1:38" ht="14.75" customHeight="1">
      <c r="A150">
        <v>10539</v>
      </c>
      <c r="B150" t="s">
        <v>358</v>
      </c>
      <c r="C150" t="s">
        <v>2</v>
      </c>
      <c r="D150" t="s">
        <v>408</v>
      </c>
      <c r="E150" t="s">
        <v>381</v>
      </c>
      <c r="F150">
        <v>297.11873541</v>
      </c>
      <c r="G150" t="s">
        <v>3058</v>
      </c>
      <c r="H150">
        <v>4.197729191333333</v>
      </c>
      <c r="I150" t="s">
        <v>903</v>
      </c>
      <c r="J150" t="e">
        <f ca="1">_xll.JChemExcel.Functions.JCSYSStructure("26179184B0870787FBE27AC79606D299")</f>
        <v>#NAME?</v>
      </c>
      <c r="K150">
        <v>9</v>
      </c>
      <c r="L150" t="s">
        <v>1900</v>
      </c>
      <c r="M150" t="s">
        <v>1126</v>
      </c>
      <c r="N150" t="s">
        <v>197</v>
      </c>
      <c r="P150" t="s">
        <v>182</v>
      </c>
      <c r="Q150" t="s">
        <v>439</v>
      </c>
      <c r="R150">
        <v>4.91</v>
      </c>
      <c r="S150">
        <v>3.53</v>
      </c>
      <c r="T150">
        <v>2.5099999999999998</v>
      </c>
      <c r="U150">
        <v>3.15</v>
      </c>
      <c r="V150">
        <f t="shared" si="3"/>
        <v>29.711873541000003</v>
      </c>
      <c r="W150" t="s">
        <v>2774</v>
      </c>
      <c r="AB150" t="s">
        <v>3405</v>
      </c>
      <c r="AC150" t="s">
        <v>3359</v>
      </c>
      <c r="AD150" t="s">
        <v>2748</v>
      </c>
      <c r="AE150" t="s">
        <v>3406</v>
      </c>
      <c r="AF150" t="s">
        <v>3407</v>
      </c>
      <c r="AG150" t="s">
        <v>3460</v>
      </c>
      <c r="AH150" t="s">
        <v>3480</v>
      </c>
      <c r="AI150" t="s">
        <v>3545</v>
      </c>
      <c r="AJ150" t="s">
        <v>3545</v>
      </c>
      <c r="AK150" t="s">
        <v>3745</v>
      </c>
      <c r="AL150" t="s">
        <v>3746</v>
      </c>
    </row>
    <row r="151" spans="1:38" ht="14.75" customHeight="1">
      <c r="A151">
        <v>2855</v>
      </c>
      <c r="B151" t="s">
        <v>617</v>
      </c>
      <c r="C151" t="s">
        <v>2</v>
      </c>
      <c r="D151" t="s">
        <v>618</v>
      </c>
      <c r="E151" t="s">
        <v>767</v>
      </c>
      <c r="F151">
        <v>556.29709369900002</v>
      </c>
      <c r="G151" t="s">
        <v>3226</v>
      </c>
      <c r="H151">
        <v>5.1813868370747951</v>
      </c>
      <c r="I151" t="s">
        <v>902</v>
      </c>
      <c r="J151" t="e">
        <f ca="1">_xll.JChemExcel.Functions.JCSYSStructure("A6C15A2C238805B6B3346FB37EFFA16D")</f>
        <v>#NAME?</v>
      </c>
      <c r="K151">
        <v>6</v>
      </c>
      <c r="L151" t="s">
        <v>1894</v>
      </c>
      <c r="M151" t="s">
        <v>1125</v>
      </c>
      <c r="N151" t="s">
        <v>198</v>
      </c>
      <c r="O151" t="s">
        <v>2731</v>
      </c>
      <c r="P151" t="s">
        <v>2987</v>
      </c>
      <c r="Q151" t="s">
        <v>155</v>
      </c>
      <c r="R151">
        <v>6.63</v>
      </c>
      <c r="S151">
        <v>5.76</v>
      </c>
      <c r="T151">
        <v>6.53</v>
      </c>
      <c r="U151">
        <v>7.02</v>
      </c>
      <c r="V151">
        <f t="shared" si="3"/>
        <v>55.629709369900006</v>
      </c>
      <c r="W151" t="s">
        <v>2774</v>
      </c>
      <c r="Y151" t="s">
        <v>2748</v>
      </c>
    </row>
    <row r="152" spans="1:38" ht="14.75" customHeight="1">
      <c r="A152">
        <v>3018</v>
      </c>
      <c r="B152" t="s">
        <v>66</v>
      </c>
      <c r="C152" t="s">
        <v>2</v>
      </c>
      <c r="D152" t="s">
        <v>227</v>
      </c>
      <c r="E152" t="s">
        <v>440</v>
      </c>
      <c r="F152">
        <v>270.173213336</v>
      </c>
      <c r="G152" t="s">
        <v>3028</v>
      </c>
      <c r="H152">
        <v>2.9619422236666666</v>
      </c>
      <c r="I152" t="s">
        <v>901</v>
      </c>
      <c r="J152" t="e">
        <f ca="1">_xll.JChemExcel.Functions.JCSYSStructure("2E8170BB66B08E7C435DAE70F8FDA971")</f>
        <v>#NAME?</v>
      </c>
      <c r="K152">
        <v>3</v>
      </c>
      <c r="L152" t="s">
        <v>1891</v>
      </c>
      <c r="M152" t="s">
        <v>1124</v>
      </c>
      <c r="N152" t="s">
        <v>197</v>
      </c>
      <c r="P152" t="s">
        <v>182</v>
      </c>
      <c r="Q152" t="s">
        <v>67</v>
      </c>
      <c r="R152">
        <v>3.8</v>
      </c>
      <c r="S152">
        <v>2.2599999999999998</v>
      </c>
      <c r="T152">
        <v>1.54</v>
      </c>
      <c r="U152">
        <v>2.04</v>
      </c>
      <c r="V152">
        <f t="shared" si="3"/>
        <v>27.017321333600002</v>
      </c>
      <c r="W152">
        <v>0.02</v>
      </c>
      <c r="X152" t="s">
        <v>3541</v>
      </c>
      <c r="Y152" t="s">
        <v>2769</v>
      </c>
      <c r="Z152" t="s">
        <v>155</v>
      </c>
      <c r="AA152" s="21">
        <v>42663</v>
      </c>
      <c r="AH152" t="s">
        <v>3481</v>
      </c>
      <c r="AI152" t="s">
        <v>3545</v>
      </c>
      <c r="AJ152" t="s">
        <v>3646</v>
      </c>
      <c r="AK152" t="s">
        <v>3697</v>
      </c>
      <c r="AL152" t="s">
        <v>3702</v>
      </c>
    </row>
    <row r="153" spans="1:38" ht="14.75" customHeight="1">
      <c r="A153">
        <v>10692</v>
      </c>
      <c r="B153" t="s">
        <v>438</v>
      </c>
      <c r="C153" t="s">
        <v>2</v>
      </c>
      <c r="D153" t="s">
        <v>407</v>
      </c>
      <c r="E153" t="s">
        <v>380</v>
      </c>
      <c r="F153">
        <v>419.12927704999998</v>
      </c>
      <c r="G153" t="s">
        <v>3189</v>
      </c>
      <c r="H153">
        <v>1.1042522260000007</v>
      </c>
      <c r="I153" t="s">
        <v>900</v>
      </c>
      <c r="J153" t="e">
        <f ca="1">_xll.JChemExcel.Functions.JCSYSStructure("3C1C61A733DBD0D1648D31BA3A7FE345")</f>
        <v>#NAME?</v>
      </c>
      <c r="K153">
        <v>30</v>
      </c>
      <c r="L153" t="s">
        <v>2059</v>
      </c>
      <c r="M153" t="s">
        <v>1123</v>
      </c>
      <c r="N153" t="s">
        <v>197</v>
      </c>
      <c r="P153" t="s">
        <v>182</v>
      </c>
      <c r="Q153" t="s">
        <v>155</v>
      </c>
      <c r="R153">
        <v>1.39</v>
      </c>
      <c r="S153">
        <v>1.38</v>
      </c>
      <c r="T153">
        <v>-0.74</v>
      </c>
      <c r="U153">
        <v>-1.1499999999999999</v>
      </c>
      <c r="V153">
        <f t="shared" si="3"/>
        <v>41.912927705000001</v>
      </c>
      <c r="W153">
        <v>3.8999999999999998E-3</v>
      </c>
      <c r="X153" t="s">
        <v>2752</v>
      </c>
      <c r="Y153" t="s">
        <v>2769</v>
      </c>
      <c r="Z153" t="s">
        <v>155</v>
      </c>
      <c r="AB153" t="s">
        <v>3444</v>
      </c>
      <c r="AC153" t="s">
        <v>3385</v>
      </c>
      <c r="AD153" t="s">
        <v>2751</v>
      </c>
      <c r="AE153" t="s">
        <v>3445</v>
      </c>
      <c r="AF153" t="s">
        <v>3446</v>
      </c>
      <c r="AG153" t="s">
        <v>3521</v>
      </c>
      <c r="AH153" t="s">
        <v>3480</v>
      </c>
      <c r="AI153" t="s">
        <v>3545</v>
      </c>
      <c r="AJ153" t="s">
        <v>3646</v>
      </c>
      <c r="AK153" t="s">
        <v>3907</v>
      </c>
      <c r="AL153" t="s">
        <v>3913</v>
      </c>
    </row>
    <row r="154" spans="1:38" ht="14.75" customHeight="1">
      <c r="A154">
        <v>292</v>
      </c>
      <c r="B154" t="s">
        <v>65</v>
      </c>
      <c r="C154" t="s">
        <v>0</v>
      </c>
      <c r="D154" t="s">
        <v>226</v>
      </c>
      <c r="E154" t="s">
        <v>766</v>
      </c>
      <c r="F154">
        <v>232.01701840000001</v>
      </c>
      <c r="G154" t="s">
        <v>3177</v>
      </c>
      <c r="H154">
        <v>2.5328521336666663</v>
      </c>
      <c r="I154" t="s">
        <v>899</v>
      </c>
      <c r="J154" t="e">
        <f ca="1">_xll.JChemExcel.Functions.JCSYSStructure("8DB20437E4CF50BDB2B5B6ACC3AFB88A")</f>
        <v>#NAME?</v>
      </c>
      <c r="K154">
        <v>28</v>
      </c>
      <c r="L154" t="s">
        <v>2042</v>
      </c>
      <c r="M154" t="s">
        <v>1122</v>
      </c>
      <c r="N154" t="s">
        <v>197</v>
      </c>
      <c r="P154" t="s">
        <v>182</v>
      </c>
      <c r="Q154" t="s">
        <v>64</v>
      </c>
      <c r="R154">
        <v>2.04</v>
      </c>
      <c r="S154">
        <v>2.33</v>
      </c>
      <c r="T154">
        <v>1.77</v>
      </c>
      <c r="U154">
        <v>1.64</v>
      </c>
      <c r="V154">
        <f t="shared" si="3"/>
        <v>23.201701840000002</v>
      </c>
      <c r="W154" t="s">
        <v>2829</v>
      </c>
      <c r="X154" t="s">
        <v>2830</v>
      </c>
      <c r="Y154" t="s">
        <v>2831</v>
      </c>
      <c r="Z154" t="s">
        <v>2832</v>
      </c>
      <c r="AA154" t="s">
        <v>3270</v>
      </c>
      <c r="AH154" s="21" t="s">
        <v>3459</v>
      </c>
      <c r="AI154" s="21"/>
      <c r="AJ154" s="21"/>
      <c r="AK154" s="21" t="s">
        <v>3961</v>
      </c>
      <c r="AL154" s="21" t="s">
        <v>3971</v>
      </c>
    </row>
    <row r="155" spans="1:38" ht="14.75" customHeight="1">
      <c r="A155">
        <v>3352</v>
      </c>
      <c r="B155" t="s">
        <v>632</v>
      </c>
      <c r="C155" t="s">
        <v>2</v>
      </c>
      <c r="D155" t="s">
        <v>669</v>
      </c>
      <c r="E155" t="s">
        <v>765</v>
      </c>
      <c r="F155">
        <v>255.16231429999999</v>
      </c>
      <c r="G155" t="s">
        <v>3030</v>
      </c>
      <c r="H155">
        <v>3.6519072619999999</v>
      </c>
      <c r="I155" t="s">
        <v>898</v>
      </c>
      <c r="J155" t="e">
        <f ca="1">_xll.JChemExcel.Functions.JCSYSStructure("DF42F8FA68EB21079D8D314E68689714")</f>
        <v>#NAME?</v>
      </c>
      <c r="K155">
        <v>3</v>
      </c>
      <c r="L155" t="s">
        <v>1891</v>
      </c>
      <c r="M155" t="s">
        <v>1121</v>
      </c>
      <c r="N155" t="s">
        <v>198</v>
      </c>
      <c r="P155" t="s">
        <v>182</v>
      </c>
      <c r="Q155" t="s">
        <v>155</v>
      </c>
      <c r="R155">
        <v>3.92</v>
      </c>
      <c r="S155">
        <v>2.58</v>
      </c>
      <c r="T155">
        <v>1.63</v>
      </c>
      <c r="U155">
        <v>2</v>
      </c>
      <c r="V155">
        <f t="shared" si="3"/>
        <v>25.516231430000001</v>
      </c>
      <c r="W155">
        <v>4.97</v>
      </c>
      <c r="X155" t="s">
        <v>2827</v>
      </c>
      <c r="Y155" t="s">
        <v>2777</v>
      </c>
      <c r="Z155" t="s">
        <v>2828</v>
      </c>
      <c r="AH155" t="s">
        <v>3481</v>
      </c>
      <c r="AI155" t="s">
        <v>3545</v>
      </c>
      <c r="AJ155" t="s">
        <v>3545</v>
      </c>
      <c r="AK155" t="s">
        <v>3791</v>
      </c>
      <c r="AL155" t="s">
        <v>3792</v>
      </c>
    </row>
    <row r="156" spans="1:38" ht="14.75" customHeight="1">
      <c r="A156" t="s">
        <v>155</v>
      </c>
      <c r="B156" t="s">
        <v>529</v>
      </c>
      <c r="C156" t="s">
        <v>2</v>
      </c>
      <c r="D156" t="s">
        <v>530</v>
      </c>
      <c r="E156" t="s">
        <v>764</v>
      </c>
      <c r="F156">
        <v>608.17412033000005</v>
      </c>
      <c r="G156" t="s">
        <v>3159</v>
      </c>
      <c r="H156">
        <v>-0.44297590433333345</v>
      </c>
      <c r="I156" t="s">
        <v>897</v>
      </c>
      <c r="J156" t="e">
        <f ca="1">_xll.JChemExcel.Functions.JCSYSStructure("620D02A8AF1083EEDE78D18E9763B601")</f>
        <v>#NAME?</v>
      </c>
      <c r="K156">
        <v>25</v>
      </c>
      <c r="L156" t="s">
        <v>2021</v>
      </c>
      <c r="M156" t="s">
        <v>1120</v>
      </c>
      <c r="N156" t="s">
        <v>198</v>
      </c>
      <c r="P156" t="s">
        <v>183</v>
      </c>
      <c r="Q156" t="s">
        <v>155</v>
      </c>
      <c r="R156">
        <v>3.3</v>
      </c>
      <c r="S156">
        <v>0.55000000000000004</v>
      </c>
      <c r="T156">
        <v>-1.31</v>
      </c>
      <c r="U156">
        <v>-1.8</v>
      </c>
      <c r="V156">
        <f t="shared" si="3"/>
        <v>60.817412033000011</v>
      </c>
      <c r="AB156" t="s">
        <v>3331</v>
      </c>
      <c r="AC156" t="s">
        <v>3243</v>
      </c>
      <c r="AD156" t="s">
        <v>2748</v>
      </c>
      <c r="AE156">
        <v>61386</v>
      </c>
      <c r="AF156" t="s">
        <v>3332</v>
      </c>
      <c r="AG156" t="s">
        <v>155</v>
      </c>
      <c r="AH156" t="s">
        <v>3480</v>
      </c>
      <c r="AI156" t="s">
        <v>3545</v>
      </c>
      <c r="AJ156" t="s">
        <v>3872</v>
      </c>
      <c r="AK156" t="s">
        <v>3668</v>
      </c>
      <c r="AL156" t="s">
        <v>3665</v>
      </c>
    </row>
    <row r="157" spans="1:38" ht="14.75" customHeight="1">
      <c r="A157">
        <v>257</v>
      </c>
      <c r="B157" t="s">
        <v>572</v>
      </c>
      <c r="C157" t="s">
        <v>0</v>
      </c>
      <c r="D157" t="s">
        <v>591</v>
      </c>
      <c r="E157" t="s">
        <v>763</v>
      </c>
      <c r="F157">
        <v>240.07462149400001</v>
      </c>
      <c r="G157" t="s">
        <v>3147</v>
      </c>
      <c r="H157">
        <v>3.2392266886666672</v>
      </c>
      <c r="I157" t="s">
        <v>896</v>
      </c>
      <c r="J157" t="e">
        <f ca="1">_xll.JChemExcel.Functions.JCSYSStructure("5CC00E0B570A5FC603355424DF874C08")</f>
        <v>#NAME?</v>
      </c>
      <c r="K157">
        <v>22</v>
      </c>
      <c r="L157" t="s">
        <v>2000</v>
      </c>
      <c r="M157" t="s">
        <v>1119</v>
      </c>
      <c r="N157" t="s">
        <v>198</v>
      </c>
      <c r="P157" t="s">
        <v>2987</v>
      </c>
      <c r="Q157" t="s">
        <v>592</v>
      </c>
      <c r="R157">
        <v>3.63</v>
      </c>
      <c r="S157">
        <v>3.5</v>
      </c>
      <c r="T157">
        <v>2.56</v>
      </c>
      <c r="U157">
        <v>2.82</v>
      </c>
      <c r="V157">
        <f t="shared" si="3"/>
        <v>24.007462149400002</v>
      </c>
      <c r="W157">
        <v>7.9699999999999993E-2</v>
      </c>
      <c r="X157" t="s">
        <v>2826</v>
      </c>
      <c r="Y157" t="s">
        <v>2769</v>
      </c>
      <c r="Z157" t="s">
        <v>155</v>
      </c>
      <c r="AA157" s="21">
        <v>44063</v>
      </c>
      <c r="AH157" s="21" t="s">
        <v>3459</v>
      </c>
      <c r="AI157" s="21"/>
      <c r="AJ157" s="21"/>
      <c r="AK157" s="21"/>
      <c r="AL157" s="21"/>
    </row>
    <row r="158" spans="1:38" ht="14.75" customHeight="1">
      <c r="A158">
        <v>254</v>
      </c>
      <c r="B158" t="s">
        <v>224</v>
      </c>
      <c r="C158" t="s">
        <v>0</v>
      </c>
      <c r="D158" t="s">
        <v>225</v>
      </c>
      <c r="E158" t="s">
        <v>599</v>
      </c>
      <c r="F158">
        <v>275.0746777</v>
      </c>
      <c r="G158" t="s">
        <v>3181</v>
      </c>
      <c r="H158">
        <v>2.9216897300000007</v>
      </c>
      <c r="I158" t="s">
        <v>895</v>
      </c>
      <c r="J158" t="e">
        <f ca="1">_xll.JChemExcel.Functions.JCSYSStructure("938B743E6A7F68D5EA6EA3E2231F1A0E")</f>
        <v>#NAME?</v>
      </c>
      <c r="K158">
        <v>29</v>
      </c>
      <c r="L158" t="s">
        <v>2052</v>
      </c>
      <c r="M158" t="s">
        <v>1118</v>
      </c>
      <c r="N158" t="s">
        <v>197</v>
      </c>
      <c r="P158" t="s">
        <v>182</v>
      </c>
      <c r="Q158" t="s">
        <v>53</v>
      </c>
      <c r="R158">
        <v>2.15</v>
      </c>
      <c r="S158">
        <v>1.98</v>
      </c>
      <c r="T158">
        <v>1.61</v>
      </c>
      <c r="U158">
        <v>1.65</v>
      </c>
      <c r="V158">
        <f t="shared" si="3"/>
        <v>27.507467770000002</v>
      </c>
      <c r="W158" t="s">
        <v>2774</v>
      </c>
      <c r="Y158" t="s">
        <v>2801</v>
      </c>
      <c r="AB158" t="s">
        <v>3442</v>
      </c>
      <c r="AC158" t="s">
        <v>3297</v>
      </c>
      <c r="AD158" t="s">
        <v>2751</v>
      </c>
      <c r="AE158" t="s">
        <v>3443</v>
      </c>
      <c r="AH158" t="s">
        <v>3459</v>
      </c>
      <c r="AK158" s="21" t="s">
        <v>3962</v>
      </c>
      <c r="AL158" t="s">
        <v>3972</v>
      </c>
    </row>
    <row r="159" spans="1:38" ht="14.75" customHeight="1">
      <c r="A159">
        <v>3166</v>
      </c>
      <c r="B159" t="s">
        <v>63</v>
      </c>
      <c r="C159" t="s">
        <v>0</v>
      </c>
      <c r="D159" t="s">
        <v>222</v>
      </c>
      <c r="E159" t="s">
        <v>223</v>
      </c>
      <c r="F159">
        <v>338.11456820000001</v>
      </c>
      <c r="G159" t="s">
        <v>3179</v>
      </c>
      <c r="H159">
        <v>3.4441681036666667</v>
      </c>
      <c r="I159" t="s">
        <v>894</v>
      </c>
      <c r="J159" t="e">
        <f ca="1">_xll.JChemExcel.Functions.JCSYSStructure("3EE8E03AC322C06044C76E976D9AECD2")</f>
        <v>#NAME?</v>
      </c>
      <c r="K159">
        <v>28</v>
      </c>
      <c r="L159" t="s">
        <v>2041</v>
      </c>
      <c r="M159" t="s">
        <v>1117</v>
      </c>
      <c r="N159" t="s">
        <v>197</v>
      </c>
      <c r="P159" t="s">
        <v>182</v>
      </c>
      <c r="Q159" t="s">
        <v>64</v>
      </c>
      <c r="R159">
        <v>2.69</v>
      </c>
      <c r="S159">
        <v>2.13</v>
      </c>
      <c r="T159">
        <v>0.31</v>
      </c>
      <c r="U159">
        <v>0.21</v>
      </c>
      <c r="V159">
        <f t="shared" si="3"/>
        <v>33.811456820000004</v>
      </c>
      <c r="W159">
        <v>0.08</v>
      </c>
      <c r="X159" t="s">
        <v>2824</v>
      </c>
      <c r="Y159" t="s">
        <v>2751</v>
      </c>
      <c r="Z159" t="s">
        <v>2825</v>
      </c>
      <c r="AH159" s="21" t="s">
        <v>3481</v>
      </c>
      <c r="AI159" t="s">
        <v>3545</v>
      </c>
      <c r="AJ159" t="s">
        <v>3545</v>
      </c>
      <c r="AK159" t="s">
        <v>3789</v>
      </c>
      <c r="AL159" t="s">
        <v>3790</v>
      </c>
    </row>
    <row r="160" spans="1:38" ht="14.75" customHeight="1">
      <c r="A160">
        <v>3017</v>
      </c>
      <c r="B160" t="s">
        <v>631</v>
      </c>
      <c r="C160" t="s">
        <v>2</v>
      </c>
      <c r="D160" t="s">
        <v>674</v>
      </c>
      <c r="E160" t="s">
        <v>762</v>
      </c>
      <c r="F160">
        <v>414.16132849899998</v>
      </c>
      <c r="G160" t="s">
        <v>3170</v>
      </c>
      <c r="H160">
        <v>2.7272518843333335</v>
      </c>
      <c r="I160" t="s">
        <v>893</v>
      </c>
      <c r="J160" t="e">
        <f ca="1">_xll.JChemExcel.Functions.JCSYSStructure("D853FD1B0E11BBC365140DD5249AC8B5")</f>
        <v>#NAME?</v>
      </c>
      <c r="K160">
        <v>27</v>
      </c>
      <c r="L160" t="s">
        <v>2032</v>
      </c>
      <c r="M160" t="s">
        <v>1116</v>
      </c>
      <c r="N160" t="s">
        <v>198</v>
      </c>
      <c r="P160" t="s">
        <v>182</v>
      </c>
      <c r="Q160" t="s">
        <v>155</v>
      </c>
      <c r="R160">
        <v>3.47</v>
      </c>
      <c r="S160">
        <v>2.2999999999999998</v>
      </c>
      <c r="T160">
        <v>1.86</v>
      </c>
      <c r="U160">
        <v>2.16</v>
      </c>
      <c r="V160">
        <f t="shared" si="3"/>
        <v>41.416132849900002</v>
      </c>
      <c r="W160">
        <v>1</v>
      </c>
      <c r="X160" t="s">
        <v>2823</v>
      </c>
      <c r="Y160" t="s">
        <v>2748</v>
      </c>
      <c r="Z160" t="s">
        <v>155</v>
      </c>
      <c r="AA160" s="21">
        <v>41590</v>
      </c>
      <c r="AH160" t="s">
        <v>3481</v>
      </c>
      <c r="AI160" t="s">
        <v>3545</v>
      </c>
      <c r="AJ160" t="s">
        <v>3545</v>
      </c>
      <c r="AK160" t="s">
        <v>3651</v>
      </c>
      <c r="AL160" t="s">
        <v>3658</v>
      </c>
    </row>
    <row r="161" spans="1:39" ht="14.75" customHeight="1">
      <c r="A161">
        <v>3284</v>
      </c>
      <c r="B161" t="s">
        <v>357</v>
      </c>
      <c r="C161" t="s">
        <v>2</v>
      </c>
      <c r="D161" t="s">
        <v>406</v>
      </c>
      <c r="E161" t="s">
        <v>379</v>
      </c>
      <c r="F161">
        <v>311.18852904900001</v>
      </c>
      <c r="G161" t="s">
        <v>3018</v>
      </c>
      <c r="H161">
        <v>2.3128524966666664</v>
      </c>
      <c r="I161" t="s">
        <v>892</v>
      </c>
      <c r="J161" t="e">
        <f ca="1">_xll.JChemExcel.Functions.JCSYSStructure("55A4571B440FB57C04E27F10DC13D46D")</f>
        <v>#NAME?</v>
      </c>
      <c r="K161">
        <v>2</v>
      </c>
      <c r="L161" t="s">
        <v>1890</v>
      </c>
      <c r="M161" t="s">
        <v>1115</v>
      </c>
      <c r="N161" t="s">
        <v>197</v>
      </c>
      <c r="P161" t="s">
        <v>2987</v>
      </c>
      <c r="Q161" t="s">
        <v>155</v>
      </c>
      <c r="R161">
        <v>3.21</v>
      </c>
      <c r="S161">
        <v>2.4</v>
      </c>
      <c r="T161">
        <v>1.3</v>
      </c>
      <c r="U161">
        <v>1.34</v>
      </c>
      <c r="V161">
        <f t="shared" si="3"/>
        <v>31.118852904900002</v>
      </c>
      <c r="W161" t="s">
        <v>2774</v>
      </c>
      <c r="Y161" t="s">
        <v>2769</v>
      </c>
      <c r="AB161" t="s">
        <v>3374</v>
      </c>
      <c r="AC161" t="s">
        <v>3243</v>
      </c>
      <c r="AD161" t="s">
        <v>2751</v>
      </c>
      <c r="AE161" t="s">
        <v>3375</v>
      </c>
    </row>
    <row r="162" spans="1:39">
      <c r="A162">
        <v>201</v>
      </c>
      <c r="B162" t="s">
        <v>61</v>
      </c>
      <c r="C162" t="s">
        <v>2</v>
      </c>
      <c r="D162" t="s">
        <v>221</v>
      </c>
      <c r="E162" t="s">
        <v>761</v>
      </c>
      <c r="F162">
        <v>295.016684</v>
      </c>
      <c r="G162" t="s">
        <v>3097</v>
      </c>
      <c r="H162">
        <v>4.2590092333333338</v>
      </c>
      <c r="I162" t="s">
        <v>891</v>
      </c>
      <c r="J162" t="e">
        <f ca="1">_xll.JChemExcel.Functions.JCSYSStructure("D245C8E175A1CEB590922F441618690D")</f>
        <v>#NAME?</v>
      </c>
      <c r="K162">
        <v>15</v>
      </c>
      <c r="L162" t="s">
        <v>1942</v>
      </c>
      <c r="M162" t="s">
        <v>1114</v>
      </c>
      <c r="N162" t="s">
        <v>197</v>
      </c>
      <c r="P162" t="s">
        <v>182</v>
      </c>
      <c r="Q162" t="s">
        <v>62</v>
      </c>
      <c r="R162">
        <v>2.66</v>
      </c>
      <c r="S162">
        <v>2.61</v>
      </c>
      <c r="T162">
        <v>3</v>
      </c>
      <c r="U162">
        <v>2.99</v>
      </c>
      <c r="V162">
        <f t="shared" si="3"/>
        <v>29.5016684</v>
      </c>
      <c r="W162">
        <v>25</v>
      </c>
      <c r="X162" t="s">
        <v>2822</v>
      </c>
      <c r="Y162" t="s">
        <v>2777</v>
      </c>
      <c r="Z162" t="s">
        <v>155</v>
      </c>
      <c r="AA162" s="21">
        <v>44205</v>
      </c>
      <c r="AH162" t="s">
        <v>3474</v>
      </c>
      <c r="AI162" t="s">
        <v>3545</v>
      </c>
      <c r="AJ162" t="s">
        <v>3545</v>
      </c>
      <c r="AK162" t="s">
        <v>3904</v>
      </c>
      <c r="AL162" t="s">
        <v>3910</v>
      </c>
    </row>
    <row r="163" spans="1:39" ht="14.75" customHeight="1">
      <c r="A163">
        <v>2626</v>
      </c>
      <c r="B163" t="s">
        <v>59</v>
      </c>
      <c r="C163" t="s">
        <v>2</v>
      </c>
      <c r="D163" t="s">
        <v>220</v>
      </c>
      <c r="E163" t="s">
        <v>600</v>
      </c>
      <c r="F163">
        <v>284.07164069999999</v>
      </c>
      <c r="G163" t="s">
        <v>3029</v>
      </c>
      <c r="H163">
        <v>3.0760865673333337</v>
      </c>
      <c r="I163" t="s">
        <v>890</v>
      </c>
      <c r="J163" t="e">
        <f ca="1">_xll.JChemExcel.Functions.JCSYSStructure("2B543D668C1A82724D9287C421532BC5")</f>
        <v>#NAME?</v>
      </c>
      <c r="K163">
        <v>3</v>
      </c>
      <c r="L163" t="s">
        <v>1891</v>
      </c>
      <c r="M163" t="s">
        <v>1113</v>
      </c>
      <c r="N163" t="s">
        <v>197</v>
      </c>
      <c r="P163" t="s">
        <v>182</v>
      </c>
      <c r="Q163" t="s">
        <v>60</v>
      </c>
      <c r="R163">
        <v>3.88</v>
      </c>
      <c r="S163">
        <v>2.44</v>
      </c>
      <c r="T163">
        <v>2.2000000000000002</v>
      </c>
      <c r="U163">
        <v>2.1800000000000002</v>
      </c>
      <c r="V163">
        <f t="shared" si="3"/>
        <v>28.40716407</v>
      </c>
      <c r="W163">
        <v>9.9</v>
      </c>
      <c r="X163" t="s">
        <v>2752</v>
      </c>
      <c r="Y163" t="s">
        <v>2988</v>
      </c>
      <c r="Z163" t="s">
        <v>155</v>
      </c>
      <c r="AA163" s="21">
        <v>41618</v>
      </c>
      <c r="AB163" t="s">
        <v>3387</v>
      </c>
      <c r="AC163" t="s">
        <v>3513</v>
      </c>
      <c r="AD163" t="s">
        <v>2815</v>
      </c>
      <c r="AE163" t="s">
        <v>3554</v>
      </c>
      <c r="AG163" t="s">
        <v>3463</v>
      </c>
      <c r="AH163" t="s">
        <v>3480</v>
      </c>
      <c r="AI163" t="s">
        <v>3545</v>
      </c>
      <c r="AJ163" t="s">
        <v>3545</v>
      </c>
      <c r="AK163" t="s">
        <v>3624</v>
      </c>
      <c r="AL163" t="s">
        <v>3625</v>
      </c>
    </row>
    <row r="164" spans="1:39" ht="14.75" customHeight="1">
      <c r="A164">
        <v>2824</v>
      </c>
      <c r="B164" t="s">
        <v>678</v>
      </c>
      <c r="C164" t="s">
        <v>2</v>
      </c>
      <c r="D164" t="s">
        <v>679</v>
      </c>
      <c r="E164" t="s">
        <v>759</v>
      </c>
      <c r="F164">
        <v>271.19361442899998</v>
      </c>
      <c r="G164" t="s">
        <v>3050</v>
      </c>
      <c r="H164">
        <v>3.493774350666667</v>
      </c>
      <c r="I164" t="s">
        <v>888</v>
      </c>
      <c r="J164" t="e">
        <f ca="1">_xll.JChemExcel.Functions.JCSYSStructure("4A02F78255970666B62EB7EFA633E323")</f>
        <v>#NAME?</v>
      </c>
      <c r="K164">
        <v>8</v>
      </c>
      <c r="L164" t="s">
        <v>1896</v>
      </c>
      <c r="M164" t="s">
        <v>1111</v>
      </c>
      <c r="N164" t="s">
        <v>198</v>
      </c>
      <c r="P164" t="s">
        <v>182</v>
      </c>
      <c r="Q164" t="s">
        <v>155</v>
      </c>
      <c r="R164">
        <v>4.3600000000000003</v>
      </c>
      <c r="S164">
        <v>3.11</v>
      </c>
      <c r="T164">
        <v>3.2</v>
      </c>
      <c r="U164">
        <v>2.72</v>
      </c>
      <c r="V164">
        <f t="shared" si="3"/>
        <v>27.119361442900001</v>
      </c>
      <c r="W164" t="s">
        <v>2774</v>
      </c>
      <c r="Y164" t="s">
        <v>2815</v>
      </c>
      <c r="AB164" t="s">
        <v>3387</v>
      </c>
      <c r="AC164" t="s">
        <v>3243</v>
      </c>
      <c r="AD164" t="s">
        <v>2815</v>
      </c>
      <c r="AE164" t="s">
        <v>3399</v>
      </c>
      <c r="AG164" t="s">
        <v>155</v>
      </c>
      <c r="AH164" t="s">
        <v>3480</v>
      </c>
      <c r="AI164" t="s">
        <v>3545</v>
      </c>
      <c r="AJ164" t="s">
        <v>3545</v>
      </c>
      <c r="AK164" t="s">
        <v>3634</v>
      </c>
      <c r="AL164" t="s">
        <v>3635</v>
      </c>
    </row>
    <row r="165" spans="1:39" ht="14.75" customHeight="1">
      <c r="A165" t="s">
        <v>155</v>
      </c>
      <c r="B165" t="s">
        <v>498</v>
      </c>
      <c r="C165" t="s">
        <v>2</v>
      </c>
      <c r="D165" t="s">
        <v>499</v>
      </c>
      <c r="E165" t="s">
        <v>760</v>
      </c>
      <c r="F165">
        <v>369.07588236599997</v>
      </c>
      <c r="G165" t="s">
        <v>3131</v>
      </c>
      <c r="H165">
        <v>3.0328552366666672</v>
      </c>
      <c r="I165" t="s">
        <v>889</v>
      </c>
      <c r="J165" t="e">
        <f ca="1">_xll.JChemExcel.Functions.JCSYSStructure("4321EA8B15A0E33EB496D84BB90C4D2D")</f>
        <v>#NAME?</v>
      </c>
      <c r="K165">
        <v>19</v>
      </c>
      <c r="L165" t="s">
        <v>1981</v>
      </c>
      <c r="M165" t="s">
        <v>1112</v>
      </c>
      <c r="N165" t="s">
        <v>198</v>
      </c>
      <c r="P165" t="s">
        <v>182</v>
      </c>
      <c r="Q165" t="s">
        <v>155</v>
      </c>
      <c r="R165">
        <v>4</v>
      </c>
      <c r="S165">
        <v>3.69</v>
      </c>
      <c r="T165">
        <v>1.48</v>
      </c>
      <c r="U165">
        <v>1.48</v>
      </c>
      <c r="V165">
        <f t="shared" si="3"/>
        <v>36.907588236599999</v>
      </c>
      <c r="AB165" t="s">
        <v>3326</v>
      </c>
      <c r="AC165" t="s">
        <v>3243</v>
      </c>
      <c r="AD165" t="s">
        <v>2748</v>
      </c>
      <c r="AE165" t="s">
        <v>3327</v>
      </c>
      <c r="AG165" t="s">
        <v>155</v>
      </c>
      <c r="AH165" t="s">
        <v>3480</v>
      </c>
      <c r="AI165" t="s">
        <v>3545</v>
      </c>
      <c r="AJ165" t="s">
        <v>3545</v>
      </c>
      <c r="AK165" t="s">
        <v>3666</v>
      </c>
      <c r="AL165" t="s">
        <v>3663</v>
      </c>
    </row>
    <row r="166" spans="1:39" ht="14.75" customHeight="1">
      <c r="A166">
        <v>3275</v>
      </c>
      <c r="B166" t="s">
        <v>58</v>
      </c>
      <c r="C166" t="s">
        <v>2</v>
      </c>
      <c r="D166" t="s">
        <v>219</v>
      </c>
      <c r="E166" t="s">
        <v>758</v>
      </c>
      <c r="F166">
        <v>187.136099551</v>
      </c>
      <c r="G166" t="s">
        <v>3047</v>
      </c>
      <c r="H166">
        <v>2.847961858666666</v>
      </c>
      <c r="I166" t="s">
        <v>887</v>
      </c>
      <c r="J166" t="e">
        <f ca="1">_xll.JChemExcel.Functions.JCSYSStructure("50100B6B0512A37C08DE07B890180C38")</f>
        <v>#NAME?</v>
      </c>
      <c r="K166">
        <v>8</v>
      </c>
      <c r="L166" t="s">
        <v>1896</v>
      </c>
      <c r="M166" t="s">
        <v>1110</v>
      </c>
      <c r="N166" t="s">
        <v>197</v>
      </c>
      <c r="P166" t="s">
        <v>182</v>
      </c>
      <c r="Q166" t="s">
        <v>57</v>
      </c>
      <c r="R166">
        <v>3.47</v>
      </c>
      <c r="S166">
        <v>2.46</v>
      </c>
      <c r="T166">
        <v>1.37</v>
      </c>
      <c r="U166">
        <v>1.71</v>
      </c>
      <c r="V166">
        <f t="shared" si="3"/>
        <v>18.713609955100001</v>
      </c>
      <c r="W166">
        <v>0.24</v>
      </c>
      <c r="X166" t="s">
        <v>2990</v>
      </c>
      <c r="Y166" t="s">
        <v>2748</v>
      </c>
      <c r="Z166" t="s">
        <v>155</v>
      </c>
      <c r="AA166" s="21">
        <v>41575</v>
      </c>
      <c r="AF166" t="s">
        <v>3564</v>
      </c>
      <c r="AH166" t="s">
        <v>3481</v>
      </c>
      <c r="AI166" t="s">
        <v>3545</v>
      </c>
      <c r="AJ166" t="s">
        <v>3545</v>
      </c>
      <c r="AK166" t="s">
        <v>3739</v>
      </c>
      <c r="AL166" t="s">
        <v>3740</v>
      </c>
    </row>
    <row r="167" spans="1:39" ht="14.75" customHeight="1">
      <c r="A167">
        <v>10690</v>
      </c>
      <c r="B167" t="s">
        <v>356</v>
      </c>
      <c r="C167" t="s">
        <v>2</v>
      </c>
      <c r="D167" t="s">
        <v>405</v>
      </c>
      <c r="E167" t="s">
        <v>378</v>
      </c>
      <c r="F167">
        <v>487.15572200000003</v>
      </c>
      <c r="G167" t="s">
        <v>3080</v>
      </c>
      <c r="H167">
        <v>4.0140260466666655</v>
      </c>
      <c r="I167" t="s">
        <v>886</v>
      </c>
      <c r="J167" t="e">
        <f ca="1">_xll.JChemExcel.Functions.JCSYSStructure("EBDA86DCFF57B2861B1D516B2B8EC074")</f>
        <v>#NAME?</v>
      </c>
      <c r="K167">
        <v>13</v>
      </c>
      <c r="L167" t="s">
        <v>1928</v>
      </c>
      <c r="M167" t="s">
        <v>1109</v>
      </c>
      <c r="N167" t="s">
        <v>197</v>
      </c>
      <c r="P167" t="s">
        <v>182</v>
      </c>
      <c r="Q167" t="s">
        <v>155</v>
      </c>
      <c r="R167">
        <v>3.27</v>
      </c>
      <c r="S167">
        <v>1.1399999999999999</v>
      </c>
      <c r="T167">
        <v>1.01</v>
      </c>
      <c r="U167">
        <v>1.88</v>
      </c>
      <c r="V167">
        <f t="shared" si="3"/>
        <v>48.715572200000004</v>
      </c>
      <c r="W167">
        <v>2.9000000000000001E-2</v>
      </c>
      <c r="X167" t="s">
        <v>2821</v>
      </c>
      <c r="Y167" t="s">
        <v>2777</v>
      </c>
      <c r="Z167" t="s">
        <v>155</v>
      </c>
      <c r="AA167" s="21">
        <v>44321</v>
      </c>
      <c r="AH167" t="s">
        <v>3481</v>
      </c>
      <c r="AI167" t="s">
        <v>3545</v>
      </c>
      <c r="AJ167" t="s">
        <v>4002</v>
      </c>
    </row>
    <row r="168" spans="1:39" ht="14.75" customHeight="1">
      <c r="A168">
        <v>3016</v>
      </c>
      <c r="B168" s="6" t="s">
        <v>630</v>
      </c>
      <c r="C168" t="s">
        <v>2</v>
      </c>
      <c r="D168" t="s">
        <v>689</v>
      </c>
      <c r="E168" t="s">
        <v>757</v>
      </c>
      <c r="F168">
        <v>547.23522171699994</v>
      </c>
      <c r="G168" t="s">
        <v>3033</v>
      </c>
      <c r="H168">
        <v>2.8168176063333332</v>
      </c>
      <c r="I168" t="s">
        <v>885</v>
      </c>
      <c r="J168" t="e">
        <f ca="1">_xll.JChemExcel.Functions.JCSYSStructure("7B17FCCC64FED49B9C9F2A80F93D5AB8")</f>
        <v>#NAME?</v>
      </c>
      <c r="K168">
        <v>5</v>
      </c>
      <c r="L168" t="s">
        <v>1893</v>
      </c>
      <c r="M168" t="s">
        <v>1108</v>
      </c>
      <c r="N168" t="s">
        <v>198</v>
      </c>
      <c r="P168" t="s">
        <v>182</v>
      </c>
      <c r="Q168" t="s">
        <v>688</v>
      </c>
      <c r="R168">
        <v>3.57</v>
      </c>
      <c r="S168">
        <v>1.36</v>
      </c>
      <c r="T168">
        <v>3.29</v>
      </c>
      <c r="U168">
        <v>3.54</v>
      </c>
      <c r="V168">
        <f t="shared" si="3"/>
        <v>54.723522171699997</v>
      </c>
      <c r="W168">
        <v>0.5</v>
      </c>
      <c r="X168" t="s">
        <v>2819</v>
      </c>
      <c r="Y168" t="s">
        <v>2820</v>
      </c>
      <c r="Z168" t="s">
        <v>155</v>
      </c>
      <c r="AA168" s="21">
        <v>44385</v>
      </c>
      <c r="AH168" t="s">
        <v>3481</v>
      </c>
      <c r="AI168" t="s">
        <v>3545</v>
      </c>
      <c r="AJ168" t="s">
        <v>3545</v>
      </c>
      <c r="AK168" t="s">
        <v>3687</v>
      </c>
      <c r="AL168" t="s">
        <v>3688</v>
      </c>
    </row>
    <row r="169" spans="1:39" ht="14.75" customHeight="1">
      <c r="A169">
        <v>10951</v>
      </c>
      <c r="B169" t="s">
        <v>355</v>
      </c>
      <c r="C169" t="s">
        <v>2</v>
      </c>
      <c r="D169" t="s">
        <v>404</v>
      </c>
      <c r="E169" t="s">
        <v>377</v>
      </c>
      <c r="F169">
        <v>408.13396619999997</v>
      </c>
      <c r="G169" t="s">
        <v>3161</v>
      </c>
      <c r="H169">
        <v>2.1109003033333336</v>
      </c>
      <c r="I169" t="s">
        <v>884</v>
      </c>
      <c r="J169" t="e">
        <f ca="1">_xll.JChemExcel.Functions.JCSYSStructure("4D75DDDCDCFA0B8573D897B086ADE2D9")</f>
        <v>#NAME?</v>
      </c>
      <c r="K169">
        <v>25</v>
      </c>
      <c r="L169" t="s">
        <v>2020</v>
      </c>
      <c r="M169" t="s">
        <v>1107</v>
      </c>
      <c r="N169" t="s">
        <v>197</v>
      </c>
      <c r="P169" t="s">
        <v>2987</v>
      </c>
      <c r="Q169" t="s">
        <v>155</v>
      </c>
      <c r="R169">
        <v>3.42</v>
      </c>
      <c r="S169">
        <v>1.56</v>
      </c>
      <c r="T169">
        <v>1.93</v>
      </c>
      <c r="U169">
        <v>2.23</v>
      </c>
      <c r="V169">
        <f t="shared" si="3"/>
        <v>40.813396619999999</v>
      </c>
      <c r="W169">
        <v>3.78E-2</v>
      </c>
      <c r="X169" t="s">
        <v>2752</v>
      </c>
      <c r="Y169" t="s">
        <v>2777</v>
      </c>
      <c r="Z169" t="s">
        <v>155</v>
      </c>
      <c r="AA169" s="21">
        <v>44496</v>
      </c>
    </row>
    <row r="170" spans="1:39" ht="14.75" customHeight="1">
      <c r="A170">
        <v>2984</v>
      </c>
      <c r="B170" t="s">
        <v>55</v>
      </c>
      <c r="C170" t="s">
        <v>1</v>
      </c>
      <c r="D170" t="s">
        <v>217</v>
      </c>
      <c r="E170" t="s">
        <v>218</v>
      </c>
      <c r="F170">
        <v>166.09669434599999</v>
      </c>
      <c r="G170" t="s">
        <v>3139</v>
      </c>
      <c r="H170">
        <v>0.17258083899999987</v>
      </c>
      <c r="I170" t="s">
        <v>883</v>
      </c>
      <c r="J170" t="e">
        <f ca="1">_xll.JChemExcel.Functions.JCSYSStructure("4564FA5E1342D6EC1CD92BDC5DD87D70")</f>
        <v>#NAME?</v>
      </c>
      <c r="K170">
        <v>21</v>
      </c>
      <c r="L170" t="s">
        <v>1994</v>
      </c>
      <c r="M170" t="s">
        <v>1106</v>
      </c>
      <c r="N170" t="s">
        <v>197</v>
      </c>
      <c r="P170" t="s">
        <v>182</v>
      </c>
      <c r="Q170" t="s">
        <v>56</v>
      </c>
      <c r="R170">
        <v>1.46</v>
      </c>
      <c r="S170">
        <v>0.93</v>
      </c>
      <c r="T170">
        <v>-0.87</v>
      </c>
      <c r="U170">
        <v>-0.75</v>
      </c>
      <c r="V170">
        <f t="shared" si="3"/>
        <v>16.609669434600001</v>
      </c>
      <c r="W170">
        <v>0.22900000000000001</v>
      </c>
      <c r="X170" t="s">
        <v>2818</v>
      </c>
      <c r="Y170" t="s">
        <v>2751</v>
      </c>
      <c r="Z170" s="21">
        <v>46084</v>
      </c>
      <c r="AA170" s="21"/>
      <c r="AB170" s="21"/>
      <c r="AC170" s="21"/>
      <c r="AD170" s="21"/>
      <c r="AE170" s="21"/>
      <c r="AF170" s="21"/>
      <c r="AG170" s="21"/>
      <c r="AH170" s="21" t="s">
        <v>3459</v>
      </c>
      <c r="AI170" s="21"/>
      <c r="AJ170" s="21"/>
      <c r="AK170" s="21" t="s">
        <v>3963</v>
      </c>
      <c r="AL170" s="21" t="s">
        <v>3973</v>
      </c>
    </row>
    <row r="171" spans="1:39" ht="14.75" customHeight="1">
      <c r="A171">
        <v>2579</v>
      </c>
      <c r="B171" t="s">
        <v>650</v>
      </c>
      <c r="C171" t="s">
        <v>2</v>
      </c>
      <c r="D171" t="s">
        <v>686</v>
      </c>
      <c r="E171" t="s">
        <v>756</v>
      </c>
      <c r="F171">
        <v>260.0248201</v>
      </c>
      <c r="G171" t="s">
        <v>3151</v>
      </c>
      <c r="H171">
        <v>9.6547686666666133E-2</v>
      </c>
      <c r="I171" t="s">
        <v>882</v>
      </c>
      <c r="J171" t="e">
        <f ca="1">_xll.JChemExcel.Functions.JCSYSStructure("E01A0FC8BA402A2D1D7A0DD0F5866127")</f>
        <v>#NAME?</v>
      </c>
      <c r="K171">
        <v>23</v>
      </c>
      <c r="L171" t="s">
        <v>2006</v>
      </c>
      <c r="M171" t="s">
        <v>1105</v>
      </c>
      <c r="N171" t="s">
        <v>198</v>
      </c>
      <c r="P171" t="s">
        <v>182</v>
      </c>
      <c r="Q171" t="s">
        <v>687</v>
      </c>
      <c r="R171">
        <v>1.97</v>
      </c>
      <c r="S171">
        <v>1.31</v>
      </c>
      <c r="T171">
        <v>0.57999999999999996</v>
      </c>
      <c r="U171">
        <v>0.74</v>
      </c>
      <c r="V171">
        <f t="shared" si="3"/>
        <v>26.002482010000001</v>
      </c>
      <c r="W171">
        <v>0.97</v>
      </c>
      <c r="X171" t="s">
        <v>3540</v>
      </c>
      <c r="Y171" t="s">
        <v>2769</v>
      </c>
      <c r="Z171" t="s">
        <v>2817</v>
      </c>
      <c r="AH171" t="s">
        <v>3481</v>
      </c>
      <c r="AI171" t="s">
        <v>3545</v>
      </c>
      <c r="AJ171" t="s">
        <v>3545</v>
      </c>
      <c r="AK171" t="s">
        <v>3677</v>
      </c>
      <c r="AL171" t="s">
        <v>3678</v>
      </c>
      <c r="AM171">
        <v>-0.129</v>
      </c>
    </row>
    <row r="172" spans="1:39" ht="14.75" customHeight="1">
      <c r="A172">
        <v>2813</v>
      </c>
      <c r="B172" t="s">
        <v>307</v>
      </c>
      <c r="C172" t="s">
        <v>18</v>
      </c>
      <c r="D172" t="s">
        <v>308</v>
      </c>
      <c r="E172" t="s">
        <v>309</v>
      </c>
      <c r="F172">
        <v>179.06161445699999</v>
      </c>
      <c r="G172" t="s">
        <v>3149</v>
      </c>
      <c r="H172">
        <v>0.60651862700000025</v>
      </c>
      <c r="I172" t="s">
        <v>774</v>
      </c>
      <c r="J172" t="e">
        <f ca="1">_xll.JChemExcel.Functions.JCSYSStructure("F2C5657BFF349E39D458597842FB49F1")</f>
        <v>#NAME?</v>
      </c>
      <c r="K172">
        <v>23</v>
      </c>
      <c r="L172" t="s">
        <v>2005</v>
      </c>
      <c r="M172" t="s">
        <v>774</v>
      </c>
      <c r="N172" t="s">
        <v>197</v>
      </c>
      <c r="P172" t="s">
        <v>182</v>
      </c>
      <c r="Q172" t="s">
        <v>54</v>
      </c>
      <c r="R172">
        <v>1.0900000000000001</v>
      </c>
      <c r="S172">
        <v>-0.16</v>
      </c>
      <c r="T172">
        <v>0.21</v>
      </c>
      <c r="U172">
        <v>0.16</v>
      </c>
      <c r="V172">
        <f t="shared" si="3"/>
        <v>17.9061614457</v>
      </c>
      <c r="W172">
        <v>0.97</v>
      </c>
      <c r="X172" t="s">
        <v>2816</v>
      </c>
      <c r="Y172" t="s">
        <v>2748</v>
      </c>
      <c r="Z172" s="21">
        <v>43472</v>
      </c>
      <c r="AA172" s="21"/>
      <c r="AB172" s="21"/>
      <c r="AC172" s="21"/>
      <c r="AD172" s="21"/>
      <c r="AE172" s="21"/>
      <c r="AF172" s="21"/>
      <c r="AG172" s="21"/>
      <c r="AH172" s="21" t="s">
        <v>3474</v>
      </c>
      <c r="AI172" t="s">
        <v>3545</v>
      </c>
      <c r="AJ172" t="s">
        <v>3545</v>
      </c>
      <c r="AK172" s="21" t="s">
        <v>3640</v>
      </c>
      <c r="AL172" t="s">
        <v>3641</v>
      </c>
    </row>
    <row r="173" spans="1:39">
      <c r="A173">
        <v>3200</v>
      </c>
      <c r="B173" t="s">
        <v>52</v>
      </c>
      <c r="C173" t="s">
        <v>2</v>
      </c>
      <c r="D173" t="s">
        <v>216</v>
      </c>
      <c r="E173" t="s">
        <v>755</v>
      </c>
      <c r="F173">
        <v>203.131014171</v>
      </c>
      <c r="G173" t="s">
        <v>3216</v>
      </c>
      <c r="H173">
        <v>3.0881795976666671</v>
      </c>
      <c r="I173" t="s">
        <v>881</v>
      </c>
      <c r="J173" t="e">
        <f ca="1">_xll.JChemExcel.Functions.JCSYSStructure("DF02963544022C4D41247A88EAAC183F")</f>
        <v>#NAME?</v>
      </c>
      <c r="K173">
        <v>30</v>
      </c>
      <c r="L173" t="s">
        <v>2058</v>
      </c>
      <c r="M173" t="s">
        <v>1104</v>
      </c>
      <c r="N173" t="s">
        <v>197</v>
      </c>
      <c r="O173" t="s">
        <v>2707</v>
      </c>
      <c r="P173" t="s">
        <v>183</v>
      </c>
      <c r="Q173" t="s">
        <v>53</v>
      </c>
      <c r="R173">
        <v>2.59</v>
      </c>
      <c r="S173">
        <v>2.39</v>
      </c>
      <c r="T173">
        <v>2.5</v>
      </c>
      <c r="U173">
        <v>2.57</v>
      </c>
      <c r="V173">
        <f t="shared" si="3"/>
        <v>20.3131014171</v>
      </c>
      <c r="W173">
        <v>7.9000000000000001E-2</v>
      </c>
      <c r="X173" t="s">
        <v>3004</v>
      </c>
      <c r="Y173" t="s">
        <v>3005</v>
      </c>
      <c r="Z173" t="s">
        <v>155</v>
      </c>
      <c r="AA173" s="21">
        <v>44098</v>
      </c>
      <c r="AH173" t="s">
        <v>3481</v>
      </c>
      <c r="AI173" t="s">
        <v>3545</v>
      </c>
      <c r="AJ173" t="s">
        <v>3545</v>
      </c>
      <c r="AK173" t="s">
        <v>3892</v>
      </c>
      <c r="AL173" t="s">
        <v>3897</v>
      </c>
    </row>
    <row r="174" spans="1:39" ht="14.75" customHeight="1">
      <c r="A174" t="s">
        <v>155</v>
      </c>
      <c r="B174" t="s">
        <v>533</v>
      </c>
      <c r="C174" t="s">
        <v>2</v>
      </c>
      <c r="D174" t="s">
        <v>534</v>
      </c>
      <c r="E174" t="s">
        <v>754</v>
      </c>
      <c r="F174">
        <v>434.3427772</v>
      </c>
      <c r="G174" t="s">
        <v>3203</v>
      </c>
      <c r="H174">
        <v>1.7518441811949215</v>
      </c>
      <c r="I174" t="s">
        <v>880</v>
      </c>
      <c r="J174" t="e">
        <f ca="1">_xll.JChemExcel.Functions.JCSYSStructure("27F9B4664A50FCB46C7E380EA9A74D81")</f>
        <v>#NAME?</v>
      </c>
      <c r="K174">
        <v>11</v>
      </c>
      <c r="L174" t="s">
        <v>1914</v>
      </c>
      <c r="M174" t="s">
        <v>1103</v>
      </c>
      <c r="N174" t="s">
        <v>198</v>
      </c>
      <c r="O174" t="s">
        <v>2349</v>
      </c>
      <c r="P174" t="s">
        <v>183</v>
      </c>
      <c r="Q174" t="s">
        <v>155</v>
      </c>
      <c r="V174">
        <f t="shared" si="3"/>
        <v>43.434277720000004</v>
      </c>
      <c r="AB174" t="s">
        <v>3358</v>
      </c>
      <c r="AC174" t="s">
        <v>3359</v>
      </c>
      <c r="AD174" t="s">
        <v>2751</v>
      </c>
      <c r="AE174" t="s">
        <v>3360</v>
      </c>
      <c r="AF174" t="s">
        <v>3361</v>
      </c>
      <c r="AG174" t="s">
        <v>155</v>
      </c>
      <c r="AH174" t="s">
        <v>3480</v>
      </c>
      <c r="AI174" t="s">
        <v>3545</v>
      </c>
      <c r="AJ174" t="s">
        <v>3726</v>
      </c>
    </row>
    <row r="175" spans="1:39" ht="14.75" customHeight="1">
      <c r="A175">
        <v>2780</v>
      </c>
      <c r="B175" t="s">
        <v>629</v>
      </c>
      <c r="C175" t="s">
        <v>2</v>
      </c>
      <c r="D175" t="s">
        <v>667</v>
      </c>
      <c r="E175" t="s">
        <v>753</v>
      </c>
      <c r="F175">
        <v>299.15214354</v>
      </c>
      <c r="G175" t="s">
        <v>3038</v>
      </c>
      <c r="H175">
        <v>1.3429512830000006</v>
      </c>
      <c r="I175" t="s">
        <v>879</v>
      </c>
      <c r="J175" t="e">
        <f ca="1">_xll.JChemExcel.Functions.JCSYSStructure("4EE4D68438D16E7DE1993F233E1B7CF9")</f>
        <v>#NAME?</v>
      </c>
      <c r="K175">
        <v>7</v>
      </c>
      <c r="L175" t="s">
        <v>1895</v>
      </c>
      <c r="M175" t="s">
        <v>1102</v>
      </c>
      <c r="N175" t="s">
        <v>198</v>
      </c>
      <c r="O175" t="s">
        <v>2300</v>
      </c>
      <c r="P175" t="s">
        <v>182</v>
      </c>
      <c r="Q175" t="s">
        <v>685</v>
      </c>
      <c r="R175">
        <v>2.84</v>
      </c>
      <c r="S175">
        <v>1.22</v>
      </c>
      <c r="T175">
        <v>1.27</v>
      </c>
      <c r="U175">
        <v>0.46</v>
      </c>
      <c r="V175">
        <f t="shared" si="3"/>
        <v>29.915214354</v>
      </c>
      <c r="W175">
        <v>9.0399999999999996E-4</v>
      </c>
      <c r="X175" t="s">
        <v>2814</v>
      </c>
      <c r="Y175" t="s">
        <v>2815</v>
      </c>
      <c r="Z175" t="s">
        <v>155</v>
      </c>
      <c r="AB175" t="s">
        <v>3387</v>
      </c>
      <c r="AC175" t="s">
        <v>3243</v>
      </c>
      <c r="AD175" t="s">
        <v>2815</v>
      </c>
      <c r="AE175" t="s">
        <v>3388</v>
      </c>
      <c r="AF175" t="s">
        <v>3389</v>
      </c>
      <c r="AG175" t="s">
        <v>155</v>
      </c>
      <c r="AH175" t="s">
        <v>3480</v>
      </c>
      <c r="AI175" t="s">
        <v>3545</v>
      </c>
      <c r="AJ175" t="s">
        <v>3545</v>
      </c>
      <c r="AK175" t="s">
        <v>3633</v>
      </c>
      <c r="AL175" t="s">
        <v>3632</v>
      </c>
    </row>
    <row r="176" spans="1:39" ht="14.75" customHeight="1">
      <c r="A176" t="s">
        <v>155</v>
      </c>
      <c r="B176" t="s">
        <v>496</v>
      </c>
      <c r="C176" t="s">
        <v>2</v>
      </c>
      <c r="D176" t="s">
        <v>497</v>
      </c>
      <c r="E176" t="s">
        <v>752</v>
      </c>
      <c r="F176">
        <v>775.354960183</v>
      </c>
      <c r="G176" t="s">
        <v>3234</v>
      </c>
      <c r="H176">
        <v>4.9852802796666653</v>
      </c>
      <c r="I176" t="s">
        <v>878</v>
      </c>
      <c r="J176" t="e">
        <f ca="1">_xll.JChemExcel.Functions.JCSYSStructure("C017EA66E709FA08D10B69F5C2B70BDE")</f>
        <v>#NAME?</v>
      </c>
      <c r="K176">
        <v>27</v>
      </c>
      <c r="L176" t="s">
        <v>2031</v>
      </c>
      <c r="M176" t="s">
        <v>1101</v>
      </c>
      <c r="N176" t="s">
        <v>198</v>
      </c>
      <c r="O176" t="s">
        <v>2731</v>
      </c>
      <c r="P176" t="s">
        <v>2987</v>
      </c>
      <c r="Q176" t="s">
        <v>155</v>
      </c>
      <c r="R176">
        <v>8.6999999999999993</v>
      </c>
      <c r="S176">
        <v>4</v>
      </c>
      <c r="T176">
        <v>2.13</v>
      </c>
      <c r="U176">
        <v>3.49</v>
      </c>
      <c r="V176">
        <f t="shared" si="3"/>
        <v>77.535496018300009</v>
      </c>
    </row>
    <row r="177" spans="1:40" ht="14.75" customHeight="1">
      <c r="A177">
        <v>2841</v>
      </c>
      <c r="B177" t="s">
        <v>50</v>
      </c>
      <c r="C177" t="s">
        <v>2</v>
      </c>
      <c r="D177" t="s">
        <v>215</v>
      </c>
      <c r="E177" t="s">
        <v>751</v>
      </c>
      <c r="F177">
        <v>326.1298243</v>
      </c>
      <c r="G177" t="s">
        <v>3064</v>
      </c>
      <c r="H177">
        <v>3.400241024333333</v>
      </c>
      <c r="I177" t="s">
        <v>877</v>
      </c>
      <c r="J177" t="e">
        <f ca="1">_xll.JChemExcel.Functions.JCSYSStructure("5977D185B3EF56926FF62A246C187AD6")</f>
        <v>#NAME?</v>
      </c>
      <c r="K177">
        <v>10</v>
      </c>
      <c r="L177" t="s">
        <v>1908</v>
      </c>
      <c r="M177" t="s">
        <v>1100</v>
      </c>
      <c r="N177" t="s">
        <v>197</v>
      </c>
      <c r="P177" t="s">
        <v>182</v>
      </c>
      <c r="Q177" t="s">
        <v>51</v>
      </c>
      <c r="R177">
        <v>4.12</v>
      </c>
      <c r="S177">
        <v>2.54</v>
      </c>
      <c r="T177">
        <v>2.1</v>
      </c>
      <c r="U177">
        <v>2.02</v>
      </c>
      <c r="V177">
        <f t="shared" si="3"/>
        <v>32.612982430000002</v>
      </c>
      <c r="W177">
        <v>0.219</v>
      </c>
      <c r="X177" t="s">
        <v>2813</v>
      </c>
      <c r="Y177" t="s">
        <v>2769</v>
      </c>
      <c r="Z177" t="s">
        <v>155</v>
      </c>
      <c r="AA177" s="21">
        <v>41733</v>
      </c>
      <c r="AH177" t="s">
        <v>3481</v>
      </c>
      <c r="AI177" t="s">
        <v>3545</v>
      </c>
      <c r="AJ177" t="s">
        <v>3545</v>
      </c>
      <c r="AK177" t="s">
        <v>3719</v>
      </c>
      <c r="AL177" t="s">
        <v>3720</v>
      </c>
    </row>
    <row r="178" spans="1:40">
      <c r="A178">
        <v>329</v>
      </c>
      <c r="B178" t="s">
        <v>354</v>
      </c>
      <c r="C178" t="s">
        <v>2</v>
      </c>
      <c r="D178" t="s">
        <v>403</v>
      </c>
      <c r="E178" t="s">
        <v>376</v>
      </c>
      <c r="F178">
        <v>344.10802630000001</v>
      </c>
      <c r="G178" t="s">
        <v>3219</v>
      </c>
      <c r="H178">
        <v>5.8394516706666675</v>
      </c>
      <c r="I178" t="s">
        <v>876</v>
      </c>
      <c r="J178" t="e">
        <f ca="1">_xll.JChemExcel.Functions.JCSYSStructure("8AA49482A62FC386CFBA3424CDECC2BE")</f>
        <v>#NAME?</v>
      </c>
      <c r="K178">
        <v>3</v>
      </c>
      <c r="L178" t="s">
        <v>1891</v>
      </c>
      <c r="M178" t="s">
        <v>1099</v>
      </c>
      <c r="N178" t="s">
        <v>197</v>
      </c>
      <c r="P178" t="s">
        <v>182</v>
      </c>
      <c r="Q178" t="s">
        <v>437</v>
      </c>
      <c r="R178">
        <v>6.43</v>
      </c>
      <c r="S178">
        <v>4.79</v>
      </c>
      <c r="T178">
        <v>3.44</v>
      </c>
      <c r="U178">
        <v>3.79</v>
      </c>
      <c r="V178">
        <f t="shared" si="3"/>
        <v>34.410802629999999</v>
      </c>
      <c r="W178">
        <v>0.09</v>
      </c>
      <c r="X178" t="s">
        <v>2811</v>
      </c>
      <c r="Y178" t="s">
        <v>2769</v>
      </c>
      <c r="Z178" t="s">
        <v>2812</v>
      </c>
      <c r="AH178" t="s">
        <v>3482</v>
      </c>
      <c r="AI178" t="s">
        <v>3545</v>
      </c>
      <c r="AJ178" t="s">
        <v>3545</v>
      </c>
      <c r="AK178" t="s">
        <v>3905</v>
      </c>
      <c r="AL178" t="s">
        <v>3911</v>
      </c>
    </row>
    <row r="179" spans="1:40" ht="14.75" customHeight="1">
      <c r="A179">
        <v>2854</v>
      </c>
      <c r="B179" t="s">
        <v>156</v>
      </c>
      <c r="C179" t="s">
        <v>2</v>
      </c>
      <c r="D179" t="s">
        <v>157</v>
      </c>
      <c r="E179" t="s">
        <v>750</v>
      </c>
      <c r="F179">
        <v>307.04337759999999</v>
      </c>
      <c r="G179" t="s">
        <v>3053</v>
      </c>
      <c r="H179">
        <v>2.5719498221761201</v>
      </c>
      <c r="I179" t="s">
        <v>875</v>
      </c>
      <c r="J179" t="e">
        <f ca="1">_xll.JChemExcel.Functions.JCSYSStructure("49ABF6CC9093C92AAC89DD2412825012")</f>
        <v>#NAME?</v>
      </c>
      <c r="K179">
        <v>9</v>
      </c>
      <c r="L179" t="s">
        <v>1899</v>
      </c>
      <c r="M179" t="s">
        <v>1098</v>
      </c>
      <c r="N179" t="s">
        <v>197</v>
      </c>
      <c r="P179" t="s">
        <v>182</v>
      </c>
      <c r="Q179" t="s">
        <v>103</v>
      </c>
      <c r="R179">
        <v>3.37</v>
      </c>
      <c r="S179">
        <v>0.93</v>
      </c>
      <c r="T179">
        <v>0.68</v>
      </c>
      <c r="U179">
        <v>1.1100000000000001</v>
      </c>
      <c r="V179">
        <f t="shared" si="3"/>
        <v>30.704337760000001</v>
      </c>
      <c r="W179" t="s">
        <v>2774</v>
      </c>
      <c r="AB179" t="s">
        <v>3400</v>
      </c>
      <c r="AC179" t="s">
        <v>3385</v>
      </c>
      <c r="AD179" t="s">
        <v>2751</v>
      </c>
      <c r="AE179" t="s">
        <v>3401</v>
      </c>
      <c r="AF179" t="s">
        <v>3402</v>
      </c>
      <c r="AG179" t="s">
        <v>155</v>
      </c>
      <c r="AH179" t="s">
        <v>3480</v>
      </c>
      <c r="AI179" t="s">
        <v>3545</v>
      </c>
      <c r="AJ179" t="s">
        <v>3646</v>
      </c>
      <c r="AK179" t="s">
        <v>3876</v>
      </c>
      <c r="AL179" t="s">
        <v>3877</v>
      </c>
    </row>
    <row r="180" spans="1:40" ht="14.75" customHeight="1">
      <c r="A180">
        <v>3669</v>
      </c>
      <c r="B180" t="s">
        <v>619</v>
      </c>
      <c r="C180" t="s">
        <v>2</v>
      </c>
      <c r="D180" t="s">
        <v>620</v>
      </c>
      <c r="E180" t="s">
        <v>749</v>
      </c>
      <c r="F180">
        <v>314.15497640000001</v>
      </c>
      <c r="G180" t="s">
        <v>3228</v>
      </c>
      <c r="H180">
        <v>4.8826134706666666</v>
      </c>
      <c r="I180" t="s">
        <v>874</v>
      </c>
      <c r="J180" t="e">
        <f ca="1">_xll.JChemExcel.Functions.JCSYSStructure("F15F0C32EA0DBF90BC6949F5DE5D311A")</f>
        <v>#NAME?</v>
      </c>
      <c r="K180">
        <v>9</v>
      </c>
      <c r="L180" t="s">
        <v>1898</v>
      </c>
      <c r="M180" t="s">
        <v>1097</v>
      </c>
      <c r="N180" t="s">
        <v>198</v>
      </c>
      <c r="O180" t="s">
        <v>2734</v>
      </c>
      <c r="P180" t="s">
        <v>182</v>
      </c>
      <c r="Q180" t="s">
        <v>155</v>
      </c>
      <c r="R180">
        <v>4.25</v>
      </c>
      <c r="S180">
        <v>3.67</v>
      </c>
      <c r="T180">
        <v>3.91</v>
      </c>
      <c r="U180">
        <v>4.07</v>
      </c>
      <c r="V180">
        <f t="shared" si="3"/>
        <v>31.415497640000002</v>
      </c>
      <c r="X180" t="s">
        <v>3548</v>
      </c>
      <c r="AH180" t="s">
        <v>3481</v>
      </c>
      <c r="AI180" t="s">
        <v>3545</v>
      </c>
      <c r="AJ180" t="s">
        <v>3545</v>
      </c>
      <c r="AK180" t="s">
        <v>3787</v>
      </c>
      <c r="AL180" t="s">
        <v>3788</v>
      </c>
    </row>
    <row r="181" spans="1:40" ht="14.75" customHeight="1">
      <c r="A181">
        <v>10563</v>
      </c>
      <c r="B181" s="23" t="s">
        <v>3647</v>
      </c>
      <c r="C181" t="s">
        <v>2</v>
      </c>
      <c r="D181" t="s">
        <v>663</v>
      </c>
      <c r="E181" t="s">
        <v>748</v>
      </c>
      <c r="F181">
        <v>161.00659809999999</v>
      </c>
      <c r="G181" t="s">
        <v>3185</v>
      </c>
      <c r="H181">
        <v>1.7717514789999997</v>
      </c>
      <c r="I181" t="s">
        <v>873</v>
      </c>
      <c r="J181" t="e">
        <f ca="1">_xll.JChemExcel.Functions.JCSYSStructure("36088E4DEE2C0414AA0AF96480791472")</f>
        <v>#NAME?</v>
      </c>
      <c r="K181">
        <v>29</v>
      </c>
      <c r="L181" t="s">
        <v>2051</v>
      </c>
      <c r="M181" t="s">
        <v>1096</v>
      </c>
      <c r="N181" t="s">
        <v>198</v>
      </c>
      <c r="P181" t="s">
        <v>182</v>
      </c>
      <c r="Q181" t="s">
        <v>155</v>
      </c>
      <c r="R181">
        <v>2.86</v>
      </c>
      <c r="S181">
        <v>1.84</v>
      </c>
      <c r="T181">
        <v>1.61</v>
      </c>
      <c r="U181">
        <v>1.62</v>
      </c>
      <c r="V181">
        <f t="shared" si="3"/>
        <v>16.10065981</v>
      </c>
      <c r="AB181" t="s">
        <v>3349</v>
      </c>
      <c r="AC181" t="s">
        <v>3385</v>
      </c>
      <c r="AD181" t="s">
        <v>2748</v>
      </c>
      <c r="AE181" t="s">
        <v>3350</v>
      </c>
      <c r="AF181" t="s">
        <v>3351</v>
      </c>
      <c r="AG181" t="s">
        <v>155</v>
      </c>
      <c r="AH181" t="s">
        <v>3480</v>
      </c>
      <c r="AI181" t="s">
        <v>3545</v>
      </c>
      <c r="AJ181" t="s">
        <v>3646</v>
      </c>
      <c r="AK181" t="s">
        <v>3703</v>
      </c>
      <c r="AL181" t="s">
        <v>3704</v>
      </c>
    </row>
    <row r="182" spans="1:40" ht="14.75" customHeight="1">
      <c r="A182">
        <v>139</v>
      </c>
      <c r="B182" t="s">
        <v>48</v>
      </c>
      <c r="C182" t="s">
        <v>0</v>
      </c>
      <c r="D182" t="s">
        <v>214</v>
      </c>
      <c r="E182" t="s">
        <v>436</v>
      </c>
      <c r="F182">
        <v>239.0713064</v>
      </c>
      <c r="G182" t="s">
        <v>3213</v>
      </c>
      <c r="H182">
        <v>2.9340268660000004</v>
      </c>
      <c r="I182" t="s">
        <v>872</v>
      </c>
      <c r="J182" t="e">
        <f ca="1">_xll.JChemExcel.Functions.JCSYSStructure("D0B0B4B66678D4C2319CCEEF6928932A")</f>
        <v>#NAME?</v>
      </c>
      <c r="K182">
        <v>28</v>
      </c>
      <c r="L182" t="s">
        <v>2040</v>
      </c>
      <c r="M182" t="s">
        <v>1095</v>
      </c>
      <c r="N182" t="s">
        <v>197</v>
      </c>
      <c r="O182" t="s">
        <v>2323</v>
      </c>
      <c r="P182" t="s">
        <v>183</v>
      </c>
      <c r="Q182" t="s">
        <v>49</v>
      </c>
      <c r="R182">
        <v>3.27</v>
      </c>
      <c r="S182">
        <v>2.2799999999999998</v>
      </c>
      <c r="T182">
        <v>2.0699999999999998</v>
      </c>
      <c r="U182">
        <v>2.19</v>
      </c>
      <c r="V182">
        <f t="shared" si="3"/>
        <v>23.907130640000002</v>
      </c>
      <c r="W182">
        <v>6.8000000000000005E-2</v>
      </c>
      <c r="X182" t="s">
        <v>3002</v>
      </c>
      <c r="Y182" t="s">
        <v>3003</v>
      </c>
      <c r="Z182" s="21">
        <v>43104</v>
      </c>
      <c r="AA182" s="21"/>
      <c r="AB182" s="21"/>
      <c r="AC182" s="21"/>
      <c r="AD182" s="21"/>
      <c r="AE182" s="21"/>
      <c r="AF182" s="21"/>
      <c r="AG182" s="21"/>
      <c r="AH182" s="21" t="s">
        <v>3459</v>
      </c>
      <c r="AI182" s="21"/>
      <c r="AJ182" s="21"/>
      <c r="AK182" s="21" t="s">
        <v>3964</v>
      </c>
      <c r="AL182" s="21" t="s">
        <v>3974</v>
      </c>
    </row>
    <row r="183" spans="1:40" ht="14.75" customHeight="1">
      <c r="A183">
        <v>204</v>
      </c>
      <c r="B183" t="s">
        <v>6</v>
      </c>
      <c r="C183" t="s">
        <v>0</v>
      </c>
      <c r="D183" t="s">
        <v>213</v>
      </c>
      <c r="E183" t="s">
        <v>212</v>
      </c>
      <c r="F183">
        <v>214.0396719</v>
      </c>
      <c r="G183" t="s">
        <v>3105</v>
      </c>
      <c r="H183">
        <v>2.899132663333333</v>
      </c>
      <c r="I183" t="s">
        <v>871</v>
      </c>
      <c r="J183" t="e">
        <f ca="1">_xll.JChemExcel.Functions.JCSYSStructure("7DBD81FF7066C698A904F98DB5DD5E2F")</f>
        <v>#NAME?</v>
      </c>
      <c r="K183">
        <v>17</v>
      </c>
      <c r="L183" t="s">
        <v>1957</v>
      </c>
      <c r="M183" t="s">
        <v>1094</v>
      </c>
      <c r="N183" t="s">
        <v>197</v>
      </c>
      <c r="O183" s="6" t="s">
        <v>198</v>
      </c>
      <c r="P183" t="s">
        <v>182</v>
      </c>
      <c r="Q183" t="s">
        <v>44</v>
      </c>
      <c r="R183">
        <v>1.64</v>
      </c>
      <c r="S183">
        <v>1.63</v>
      </c>
      <c r="T183">
        <v>2.2000000000000002</v>
      </c>
      <c r="U183">
        <v>2.25</v>
      </c>
      <c r="V183">
        <f t="shared" si="3"/>
        <v>21.403967190000003</v>
      </c>
      <c r="W183" t="s">
        <v>2809</v>
      </c>
      <c r="X183" t="s">
        <v>2810</v>
      </c>
      <c r="Y183" t="s">
        <v>2757</v>
      </c>
      <c r="Z183" t="s">
        <v>2758</v>
      </c>
      <c r="AA183" t="s">
        <v>3257</v>
      </c>
      <c r="AH183" s="21" t="s">
        <v>3474</v>
      </c>
      <c r="AI183" t="s">
        <v>3545</v>
      </c>
      <c r="AJ183" t="s">
        <v>3545</v>
      </c>
      <c r="AK183" t="s">
        <v>3616</v>
      </c>
      <c r="AL183" t="s">
        <v>3617</v>
      </c>
    </row>
    <row r="184" spans="1:40" ht="14.75" customHeight="1">
      <c r="A184">
        <v>2739</v>
      </c>
      <c r="B184" t="s">
        <v>580</v>
      </c>
      <c r="C184" t="s">
        <v>5</v>
      </c>
      <c r="D184" t="s">
        <v>581</v>
      </c>
      <c r="E184" t="s">
        <v>582</v>
      </c>
      <c r="F184">
        <v>292.09785549999998</v>
      </c>
      <c r="G184" t="s">
        <v>3113</v>
      </c>
      <c r="H184">
        <v>4.3350537253333341</v>
      </c>
      <c r="I184" t="s">
        <v>870</v>
      </c>
      <c r="J184" t="e">
        <f ca="1">_xll.JChemExcel.Functions.JCSYSStructure("2A3B09FB71798092DA07DA7DA72D488B")</f>
        <v>#NAME?</v>
      </c>
      <c r="K184">
        <v>17</v>
      </c>
      <c r="L184" t="s">
        <v>1956</v>
      </c>
      <c r="M184" t="s">
        <v>1093</v>
      </c>
      <c r="N184" t="s">
        <v>198</v>
      </c>
      <c r="P184" t="s">
        <v>182</v>
      </c>
      <c r="Q184" t="s">
        <v>583</v>
      </c>
      <c r="R184">
        <v>3.08</v>
      </c>
      <c r="S184">
        <v>3.65</v>
      </c>
      <c r="T184">
        <v>1.68</v>
      </c>
      <c r="U184">
        <v>1.92</v>
      </c>
      <c r="V184">
        <f t="shared" si="3"/>
        <v>29.209785549999999</v>
      </c>
      <c r="W184" t="s">
        <v>2805</v>
      </c>
      <c r="X184" t="s">
        <v>2806</v>
      </c>
      <c r="Y184" t="s">
        <v>2807</v>
      </c>
      <c r="Z184" t="s">
        <v>2808</v>
      </c>
      <c r="AA184" t="s">
        <v>3250</v>
      </c>
      <c r="AH184" s="21" t="s">
        <v>3459</v>
      </c>
      <c r="AI184" s="21" t="s">
        <v>3545</v>
      </c>
      <c r="AJ184" s="21" t="s">
        <v>3872</v>
      </c>
      <c r="AK184" s="21" t="s">
        <v>3709</v>
      </c>
      <c r="AL184" s="21" t="s">
        <v>3710</v>
      </c>
      <c r="AM184" s="21" t="s">
        <v>3975</v>
      </c>
      <c r="AN184" s="21" t="s">
        <v>3985</v>
      </c>
    </row>
    <row r="185" spans="1:40" ht="14.75" customHeight="1">
      <c r="A185">
        <v>2555</v>
      </c>
      <c r="B185" t="s">
        <v>172</v>
      </c>
      <c r="C185" t="s">
        <v>2</v>
      </c>
      <c r="D185" t="s">
        <v>211</v>
      </c>
      <c r="E185" t="s">
        <v>747</v>
      </c>
      <c r="F185">
        <v>358.15624311900001</v>
      </c>
      <c r="G185" t="s">
        <v>3169</v>
      </c>
      <c r="H185">
        <v>-1.2655645198615506</v>
      </c>
      <c r="I185" t="s">
        <v>869</v>
      </c>
      <c r="J185" t="e">
        <f ca="1">_xll.JChemExcel.Functions.JCSYSStructure("E48B02D64DD0E3216B5987626ECA38ED")</f>
        <v>#NAME?</v>
      </c>
      <c r="K185">
        <v>27</v>
      </c>
      <c r="L185" t="s">
        <v>2030</v>
      </c>
      <c r="M185" t="s">
        <v>1092</v>
      </c>
      <c r="N185" t="s">
        <v>197</v>
      </c>
      <c r="P185" t="s">
        <v>182</v>
      </c>
      <c r="Q185" t="s">
        <v>46</v>
      </c>
      <c r="R185">
        <v>3.33</v>
      </c>
      <c r="S185">
        <v>-0.66</v>
      </c>
      <c r="T185">
        <v>-0.72</v>
      </c>
      <c r="U185">
        <v>-0.16</v>
      </c>
      <c r="V185">
        <f t="shared" si="3"/>
        <v>35.815624311900002</v>
      </c>
      <c r="W185" t="s">
        <v>2802</v>
      </c>
      <c r="X185" t="s">
        <v>2803</v>
      </c>
      <c r="Y185" t="s">
        <v>2804</v>
      </c>
      <c r="Z185" t="s">
        <v>2758</v>
      </c>
      <c r="AA185" t="s">
        <v>3268</v>
      </c>
      <c r="AB185" t="s">
        <v>3300</v>
      </c>
      <c r="AC185" t="s">
        <v>3297</v>
      </c>
      <c r="AD185" t="s">
        <v>2751</v>
      </c>
      <c r="AE185" t="s">
        <v>3435</v>
      </c>
      <c r="AF185" t="s">
        <v>3436</v>
      </c>
      <c r="AG185" t="s">
        <v>155</v>
      </c>
      <c r="AH185" t="s">
        <v>3480</v>
      </c>
      <c r="AI185" t="s">
        <v>3545</v>
      </c>
      <c r="AJ185" t="s">
        <v>3999</v>
      </c>
      <c r="AK185" t="s">
        <v>4010</v>
      </c>
      <c r="AL185" t="s">
        <v>4011</v>
      </c>
    </row>
    <row r="186" spans="1:40" ht="14.75" customHeight="1">
      <c r="A186">
        <v>273</v>
      </c>
      <c r="B186" t="s">
        <v>34</v>
      </c>
      <c r="C186" t="s">
        <v>0</v>
      </c>
      <c r="D186" t="s">
        <v>210</v>
      </c>
      <c r="E186" t="s">
        <v>209</v>
      </c>
      <c r="F186">
        <v>212.07164069999999</v>
      </c>
      <c r="G186" t="s">
        <v>3176</v>
      </c>
      <c r="H186">
        <v>2.4422288466666666</v>
      </c>
      <c r="I186" t="s">
        <v>868</v>
      </c>
      <c r="J186" t="e">
        <f ca="1">_xll.JChemExcel.Functions.JCSYSStructure("0A45AA8183205455DB64FC1ACCEF2924")</f>
        <v>#NAME?</v>
      </c>
      <c r="K186">
        <v>28</v>
      </c>
      <c r="L186" t="s">
        <v>2039</v>
      </c>
      <c r="M186" t="s">
        <v>1091</v>
      </c>
      <c r="N186" t="s">
        <v>197</v>
      </c>
      <c r="P186" t="s">
        <v>182</v>
      </c>
      <c r="Q186" t="s">
        <v>173</v>
      </c>
      <c r="R186">
        <v>2.04</v>
      </c>
      <c r="S186">
        <v>2.1800000000000002</v>
      </c>
      <c r="T186">
        <v>1.52</v>
      </c>
      <c r="U186">
        <v>1.45</v>
      </c>
      <c r="V186">
        <f t="shared" si="3"/>
        <v>21.207164070000001</v>
      </c>
      <c r="W186">
        <v>0.18</v>
      </c>
      <c r="X186" t="s">
        <v>2800</v>
      </c>
      <c r="Y186" t="s">
        <v>2801</v>
      </c>
      <c r="Z186" s="21">
        <v>43383</v>
      </c>
      <c r="AA186" s="21"/>
      <c r="AB186" s="21"/>
      <c r="AC186" s="21"/>
      <c r="AD186" s="21"/>
      <c r="AE186" s="21"/>
      <c r="AF186" s="21"/>
      <c r="AG186" s="21"/>
      <c r="AH186" s="21" t="s">
        <v>3459</v>
      </c>
      <c r="AI186" s="21"/>
      <c r="AJ186" s="21"/>
      <c r="AK186" s="21" t="s">
        <v>3976</v>
      </c>
      <c r="AL186" s="21" t="s">
        <v>3986</v>
      </c>
    </row>
    <row r="187" spans="1:40" ht="14.75" customHeight="1">
      <c r="A187" t="s">
        <v>155</v>
      </c>
      <c r="B187" t="s">
        <v>547</v>
      </c>
      <c r="C187" t="s">
        <v>2</v>
      </c>
      <c r="D187" t="s">
        <v>548</v>
      </c>
      <c r="E187" t="s">
        <v>746</v>
      </c>
      <c r="F187">
        <v>179.02522894800001</v>
      </c>
      <c r="G187" t="s">
        <v>3165</v>
      </c>
      <c r="H187">
        <v>-3.297409032813289</v>
      </c>
      <c r="I187" t="s">
        <v>867</v>
      </c>
      <c r="J187" t="e">
        <f ca="1">_xll.JChemExcel.Functions.JCSYSStructure("9F78762412894D075666AD9FD803C577")</f>
        <v>#NAME?</v>
      </c>
      <c r="K187">
        <v>27</v>
      </c>
      <c r="L187" t="s">
        <v>2029</v>
      </c>
      <c r="M187" t="s">
        <v>1090</v>
      </c>
      <c r="N187" t="s">
        <v>198</v>
      </c>
      <c r="P187" t="s">
        <v>2987</v>
      </c>
      <c r="Q187" t="s">
        <v>155</v>
      </c>
      <c r="R187">
        <v>1.39</v>
      </c>
      <c r="S187">
        <v>-2.21</v>
      </c>
      <c r="T187">
        <v>-2.54</v>
      </c>
      <c r="U187">
        <v>-2.5499999999999998</v>
      </c>
      <c r="V187">
        <f t="shared" si="3"/>
        <v>17.902522894800001</v>
      </c>
      <c r="AB187" t="s">
        <v>3338</v>
      </c>
      <c r="AC187" t="s">
        <v>3281</v>
      </c>
      <c r="AD187" t="s">
        <v>2997</v>
      </c>
      <c r="AE187" t="s">
        <v>3339</v>
      </c>
    </row>
    <row r="188" spans="1:40" ht="14.75" customHeight="1">
      <c r="A188">
        <v>136</v>
      </c>
      <c r="B188" t="s">
        <v>33</v>
      </c>
      <c r="C188" t="s">
        <v>0</v>
      </c>
      <c r="D188" t="s">
        <v>208</v>
      </c>
      <c r="E188" t="s">
        <v>207</v>
      </c>
      <c r="F188">
        <v>236.11609238299999</v>
      </c>
      <c r="G188" t="s">
        <v>3132</v>
      </c>
      <c r="H188">
        <v>1.6505362766666667</v>
      </c>
      <c r="I188" t="s">
        <v>866</v>
      </c>
      <c r="J188" t="e">
        <f ca="1">_xll.JChemExcel.Functions.JCSYSStructure("6BC09040F01816D7901D4E0E90E88D01")</f>
        <v>#NAME?</v>
      </c>
      <c r="K188">
        <v>20</v>
      </c>
      <c r="L188" t="s">
        <v>1986</v>
      </c>
      <c r="M188" t="s">
        <v>1089</v>
      </c>
      <c r="N188" t="s">
        <v>197</v>
      </c>
      <c r="P188" t="s">
        <v>182</v>
      </c>
      <c r="Q188" t="s">
        <v>45</v>
      </c>
      <c r="R188">
        <v>2.11</v>
      </c>
      <c r="S188">
        <v>1.7</v>
      </c>
      <c r="T188">
        <v>0.19</v>
      </c>
      <c r="U188">
        <v>0.56999999999999995</v>
      </c>
      <c r="V188">
        <f t="shared" si="3"/>
        <v>23.611609238300002</v>
      </c>
      <c r="W188">
        <v>0.218</v>
      </c>
      <c r="X188" t="s">
        <v>2799</v>
      </c>
      <c r="Y188" t="s">
        <v>2782</v>
      </c>
      <c r="Z188" s="21">
        <v>43739</v>
      </c>
      <c r="AA188" s="21"/>
      <c r="AB188" s="21"/>
      <c r="AC188" s="21"/>
      <c r="AD188" s="21"/>
      <c r="AE188" s="21"/>
      <c r="AF188" s="21"/>
      <c r="AG188" s="21"/>
      <c r="AH188" s="21" t="s">
        <v>3459</v>
      </c>
      <c r="AI188" s="21"/>
      <c r="AJ188" s="21"/>
      <c r="AK188" s="21" t="s">
        <v>3977</v>
      </c>
      <c r="AL188" s="21" t="s">
        <v>3987</v>
      </c>
    </row>
    <row r="189" spans="1:40" ht="14.75" customHeight="1">
      <c r="A189">
        <v>278</v>
      </c>
      <c r="B189" t="s">
        <v>4</v>
      </c>
      <c r="C189" t="s">
        <v>5</v>
      </c>
      <c r="D189" t="s">
        <v>193</v>
      </c>
      <c r="E189" t="s">
        <v>206</v>
      </c>
      <c r="F189">
        <v>191.06947654199999</v>
      </c>
      <c r="G189" t="s">
        <v>3127</v>
      </c>
      <c r="H189">
        <v>1.8007555073333332</v>
      </c>
      <c r="I189" t="s">
        <v>865</v>
      </c>
      <c r="J189" t="e">
        <f ca="1">_xll.JChemExcel.Functions.JCSYSStructure("0ECB47B23D88F0C986D1339D3C3134B1")</f>
        <v>#NAME?</v>
      </c>
      <c r="K189">
        <v>19</v>
      </c>
      <c r="L189" t="s">
        <v>1980</v>
      </c>
      <c r="M189" t="s">
        <v>1088</v>
      </c>
      <c r="N189" t="s">
        <v>197</v>
      </c>
      <c r="P189" t="s">
        <v>182</v>
      </c>
      <c r="Q189" t="s">
        <v>43</v>
      </c>
      <c r="R189">
        <v>2.58</v>
      </c>
      <c r="S189">
        <v>2.08</v>
      </c>
      <c r="T189">
        <v>0.96</v>
      </c>
      <c r="U189">
        <v>0.76</v>
      </c>
      <c r="V189">
        <f t="shared" si="3"/>
        <v>19.106947654199999</v>
      </c>
      <c r="W189" t="s">
        <v>2795</v>
      </c>
      <c r="X189" t="s">
        <v>2796</v>
      </c>
      <c r="Y189" t="s">
        <v>2797</v>
      </c>
      <c r="Z189" t="s">
        <v>2798</v>
      </c>
      <c r="AH189" s="21" t="s">
        <v>3459</v>
      </c>
      <c r="AI189" s="21"/>
      <c r="AJ189" s="21"/>
      <c r="AK189" s="21" t="s">
        <v>3978</v>
      </c>
      <c r="AL189" s="21" t="s">
        <v>3988</v>
      </c>
    </row>
    <row r="190" spans="1:40" ht="14.75" customHeight="1">
      <c r="A190" t="s">
        <v>155</v>
      </c>
      <c r="B190" t="s">
        <v>556</v>
      </c>
      <c r="C190" t="s">
        <v>2</v>
      </c>
      <c r="D190" t="s">
        <v>557</v>
      </c>
      <c r="E190" t="s">
        <v>558</v>
      </c>
      <c r="F190">
        <v>458.06382109999998</v>
      </c>
      <c r="G190" t="s">
        <v>3103</v>
      </c>
      <c r="H190">
        <v>1.2380896983333329</v>
      </c>
      <c r="I190" t="s">
        <v>864</v>
      </c>
      <c r="J190" t="e">
        <f ca="1">_xll.JChemExcel.Functions.JCSYSStructure("6062CBF113593A2B9005D401B295DDDF")</f>
        <v>#NAME?</v>
      </c>
      <c r="K190">
        <v>16</v>
      </c>
      <c r="L190" t="s">
        <v>1952</v>
      </c>
      <c r="M190" t="s">
        <v>1084</v>
      </c>
      <c r="P190" t="s">
        <v>182</v>
      </c>
      <c r="Q190" t="s">
        <v>155</v>
      </c>
      <c r="V190">
        <f t="shared" si="3"/>
        <v>45.806382110000001</v>
      </c>
      <c r="AB190" t="s">
        <v>3313</v>
      </c>
      <c r="AC190" t="s">
        <v>3241</v>
      </c>
      <c r="AD190" t="s">
        <v>2748</v>
      </c>
      <c r="AE190" t="s">
        <v>3314</v>
      </c>
      <c r="AF190" t="s">
        <v>3315</v>
      </c>
      <c r="AG190" t="s">
        <v>155</v>
      </c>
      <c r="AH190" t="s">
        <v>3480</v>
      </c>
      <c r="AI190" t="s">
        <v>3545</v>
      </c>
      <c r="AJ190" t="s">
        <v>3995</v>
      </c>
    </row>
    <row r="191" spans="1:40" ht="14.75" customHeight="1">
      <c r="A191">
        <v>194</v>
      </c>
      <c r="B191" t="s">
        <v>3</v>
      </c>
      <c r="C191" t="s">
        <v>2</v>
      </c>
      <c r="D191" t="s">
        <v>192</v>
      </c>
      <c r="E191" t="s">
        <v>434</v>
      </c>
      <c r="F191">
        <v>236.094963014</v>
      </c>
      <c r="G191" t="s">
        <v>3154</v>
      </c>
      <c r="H191">
        <v>2.7660303863333335</v>
      </c>
      <c r="I191" t="s">
        <v>863</v>
      </c>
      <c r="J191" t="e">
        <f ca="1">_xll.JChemExcel.Functions.JCSYSStructure("6E2BB3EF0D1DBD891746D1E9F676A2BB")</f>
        <v>#NAME?</v>
      </c>
      <c r="K191">
        <v>23</v>
      </c>
      <c r="L191" t="s">
        <v>2004</v>
      </c>
      <c r="M191" t="s">
        <v>1087</v>
      </c>
      <c r="N191" t="s">
        <v>197</v>
      </c>
      <c r="P191" t="s">
        <v>182</v>
      </c>
      <c r="Q191" t="s">
        <v>435</v>
      </c>
      <c r="R191">
        <v>3.12</v>
      </c>
      <c r="S191">
        <v>2.23</v>
      </c>
      <c r="T191">
        <v>1.6</v>
      </c>
      <c r="U191">
        <v>1.91</v>
      </c>
      <c r="V191">
        <f t="shared" si="3"/>
        <v>23.6094963014</v>
      </c>
      <c r="W191" t="s">
        <v>2792</v>
      </c>
      <c r="X191" t="s">
        <v>2793</v>
      </c>
      <c r="Y191" t="s">
        <v>2794</v>
      </c>
      <c r="Z191" t="s">
        <v>2758</v>
      </c>
      <c r="AA191" t="s">
        <v>3266</v>
      </c>
      <c r="AH191" s="21" t="s">
        <v>3474</v>
      </c>
      <c r="AI191" t="s">
        <v>3545</v>
      </c>
      <c r="AJ191" t="s">
        <v>3545</v>
      </c>
      <c r="AK191" t="s">
        <v>3593</v>
      </c>
      <c r="AL191" t="s">
        <v>3594</v>
      </c>
    </row>
    <row r="192" spans="1:40" ht="14.75" customHeight="1">
      <c r="A192">
        <v>2845</v>
      </c>
      <c r="B192" t="s">
        <v>32</v>
      </c>
      <c r="C192" t="s">
        <v>2</v>
      </c>
      <c r="D192" t="s">
        <v>191</v>
      </c>
      <c r="E192" t="s">
        <v>745</v>
      </c>
      <c r="F192">
        <v>359.14926360300001</v>
      </c>
      <c r="G192" t="s">
        <v>3031</v>
      </c>
      <c r="H192">
        <v>0.76803604699999872</v>
      </c>
      <c r="I192" t="s">
        <v>862</v>
      </c>
      <c r="J192" t="e">
        <f ca="1">_xll.JChemExcel.Functions.JCSYSStructure("1BB6323322E74F3634B10F09AA25314F")</f>
        <v>#NAME?</v>
      </c>
      <c r="K192">
        <v>4</v>
      </c>
      <c r="L192" t="s">
        <v>1892</v>
      </c>
      <c r="M192" t="s">
        <v>1086</v>
      </c>
      <c r="N192" t="s">
        <v>197</v>
      </c>
      <c r="P192" t="s">
        <v>182</v>
      </c>
      <c r="Q192" t="s">
        <v>40</v>
      </c>
      <c r="R192">
        <v>1.67</v>
      </c>
      <c r="S192">
        <v>0.17</v>
      </c>
      <c r="T192">
        <v>-0.61</v>
      </c>
      <c r="U192">
        <v>-0.97</v>
      </c>
      <c r="V192">
        <f t="shared" si="3"/>
        <v>35.914926360300001</v>
      </c>
      <c r="W192">
        <v>2.9000000000000001E-2</v>
      </c>
      <c r="X192" t="s">
        <v>2989</v>
      </c>
      <c r="Y192" t="s">
        <v>2769</v>
      </c>
      <c r="Z192" t="s">
        <v>155</v>
      </c>
      <c r="AA192" s="21">
        <v>44075</v>
      </c>
      <c r="AB192" t="s">
        <v>3484</v>
      </c>
      <c r="AC192" t="s">
        <v>3241</v>
      </c>
      <c r="AD192" t="s">
        <v>2997</v>
      </c>
      <c r="AE192" t="s">
        <v>3485</v>
      </c>
      <c r="AG192" t="s">
        <v>3463</v>
      </c>
      <c r="AH192" t="s">
        <v>3571</v>
      </c>
      <c r="AI192" t="s">
        <v>3545</v>
      </c>
      <c r="AJ192" t="s">
        <v>3545</v>
      </c>
      <c r="AK192" t="s">
        <v>3589</v>
      </c>
      <c r="AL192" t="s">
        <v>3592</v>
      </c>
    </row>
    <row r="193" spans="1:39" ht="14.75" customHeight="1">
      <c r="A193">
        <v>10688</v>
      </c>
      <c r="B193" t="s">
        <v>353</v>
      </c>
      <c r="C193" t="s">
        <v>2</v>
      </c>
      <c r="D193" t="s">
        <v>402</v>
      </c>
      <c r="E193" t="s">
        <v>375</v>
      </c>
      <c r="F193">
        <v>444.14067324199999</v>
      </c>
      <c r="G193" t="s">
        <v>3162</v>
      </c>
      <c r="H193">
        <v>3.5206550853333338</v>
      </c>
      <c r="I193" t="s">
        <v>861</v>
      </c>
      <c r="J193" t="e">
        <f ca="1">_xll.JChemExcel.Functions.JCSYSStructure("677AA7007221D5D94B4E07D8240846BA")</f>
        <v>#NAME?</v>
      </c>
      <c r="K193">
        <v>25</v>
      </c>
      <c r="L193" t="s">
        <v>2019</v>
      </c>
      <c r="M193" t="s">
        <v>1085</v>
      </c>
      <c r="N193" t="s">
        <v>197</v>
      </c>
      <c r="P193" t="s">
        <v>182</v>
      </c>
      <c r="Q193" t="s">
        <v>155</v>
      </c>
      <c r="R193">
        <v>4.84</v>
      </c>
      <c r="S193">
        <v>2.25</v>
      </c>
      <c r="T193">
        <v>2.4300000000000002</v>
      </c>
      <c r="U193">
        <v>2.66</v>
      </c>
      <c r="V193">
        <f t="shared" si="3"/>
        <v>44.414067324200005</v>
      </c>
      <c r="W193">
        <v>2.4299999999999999E-3</v>
      </c>
      <c r="X193" t="s">
        <v>2752</v>
      </c>
      <c r="Y193" t="s">
        <v>2769</v>
      </c>
      <c r="Z193" t="s">
        <v>155</v>
      </c>
      <c r="AB193" t="s">
        <v>3433</v>
      </c>
      <c r="AC193" t="s">
        <v>3385</v>
      </c>
      <c r="AD193" t="s">
        <v>3319</v>
      </c>
      <c r="AE193">
        <v>685890</v>
      </c>
      <c r="AF193" t="s">
        <v>3434</v>
      </c>
      <c r="AG193" t="s">
        <v>155</v>
      </c>
      <c r="AH193" t="s">
        <v>3480</v>
      </c>
      <c r="AI193" t="s">
        <v>3545</v>
      </c>
      <c r="AJ193" t="s">
        <v>3646</v>
      </c>
      <c r="AK193" t="s">
        <v>3681</v>
      </c>
      <c r="AL193" t="s">
        <v>3682</v>
      </c>
    </row>
    <row r="194" spans="1:39" ht="14.75" customHeight="1">
      <c r="A194">
        <v>303</v>
      </c>
      <c r="B194" t="s">
        <v>170</v>
      </c>
      <c r="C194" t="s">
        <v>2</v>
      </c>
      <c r="D194" t="s">
        <v>132</v>
      </c>
      <c r="E194" t="s">
        <v>744</v>
      </c>
      <c r="F194">
        <v>194.080375578</v>
      </c>
      <c r="G194" t="s">
        <v>3148</v>
      </c>
      <c r="H194">
        <v>-0.54564559166666693</v>
      </c>
      <c r="I194" t="s">
        <v>860</v>
      </c>
      <c r="J194" t="e">
        <f ca="1">_xll.JChemExcel.Functions.JCSYSStructure("3BBFAC6AF15FC712C9848B16D9B09C9F")</f>
        <v>#NAME?</v>
      </c>
      <c r="K194">
        <v>23</v>
      </c>
      <c r="L194" t="s">
        <v>2003</v>
      </c>
      <c r="M194" t="s">
        <v>1083</v>
      </c>
      <c r="N194" t="s">
        <v>197</v>
      </c>
      <c r="P194" t="s">
        <v>182</v>
      </c>
      <c r="Q194" t="s">
        <v>171</v>
      </c>
      <c r="R194">
        <v>1</v>
      </c>
      <c r="S194">
        <v>0.98</v>
      </c>
      <c r="T194">
        <v>-0.2</v>
      </c>
      <c r="U194">
        <v>-0.53</v>
      </c>
      <c r="V194">
        <f t="shared" si="3"/>
        <v>19.4080375578</v>
      </c>
      <c r="W194">
        <v>24</v>
      </c>
      <c r="X194" t="s">
        <v>2791</v>
      </c>
      <c r="Y194" t="s">
        <v>2782</v>
      </c>
      <c r="Z194" t="s">
        <v>155</v>
      </c>
      <c r="AA194" s="21">
        <v>41603</v>
      </c>
      <c r="AH194" s="21" t="s">
        <v>3481</v>
      </c>
      <c r="AI194" t="s">
        <v>3545</v>
      </c>
      <c r="AJ194" t="s">
        <v>3545</v>
      </c>
      <c r="AK194" t="s">
        <v>3785</v>
      </c>
      <c r="AL194" t="s">
        <v>3786</v>
      </c>
    </row>
    <row r="195" spans="1:39" ht="14.75" customHeight="1">
      <c r="A195" t="s">
        <v>155</v>
      </c>
      <c r="B195" t="s">
        <v>426</v>
      </c>
      <c r="C195" t="s">
        <v>2</v>
      </c>
      <c r="D195" t="s">
        <v>433</v>
      </c>
      <c r="E195" t="s">
        <v>743</v>
      </c>
      <c r="F195">
        <v>835.37790551900002</v>
      </c>
      <c r="G195" t="s">
        <v>3217</v>
      </c>
      <c r="H195">
        <v>4.203043962333334</v>
      </c>
      <c r="I195" t="s">
        <v>859</v>
      </c>
      <c r="J195" t="e">
        <f ca="1">_xll.JChemExcel.Functions.JCSYSStructure("B09046EC5E9E0182BE1DC01E82A5D8F5")</f>
        <v>#NAME?</v>
      </c>
      <c r="K195">
        <v>2</v>
      </c>
      <c r="L195" t="s">
        <v>1890</v>
      </c>
      <c r="M195" t="s">
        <v>1082</v>
      </c>
      <c r="N195" t="s">
        <v>197</v>
      </c>
      <c r="O195" t="s">
        <v>2731</v>
      </c>
      <c r="P195" t="s">
        <v>2987</v>
      </c>
      <c r="Q195" t="s">
        <v>155</v>
      </c>
      <c r="R195">
        <v>5.08</v>
      </c>
      <c r="S195">
        <v>1.9</v>
      </c>
      <c r="T195">
        <v>3.92</v>
      </c>
      <c r="U195">
        <v>4.72</v>
      </c>
      <c r="V195">
        <f t="shared" si="3"/>
        <v>83.537790551900002</v>
      </c>
    </row>
    <row r="196" spans="1:39" ht="14.75" customHeight="1">
      <c r="A196">
        <v>2803</v>
      </c>
      <c r="B196" t="s">
        <v>628</v>
      </c>
      <c r="C196" t="s">
        <v>2</v>
      </c>
      <c r="D196" t="s">
        <v>680</v>
      </c>
      <c r="E196" t="s">
        <v>742</v>
      </c>
      <c r="F196">
        <v>239.10769189999999</v>
      </c>
      <c r="G196" t="s">
        <v>3068</v>
      </c>
      <c r="H196">
        <v>3.2661124519999998</v>
      </c>
      <c r="I196" t="s">
        <v>858</v>
      </c>
      <c r="J196" t="e">
        <f ca="1">_xll.JChemExcel.Functions.JCSYSStructure("CFB4D8D89952F9DF154FC5857F74B4DC")</f>
        <v>#NAME?</v>
      </c>
      <c r="K196">
        <v>11</v>
      </c>
      <c r="L196" t="s">
        <v>1913</v>
      </c>
      <c r="M196" t="s">
        <v>1081</v>
      </c>
      <c r="N196" t="s">
        <v>198</v>
      </c>
      <c r="P196" t="s">
        <v>182</v>
      </c>
      <c r="Q196" t="s">
        <v>155</v>
      </c>
      <c r="R196">
        <v>2.85</v>
      </c>
      <c r="S196">
        <v>3.21</v>
      </c>
      <c r="T196">
        <v>3.15</v>
      </c>
      <c r="U196">
        <v>3.48</v>
      </c>
      <c r="V196">
        <f t="shared" ref="V196:V233" si="4">F196*10^-1</f>
        <v>23.91076919</v>
      </c>
      <c r="W196">
        <v>2.7E-2</v>
      </c>
      <c r="X196" t="s">
        <v>2790</v>
      </c>
      <c r="Y196" t="s">
        <v>2769</v>
      </c>
      <c r="Z196" t="s">
        <v>155</v>
      </c>
      <c r="AA196" s="21">
        <v>44075</v>
      </c>
      <c r="AB196" t="s">
        <v>3429</v>
      </c>
      <c r="AC196" t="s">
        <v>3241</v>
      </c>
      <c r="AD196" t="s">
        <v>2748</v>
      </c>
      <c r="AE196" t="s">
        <v>3492</v>
      </c>
      <c r="AF196" t="s">
        <v>3491</v>
      </c>
      <c r="AG196" t="s">
        <v>155</v>
      </c>
      <c r="AH196" t="s">
        <v>3530</v>
      </c>
      <c r="AI196" t="s">
        <v>3545</v>
      </c>
      <c r="AJ196" t="s">
        <v>3545</v>
      </c>
      <c r="AK196" t="s">
        <v>3590</v>
      </c>
      <c r="AL196" t="s">
        <v>3591</v>
      </c>
      <c r="AM196">
        <v>-0.84699999999999998</v>
      </c>
    </row>
    <row r="197" spans="1:39" ht="14.75" customHeight="1">
      <c r="A197">
        <v>10957</v>
      </c>
      <c r="B197" t="s">
        <v>352</v>
      </c>
      <c r="C197" t="s">
        <v>2</v>
      </c>
      <c r="D197" t="s">
        <v>401</v>
      </c>
      <c r="E197" t="s">
        <v>374</v>
      </c>
      <c r="F197">
        <v>430.23553881499998</v>
      </c>
      <c r="G197" t="s">
        <v>3212</v>
      </c>
      <c r="H197">
        <v>2.7338900003333331</v>
      </c>
      <c r="I197" t="s">
        <v>857</v>
      </c>
      <c r="J197" t="e">
        <f ca="1">_xll.JChemExcel.Functions.JCSYSStructure("19284D6ECC8600BD3D0A810BAF9B8046")</f>
        <v>#NAME?</v>
      </c>
      <c r="K197">
        <v>25</v>
      </c>
      <c r="L197" t="s">
        <v>2018</v>
      </c>
      <c r="M197" t="s">
        <v>1080</v>
      </c>
      <c r="N197" t="s">
        <v>197</v>
      </c>
      <c r="O197" t="s">
        <v>2620</v>
      </c>
      <c r="P197" t="s">
        <v>2987</v>
      </c>
      <c r="Q197" t="s">
        <v>155</v>
      </c>
      <c r="R197">
        <v>1.63</v>
      </c>
      <c r="S197">
        <v>1.76</v>
      </c>
      <c r="T197">
        <v>0.22</v>
      </c>
      <c r="U197">
        <v>0.15</v>
      </c>
      <c r="V197">
        <f t="shared" si="4"/>
        <v>43.0235538815</v>
      </c>
      <c r="W197">
        <v>0.48</v>
      </c>
      <c r="X197" t="s">
        <v>2752</v>
      </c>
      <c r="Y197" t="s">
        <v>2777</v>
      </c>
      <c r="Z197" t="s">
        <v>155</v>
      </c>
      <c r="AA197" s="21">
        <v>42663</v>
      </c>
    </row>
    <row r="198" spans="1:39" ht="14.75" customHeight="1">
      <c r="A198">
        <v>24</v>
      </c>
      <c r="B198" t="s">
        <v>25</v>
      </c>
      <c r="C198" t="s">
        <v>0</v>
      </c>
      <c r="D198" t="s">
        <v>26</v>
      </c>
      <c r="E198" t="s">
        <v>741</v>
      </c>
      <c r="F198">
        <v>274.85813999999999</v>
      </c>
      <c r="G198" t="s">
        <v>3118</v>
      </c>
      <c r="H198">
        <v>3.0632819333333332</v>
      </c>
      <c r="I198" t="s">
        <v>856</v>
      </c>
      <c r="J198" t="e">
        <f ca="1">_xll.JChemExcel.Functions.JCSYSStructure("1E14E493FD1A7C10D8593E76FC9BA038")</f>
        <v>#NAME?</v>
      </c>
      <c r="K198">
        <v>18</v>
      </c>
      <c r="L198" t="s">
        <v>1971</v>
      </c>
      <c r="M198" t="s">
        <v>1079</v>
      </c>
      <c r="N198" t="s">
        <v>197</v>
      </c>
      <c r="P198" t="s">
        <v>182</v>
      </c>
      <c r="Q198" t="s">
        <v>42</v>
      </c>
      <c r="R198">
        <v>2.52</v>
      </c>
      <c r="S198">
        <v>3.36</v>
      </c>
      <c r="T198">
        <v>2.77</v>
      </c>
      <c r="U198">
        <v>2.69</v>
      </c>
      <c r="V198">
        <f t="shared" si="4"/>
        <v>27.485814000000001</v>
      </c>
      <c r="W198">
        <v>0.23</v>
      </c>
      <c r="X198" t="s">
        <v>2789</v>
      </c>
      <c r="Y198" t="s">
        <v>2748</v>
      </c>
      <c r="Z198" s="21">
        <v>44929</v>
      </c>
      <c r="AA198" s="21"/>
      <c r="AB198" s="21"/>
      <c r="AC198" s="21"/>
      <c r="AD198" s="21"/>
      <c r="AE198" s="21"/>
      <c r="AF198" s="21"/>
      <c r="AG198" s="21"/>
      <c r="AH198" s="21" t="s">
        <v>3459</v>
      </c>
      <c r="AI198" s="21"/>
      <c r="AJ198" s="21"/>
      <c r="AK198" s="21" t="s">
        <v>3979</v>
      </c>
      <c r="AL198" s="21" t="s">
        <v>3989</v>
      </c>
    </row>
    <row r="199" spans="1:39" ht="14.75" customHeight="1">
      <c r="A199">
        <v>10585</v>
      </c>
      <c r="B199" t="s">
        <v>604</v>
      </c>
      <c r="C199" t="s">
        <v>2</v>
      </c>
      <c r="D199" t="s">
        <v>621</v>
      </c>
      <c r="E199" t="s">
        <v>740</v>
      </c>
      <c r="F199">
        <v>361.13140809599997</v>
      </c>
      <c r="G199" t="s">
        <v>3102</v>
      </c>
      <c r="H199">
        <v>3.6125955773333329</v>
      </c>
      <c r="I199" t="s">
        <v>855</v>
      </c>
      <c r="J199" t="e">
        <f ca="1">_xll.JChemExcel.Functions.JCSYSStructure("7C74349542691E09DB8A47603E6BC234")</f>
        <v>#NAME?</v>
      </c>
      <c r="K199">
        <v>16</v>
      </c>
      <c r="L199" t="s">
        <v>1951</v>
      </c>
      <c r="M199" t="s">
        <v>1078</v>
      </c>
      <c r="N199" t="s">
        <v>198</v>
      </c>
      <c r="P199" t="s">
        <v>182</v>
      </c>
      <c r="Q199" t="s">
        <v>155</v>
      </c>
      <c r="R199">
        <v>4.49</v>
      </c>
      <c r="S199">
        <v>2.83</v>
      </c>
      <c r="T199">
        <v>2.4</v>
      </c>
      <c r="U199">
        <v>2.63</v>
      </c>
      <c r="V199">
        <f t="shared" si="4"/>
        <v>36.113140809599997</v>
      </c>
      <c r="W199">
        <v>9.9700000000000006</v>
      </c>
      <c r="X199" t="s">
        <v>2788</v>
      </c>
      <c r="Y199" t="s">
        <v>2748</v>
      </c>
      <c r="Z199" t="s">
        <v>155</v>
      </c>
      <c r="AA199" s="21">
        <v>44137</v>
      </c>
      <c r="AH199" t="s">
        <v>3481</v>
      </c>
      <c r="AI199" t="s">
        <v>3545</v>
      </c>
      <c r="AJ199" t="s">
        <v>3545</v>
      </c>
      <c r="AK199" t="s">
        <v>3811</v>
      </c>
      <c r="AL199" t="s">
        <v>3812</v>
      </c>
    </row>
    <row r="200" spans="1:39" ht="14.75" customHeight="1">
      <c r="A200" t="s">
        <v>155</v>
      </c>
      <c r="B200" t="s">
        <v>500</v>
      </c>
      <c r="C200" t="s">
        <v>2</v>
      </c>
      <c r="D200" t="s">
        <v>501</v>
      </c>
      <c r="E200" t="s">
        <v>502</v>
      </c>
      <c r="F200">
        <v>463.28349206299998</v>
      </c>
      <c r="G200" t="s">
        <v>3223</v>
      </c>
      <c r="H200">
        <v>2.4132692183284901</v>
      </c>
      <c r="I200" t="s">
        <v>854</v>
      </c>
      <c r="J200" t="e">
        <f ca="1">_xll.JChemExcel.Functions.JCSYSStructure("632FC2B8F8E64C90FE9F80874D2820E8")</f>
        <v>#NAME?</v>
      </c>
      <c r="K200">
        <v>6</v>
      </c>
      <c r="L200" t="s">
        <v>1894</v>
      </c>
      <c r="M200" t="s">
        <v>1077</v>
      </c>
      <c r="N200" t="s">
        <v>198</v>
      </c>
      <c r="O200" t="s">
        <v>2733</v>
      </c>
      <c r="P200" t="s">
        <v>2987</v>
      </c>
      <c r="Q200" t="s">
        <v>155</v>
      </c>
      <c r="R200">
        <v>5.42</v>
      </c>
      <c r="S200">
        <v>1.57</v>
      </c>
      <c r="T200">
        <v>2.59</v>
      </c>
      <c r="U200">
        <v>3.08</v>
      </c>
      <c r="V200">
        <f t="shared" si="4"/>
        <v>46.328349206300004</v>
      </c>
    </row>
    <row r="201" spans="1:39" ht="14.75" customHeight="1">
      <c r="A201">
        <v>209</v>
      </c>
      <c r="B201" t="s">
        <v>190</v>
      </c>
      <c r="C201" t="s">
        <v>2</v>
      </c>
      <c r="D201" t="s">
        <v>154</v>
      </c>
      <c r="E201" t="s">
        <v>739</v>
      </c>
      <c r="F201">
        <v>361.10808580000003</v>
      </c>
      <c r="G201" t="s">
        <v>3178</v>
      </c>
      <c r="H201">
        <v>3.9865833456666668</v>
      </c>
      <c r="I201" t="s">
        <v>853</v>
      </c>
      <c r="J201" t="e">
        <f ca="1">_xll.JChemExcel.Functions.JCSYSStructure("CCD343A44E5A76C05366A625028763B9")</f>
        <v>#NAME?</v>
      </c>
      <c r="K201">
        <v>28</v>
      </c>
      <c r="L201" t="s">
        <v>2038</v>
      </c>
      <c r="M201" t="s">
        <v>1076</v>
      </c>
      <c r="N201" t="s">
        <v>197</v>
      </c>
      <c r="P201" t="s">
        <v>182</v>
      </c>
      <c r="Q201" t="s">
        <v>201</v>
      </c>
      <c r="R201">
        <v>2.62</v>
      </c>
      <c r="S201">
        <v>2.31</v>
      </c>
      <c r="T201">
        <v>3.04</v>
      </c>
      <c r="U201">
        <v>3.57</v>
      </c>
      <c r="V201">
        <f t="shared" si="4"/>
        <v>36.110808580000004</v>
      </c>
      <c r="W201">
        <v>9.98</v>
      </c>
      <c r="X201" t="s">
        <v>3534</v>
      </c>
      <c r="Y201" t="s">
        <v>2769</v>
      </c>
      <c r="Z201" t="s">
        <v>2787</v>
      </c>
      <c r="AB201" t="s">
        <v>3508</v>
      </c>
      <c r="AC201" t="s">
        <v>3305</v>
      </c>
      <c r="AD201" t="s">
        <v>2997</v>
      </c>
      <c r="AE201" t="s">
        <v>3509</v>
      </c>
      <c r="AH201" t="s">
        <v>3480</v>
      </c>
      <c r="AI201" t="s">
        <v>3545</v>
      </c>
      <c r="AJ201" t="s">
        <v>3545</v>
      </c>
      <c r="AK201" t="s">
        <v>3868</v>
      </c>
      <c r="AL201" t="s">
        <v>3869</v>
      </c>
    </row>
    <row r="202" spans="1:39" ht="14.75" customHeight="1">
      <c r="A202">
        <v>2823</v>
      </c>
      <c r="B202" s="6" t="s">
        <v>622</v>
      </c>
      <c r="C202" t="s">
        <v>2</v>
      </c>
      <c r="D202" t="s">
        <v>623</v>
      </c>
      <c r="E202" t="s">
        <v>738</v>
      </c>
      <c r="F202">
        <v>289.13140809599997</v>
      </c>
      <c r="G202" t="s">
        <v>3022</v>
      </c>
      <c r="H202">
        <v>-0.59486808342803876</v>
      </c>
      <c r="I202" t="s">
        <v>852</v>
      </c>
      <c r="J202" t="e">
        <f ca="1">_xll.JChemExcel.Functions.JCSYSStructure("E2BE3D8F6DF19A858738B9255DA34ECD")</f>
        <v>#NAME?</v>
      </c>
      <c r="K202">
        <v>3</v>
      </c>
      <c r="L202" t="s">
        <v>1891</v>
      </c>
      <c r="M202" t="s">
        <v>1075</v>
      </c>
      <c r="N202" t="s">
        <v>198</v>
      </c>
      <c r="O202" t="s">
        <v>3450</v>
      </c>
      <c r="P202" s="23" t="s">
        <v>2987</v>
      </c>
      <c r="Q202" t="s">
        <v>624</v>
      </c>
      <c r="R202">
        <v>2.29</v>
      </c>
      <c r="S202">
        <v>-0.71</v>
      </c>
      <c r="T202">
        <v>0.66</v>
      </c>
      <c r="U202">
        <v>0.62</v>
      </c>
      <c r="V202">
        <f t="shared" si="4"/>
        <v>28.913140809599998</v>
      </c>
      <c r="W202">
        <v>0</v>
      </c>
      <c r="X202" t="s">
        <v>2752</v>
      </c>
      <c r="Y202" t="s">
        <v>2786</v>
      </c>
      <c r="AB202" t="s">
        <v>3379</v>
      </c>
      <c r="AC202" t="s">
        <v>3243</v>
      </c>
      <c r="AD202" t="s">
        <v>2815</v>
      </c>
      <c r="AE202" t="s">
        <v>3381</v>
      </c>
      <c r="AF202" t="s">
        <v>3380</v>
      </c>
    </row>
    <row r="203" spans="1:39" ht="14.75" customHeight="1">
      <c r="A203">
        <v>230</v>
      </c>
      <c r="B203" t="s">
        <v>657</v>
      </c>
      <c r="C203" t="s">
        <v>586</v>
      </c>
      <c r="D203" t="s">
        <v>584</v>
      </c>
      <c r="E203" t="s">
        <v>585</v>
      </c>
      <c r="F203">
        <v>228.07864424600001</v>
      </c>
      <c r="G203" t="s">
        <v>3024</v>
      </c>
      <c r="H203">
        <v>3.6213622659999993</v>
      </c>
      <c r="I203" t="s">
        <v>851</v>
      </c>
      <c r="J203" t="e">
        <f ca="1">_xll.JChemExcel.Functions.JCSYSStructure("CDFB624E0B67B79AD1CC937E4DDAE04C")</f>
        <v>#NAME?</v>
      </c>
      <c r="K203">
        <v>3</v>
      </c>
      <c r="L203" t="s">
        <v>1891</v>
      </c>
      <c r="M203" t="s">
        <v>1074</v>
      </c>
      <c r="N203" t="s">
        <v>198</v>
      </c>
      <c r="P203" t="s">
        <v>183</v>
      </c>
      <c r="Q203" t="s">
        <v>155</v>
      </c>
      <c r="R203">
        <v>2.98</v>
      </c>
      <c r="S203">
        <v>3.44</v>
      </c>
      <c r="T203">
        <v>2.64</v>
      </c>
      <c r="U203">
        <v>2.31</v>
      </c>
      <c r="V203">
        <f t="shared" si="4"/>
        <v>22.807864424600002</v>
      </c>
      <c r="W203" t="s">
        <v>2784</v>
      </c>
      <c r="X203" t="s">
        <v>2785</v>
      </c>
      <c r="Y203" t="s">
        <v>2757</v>
      </c>
      <c r="Z203" t="s">
        <v>2758</v>
      </c>
      <c r="AA203" t="s">
        <v>3248</v>
      </c>
      <c r="AH203" t="s">
        <v>3481</v>
      </c>
      <c r="AI203" t="s">
        <v>3545</v>
      </c>
      <c r="AJ203" t="s">
        <v>3545</v>
      </c>
      <c r="AK203" t="s">
        <v>3728</v>
      </c>
      <c r="AL203" t="s">
        <v>3730</v>
      </c>
    </row>
    <row r="204" spans="1:39" ht="14.75" customHeight="1">
      <c r="A204">
        <v>253</v>
      </c>
      <c r="B204" t="s">
        <v>587</v>
      </c>
      <c r="C204" t="s">
        <v>0</v>
      </c>
      <c r="D204" t="s">
        <v>588</v>
      </c>
      <c r="E204" t="s">
        <v>589</v>
      </c>
      <c r="F204">
        <v>240.05686342800001</v>
      </c>
      <c r="G204" t="s">
        <v>3082</v>
      </c>
      <c r="H204">
        <v>0.75692657000000019</v>
      </c>
      <c r="I204" t="s">
        <v>850</v>
      </c>
      <c r="J204" t="e">
        <f ca="1">_xll.JChemExcel.Functions.JCSYSStructure("FDE083E690897CD7D8A9B659BB3F1110")</f>
        <v>#NAME?</v>
      </c>
      <c r="K204">
        <v>14</v>
      </c>
      <c r="L204" t="s">
        <v>1932</v>
      </c>
      <c r="M204" t="s">
        <v>1073</v>
      </c>
      <c r="N204" t="s">
        <v>198</v>
      </c>
      <c r="P204" t="s">
        <v>182</v>
      </c>
      <c r="Q204" t="s">
        <v>590</v>
      </c>
      <c r="R204">
        <v>1</v>
      </c>
      <c r="S204">
        <v>2.11</v>
      </c>
      <c r="T204">
        <v>2.17</v>
      </c>
      <c r="U204">
        <v>2.37</v>
      </c>
      <c r="V204">
        <f t="shared" si="4"/>
        <v>24.005686342800004</v>
      </c>
      <c r="W204">
        <v>0.23</v>
      </c>
      <c r="X204" t="s">
        <v>2783</v>
      </c>
      <c r="Y204" t="s">
        <v>2748</v>
      </c>
      <c r="Z204" s="21">
        <v>45303</v>
      </c>
      <c r="AA204" s="21"/>
      <c r="AB204" s="21"/>
      <c r="AC204" s="21"/>
      <c r="AD204" s="21"/>
      <c r="AE204" s="21"/>
      <c r="AF204" s="21"/>
      <c r="AG204" s="21"/>
      <c r="AH204" s="21" t="s">
        <v>3459</v>
      </c>
      <c r="AI204" s="21"/>
      <c r="AJ204" s="21"/>
      <c r="AK204" s="21" t="s">
        <v>3980</v>
      </c>
      <c r="AL204" s="21" t="s">
        <v>3990</v>
      </c>
    </row>
    <row r="205" spans="1:39" ht="14.75" customHeight="1">
      <c r="A205">
        <v>3385</v>
      </c>
      <c r="B205" s="6" t="s">
        <v>627</v>
      </c>
      <c r="C205" t="s">
        <v>2</v>
      </c>
      <c r="D205" t="s">
        <v>664</v>
      </c>
      <c r="E205" t="s">
        <v>737</v>
      </c>
      <c r="F205">
        <v>257.10117059499999</v>
      </c>
      <c r="G205" t="s">
        <v>3077</v>
      </c>
      <c r="H205">
        <v>-1.9020041325275159</v>
      </c>
      <c r="I205" t="s">
        <v>849</v>
      </c>
      <c r="J205" t="e">
        <f ca="1">_xll.JChemExcel.Functions.JCSYSStructure("55B7D1F916A02232442A08146504DCDE")</f>
        <v>#NAME?</v>
      </c>
      <c r="K205">
        <v>13</v>
      </c>
      <c r="L205" t="s">
        <v>1927</v>
      </c>
      <c r="M205" t="s">
        <v>1072</v>
      </c>
      <c r="N205" t="s">
        <v>198</v>
      </c>
      <c r="P205" t="s">
        <v>182</v>
      </c>
      <c r="Q205" t="s">
        <v>155</v>
      </c>
      <c r="R205">
        <v>1.95</v>
      </c>
      <c r="S205">
        <v>0.14000000000000001</v>
      </c>
      <c r="T205">
        <v>-3.04</v>
      </c>
      <c r="U205">
        <v>-3.09</v>
      </c>
      <c r="V205">
        <f t="shared" si="4"/>
        <v>25.7101170595</v>
      </c>
      <c r="W205">
        <v>0.98799999999999999</v>
      </c>
      <c r="X205" t="s">
        <v>2759</v>
      </c>
      <c r="Y205" t="s">
        <v>2782</v>
      </c>
      <c r="Z205" t="s">
        <v>155</v>
      </c>
      <c r="AA205" s="21">
        <v>41731</v>
      </c>
      <c r="AH205" t="s">
        <v>3481</v>
      </c>
      <c r="AI205" t="s">
        <v>3545</v>
      </c>
      <c r="AJ205" t="s">
        <v>3545</v>
      </c>
      <c r="AK205" t="s">
        <v>3783</v>
      </c>
      <c r="AL205" t="s">
        <v>3784</v>
      </c>
    </row>
    <row r="206" spans="1:39" ht="14.75" customHeight="1">
      <c r="A206" t="s">
        <v>155</v>
      </c>
      <c r="B206" t="s">
        <v>432</v>
      </c>
      <c r="C206" t="s">
        <v>2</v>
      </c>
      <c r="D206" s="8" t="s">
        <v>431</v>
      </c>
      <c r="E206" t="s">
        <v>736</v>
      </c>
      <c r="F206">
        <v>659.31414074300005</v>
      </c>
      <c r="G206" t="s">
        <v>3225</v>
      </c>
      <c r="H206">
        <v>2.6432198934410036</v>
      </c>
      <c r="I206" t="s">
        <v>848</v>
      </c>
      <c r="J206" t="e">
        <f ca="1">_xll.JChemExcel.Functions.JCSYSStructure("C5404613FE99A21B5016C2A4FC41E9EA")</f>
        <v>#NAME?</v>
      </c>
      <c r="K206">
        <v>6</v>
      </c>
      <c r="L206" t="s">
        <v>1894</v>
      </c>
      <c r="M206" t="s">
        <v>1071</v>
      </c>
      <c r="N206" t="s">
        <v>197</v>
      </c>
      <c r="O206" t="s">
        <v>2732</v>
      </c>
      <c r="P206" t="s">
        <v>2987</v>
      </c>
      <c r="Q206" t="s">
        <v>155</v>
      </c>
      <c r="R206">
        <v>6.24</v>
      </c>
      <c r="S206">
        <v>4.1399999999999997</v>
      </c>
      <c r="T206">
        <v>3.23</v>
      </c>
      <c r="U206">
        <v>4.51</v>
      </c>
      <c r="V206">
        <f t="shared" si="4"/>
        <v>65.931414074300008</v>
      </c>
    </row>
    <row r="207" spans="1:39" ht="14.75" customHeight="1">
      <c r="A207">
        <v>288</v>
      </c>
      <c r="B207" t="s">
        <v>31</v>
      </c>
      <c r="C207" t="s">
        <v>0</v>
      </c>
      <c r="D207" t="s">
        <v>189</v>
      </c>
      <c r="E207" t="s">
        <v>735</v>
      </c>
      <c r="F207">
        <v>215.09377319999999</v>
      </c>
      <c r="G207" t="s">
        <v>3141</v>
      </c>
      <c r="H207">
        <v>2.1976015950000001</v>
      </c>
      <c r="I207" t="s">
        <v>847</v>
      </c>
      <c r="J207" t="e">
        <f ca="1">_xll.JChemExcel.Functions.JCSYSStructure("49496F2BD6621C1A6DB7758EB5683D7A")</f>
        <v>#NAME?</v>
      </c>
      <c r="K207">
        <v>21</v>
      </c>
      <c r="L207" t="s">
        <v>1993</v>
      </c>
      <c r="M207" t="s">
        <v>1070</v>
      </c>
      <c r="N207" t="s">
        <v>197</v>
      </c>
      <c r="P207" t="s">
        <v>182</v>
      </c>
      <c r="Q207" t="s">
        <v>40</v>
      </c>
      <c r="R207">
        <v>2.35</v>
      </c>
      <c r="S207">
        <v>2.16</v>
      </c>
      <c r="T207">
        <v>1.0900000000000001</v>
      </c>
      <c r="U207">
        <v>1.35</v>
      </c>
      <c r="V207">
        <f t="shared" si="4"/>
        <v>21.509377319999999</v>
      </c>
      <c r="W207" t="s">
        <v>2778</v>
      </c>
      <c r="X207" t="s">
        <v>2779</v>
      </c>
      <c r="Y207" t="s">
        <v>2780</v>
      </c>
      <c r="Z207" t="s">
        <v>2781</v>
      </c>
      <c r="AA207" t="s">
        <v>3263</v>
      </c>
      <c r="AH207" s="21" t="s">
        <v>3459</v>
      </c>
      <c r="AI207" s="21"/>
      <c r="AJ207" s="21"/>
      <c r="AK207" s="21" t="s">
        <v>3981</v>
      </c>
      <c r="AL207" s="21" t="s">
        <v>3991</v>
      </c>
    </row>
    <row r="208" spans="1:39" ht="14.75" customHeight="1">
      <c r="A208">
        <v>10687</v>
      </c>
      <c r="B208" t="s">
        <v>351</v>
      </c>
      <c r="C208" t="s">
        <v>2</v>
      </c>
      <c r="D208" t="s">
        <v>400</v>
      </c>
      <c r="E208" t="s">
        <v>373</v>
      </c>
      <c r="F208">
        <v>366.10227220000002</v>
      </c>
      <c r="G208" t="s">
        <v>3017</v>
      </c>
      <c r="H208">
        <v>5.4747383500000009</v>
      </c>
      <c r="I208" t="s">
        <v>846</v>
      </c>
      <c r="J208" t="e">
        <f ca="1">_xll.JChemExcel.Functions.JCSYSStructure("42EC497398E43BA0C46719550AA876C2")</f>
        <v>#NAME?</v>
      </c>
      <c r="K208">
        <v>2</v>
      </c>
      <c r="L208" t="s">
        <v>1890</v>
      </c>
      <c r="M208" t="s">
        <v>1069</v>
      </c>
      <c r="N208" t="s">
        <v>197</v>
      </c>
      <c r="P208" t="s">
        <v>183</v>
      </c>
      <c r="Q208" t="s">
        <v>155</v>
      </c>
      <c r="R208">
        <v>2.62</v>
      </c>
      <c r="S208">
        <v>3.55</v>
      </c>
      <c r="T208">
        <v>4.41</v>
      </c>
      <c r="U208">
        <v>4.57</v>
      </c>
      <c r="V208">
        <f t="shared" si="4"/>
        <v>36.610227220000006</v>
      </c>
      <c r="W208">
        <v>2.5000000000000001E-3</v>
      </c>
      <c r="X208" t="s">
        <v>2776</v>
      </c>
      <c r="Y208" t="s">
        <v>2777</v>
      </c>
      <c r="Z208" t="s">
        <v>155</v>
      </c>
      <c r="AA208" s="21">
        <v>44321</v>
      </c>
      <c r="AB208" t="s">
        <v>3372</v>
      </c>
      <c r="AC208" t="s">
        <v>3297</v>
      </c>
      <c r="AD208" t="s">
        <v>2751</v>
      </c>
      <c r="AE208" t="s">
        <v>3373</v>
      </c>
      <c r="AG208" s="31" t="s">
        <v>3859</v>
      </c>
      <c r="AH208" t="s">
        <v>3480</v>
      </c>
      <c r="AI208" t="s">
        <v>3545</v>
      </c>
      <c r="AJ208" t="s">
        <v>3545</v>
      </c>
      <c r="AK208" t="s">
        <v>3888</v>
      </c>
      <c r="AL208" t="s">
        <v>3875</v>
      </c>
    </row>
    <row r="209" spans="1:38">
      <c r="A209">
        <v>2810</v>
      </c>
      <c r="B209" t="s">
        <v>531</v>
      </c>
      <c r="C209" t="s">
        <v>2</v>
      </c>
      <c r="D209" t="s">
        <v>532</v>
      </c>
      <c r="E209" t="s">
        <v>734</v>
      </c>
      <c r="F209">
        <v>558.25300039800004</v>
      </c>
      <c r="G209" t="s">
        <v>3036</v>
      </c>
      <c r="H209">
        <v>5.3871467670000008</v>
      </c>
      <c r="I209" t="s">
        <v>845</v>
      </c>
      <c r="J209" t="e">
        <f ca="1">_xll.JChemExcel.Functions.JCSYSStructure("96EDD7E36BB7A08B5D3D83F9877585A3")</f>
        <v>#NAME?</v>
      </c>
      <c r="K209">
        <v>5</v>
      </c>
      <c r="L209" t="s">
        <v>1893</v>
      </c>
      <c r="M209" t="s">
        <v>1068</v>
      </c>
      <c r="N209" t="s">
        <v>198</v>
      </c>
      <c r="P209" t="s">
        <v>182</v>
      </c>
      <c r="Q209" t="s">
        <v>609</v>
      </c>
      <c r="R209">
        <v>4.46</v>
      </c>
      <c r="S209">
        <v>2.6</v>
      </c>
      <c r="T209">
        <v>1.95</v>
      </c>
      <c r="U209">
        <v>2.84</v>
      </c>
      <c r="V209">
        <f t="shared" si="4"/>
        <v>55.825300039800005</v>
      </c>
      <c r="W209">
        <v>0.22900000000000001</v>
      </c>
      <c r="X209" t="s">
        <v>2775</v>
      </c>
      <c r="Y209" t="s">
        <v>2769</v>
      </c>
      <c r="Z209" t="s">
        <v>155</v>
      </c>
      <c r="AA209" s="21">
        <v>44075</v>
      </c>
      <c r="AB209" t="s">
        <v>3486</v>
      </c>
      <c r="AC209" t="s">
        <v>3241</v>
      </c>
      <c r="AD209" t="s">
        <v>2997</v>
      </c>
      <c r="AE209" t="s">
        <v>3487</v>
      </c>
      <c r="AG209" t="s">
        <v>3472</v>
      </c>
      <c r="AH209" t="s">
        <v>3530</v>
      </c>
      <c r="AI209" t="s">
        <v>3545</v>
      </c>
      <c r="AJ209" t="s">
        <v>3890</v>
      </c>
      <c r="AK209" t="s">
        <v>3903</v>
      </c>
      <c r="AL209" t="s">
        <v>3909</v>
      </c>
    </row>
    <row r="210" spans="1:38" ht="14.75" customHeight="1">
      <c r="A210">
        <v>2846</v>
      </c>
      <c r="B210" t="s">
        <v>350</v>
      </c>
      <c r="C210" t="s">
        <v>2</v>
      </c>
      <c r="D210" t="s">
        <v>399</v>
      </c>
      <c r="E210" t="s">
        <v>372</v>
      </c>
      <c r="F210">
        <v>255.16231429999999</v>
      </c>
      <c r="G210" t="s">
        <v>3030</v>
      </c>
      <c r="H210">
        <v>3.8087924510000004</v>
      </c>
      <c r="I210" t="s">
        <v>844</v>
      </c>
      <c r="J210" t="e">
        <f ca="1">_xll.JChemExcel.Functions.JCSYSStructure("6E780FC967EAF8D7AC23B251F72037A3")</f>
        <v>#NAME?</v>
      </c>
      <c r="K210">
        <v>8</v>
      </c>
      <c r="L210" t="s">
        <v>1896</v>
      </c>
      <c r="M210" t="s">
        <v>1067</v>
      </c>
      <c r="N210" t="s">
        <v>197</v>
      </c>
      <c r="P210" t="s">
        <v>182</v>
      </c>
      <c r="Q210" t="s">
        <v>430</v>
      </c>
      <c r="R210">
        <v>4.3499999999999996</v>
      </c>
      <c r="S210">
        <v>3.28</v>
      </c>
      <c r="T210">
        <v>2.21</v>
      </c>
      <c r="U210">
        <v>2.56</v>
      </c>
      <c r="V210">
        <f t="shared" si="4"/>
        <v>25.516231430000001</v>
      </c>
      <c r="W210" t="s">
        <v>2774</v>
      </c>
      <c r="Y210" t="s">
        <v>2751</v>
      </c>
      <c r="AB210" t="s">
        <v>3396</v>
      </c>
      <c r="AC210" t="s">
        <v>3359</v>
      </c>
      <c r="AD210" t="s">
        <v>2748</v>
      </c>
      <c r="AE210" t="s">
        <v>3397</v>
      </c>
      <c r="AF210" t="s">
        <v>3398</v>
      </c>
      <c r="AG210" t="s">
        <v>155</v>
      </c>
      <c r="AH210" t="s">
        <v>3480</v>
      </c>
      <c r="AI210" t="s">
        <v>3545</v>
      </c>
      <c r="AJ210" t="s">
        <v>3545</v>
      </c>
      <c r="AK210" t="s">
        <v>3597</v>
      </c>
      <c r="AL210" t="s">
        <v>3598</v>
      </c>
    </row>
    <row r="211" spans="1:38" ht="14.75" customHeight="1">
      <c r="A211">
        <v>169</v>
      </c>
      <c r="B211" t="s">
        <v>30</v>
      </c>
      <c r="C211" t="s">
        <v>2</v>
      </c>
      <c r="D211" t="s">
        <v>188</v>
      </c>
      <c r="E211" t="s">
        <v>733</v>
      </c>
      <c r="F211">
        <v>266.16304257600001</v>
      </c>
      <c r="G211" t="s">
        <v>3072</v>
      </c>
      <c r="H211">
        <v>0.42502484833333293</v>
      </c>
      <c r="I211" t="s">
        <v>843</v>
      </c>
      <c r="J211" t="e">
        <f ca="1">_xll.JChemExcel.Functions.JCSYSStructure("F4276BCED23EDA48B5C9BA9BED851BD9")</f>
        <v>#NAME?</v>
      </c>
      <c r="K211">
        <v>12</v>
      </c>
      <c r="L211" t="s">
        <v>1921</v>
      </c>
      <c r="M211" t="s">
        <v>1066</v>
      </c>
      <c r="N211" t="s">
        <v>197</v>
      </c>
      <c r="P211" t="s">
        <v>182</v>
      </c>
      <c r="Q211" t="s">
        <v>41</v>
      </c>
      <c r="R211">
        <v>1.83</v>
      </c>
      <c r="S211">
        <v>0.61</v>
      </c>
      <c r="T211">
        <v>-0.73</v>
      </c>
      <c r="U211">
        <v>-0.44</v>
      </c>
      <c r="V211">
        <f t="shared" si="4"/>
        <v>26.616304257600003</v>
      </c>
      <c r="W211" t="s">
        <v>2771</v>
      </c>
      <c r="X211" t="s">
        <v>2772</v>
      </c>
      <c r="Y211" t="s">
        <v>2773</v>
      </c>
      <c r="Z211" t="s">
        <v>2758</v>
      </c>
      <c r="AA211" t="s">
        <v>3255</v>
      </c>
      <c r="AH211" t="s">
        <v>3474</v>
      </c>
      <c r="AI211" t="s">
        <v>3545</v>
      </c>
      <c r="AJ211" t="s">
        <v>3545</v>
      </c>
      <c r="AK211" t="s">
        <v>3622</v>
      </c>
      <c r="AL211" t="s">
        <v>3623</v>
      </c>
    </row>
    <row r="212" spans="1:38" ht="14.75" customHeight="1">
      <c r="A212">
        <v>3012</v>
      </c>
      <c r="B212" t="s">
        <v>151</v>
      </c>
      <c r="C212" t="s">
        <v>2</v>
      </c>
      <c r="D212" t="s">
        <v>152</v>
      </c>
      <c r="E212" t="s">
        <v>732</v>
      </c>
      <c r="F212">
        <v>704.38974803799999</v>
      </c>
      <c r="G212" t="s">
        <v>3221</v>
      </c>
      <c r="H212">
        <v>4.5398481716666641</v>
      </c>
      <c r="I212" t="s">
        <v>842</v>
      </c>
      <c r="J212" t="e">
        <f ca="1">_xll.JChemExcel.Functions.JCSYSStructure("7D42BEF5657670B4B48481D6DAF08D5D")</f>
        <v>#NAME?</v>
      </c>
      <c r="K212">
        <v>5</v>
      </c>
      <c r="L212" t="s">
        <v>1893</v>
      </c>
      <c r="M212" t="s">
        <v>1065</v>
      </c>
      <c r="N212" t="s">
        <v>197</v>
      </c>
      <c r="O212" t="s">
        <v>2731</v>
      </c>
      <c r="P212" t="s">
        <v>2987</v>
      </c>
      <c r="Q212" t="s">
        <v>153</v>
      </c>
      <c r="R212">
        <v>6.45</v>
      </c>
      <c r="S212">
        <v>2</v>
      </c>
      <c r="T212">
        <v>4.22</v>
      </c>
      <c r="U212">
        <v>5.42</v>
      </c>
      <c r="V212">
        <f t="shared" si="4"/>
        <v>70.438974803800008</v>
      </c>
      <c r="W212">
        <v>1.8E-3</v>
      </c>
      <c r="X212" t="s">
        <v>2752</v>
      </c>
      <c r="Y212" t="s">
        <v>2769</v>
      </c>
      <c r="Z212" s="21">
        <v>44085</v>
      </c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</row>
    <row r="213" spans="1:38" ht="14.75" customHeight="1">
      <c r="A213">
        <v>156</v>
      </c>
      <c r="B213" t="s">
        <v>29</v>
      </c>
      <c r="C213" t="s">
        <v>0</v>
      </c>
      <c r="D213" t="s">
        <v>187</v>
      </c>
      <c r="E213" t="s">
        <v>205</v>
      </c>
      <c r="F213">
        <v>230.03612798399999</v>
      </c>
      <c r="G213" t="s">
        <v>3090</v>
      </c>
      <c r="H213">
        <v>8.3759199172779977E-2</v>
      </c>
      <c r="I213" t="s">
        <v>841</v>
      </c>
      <c r="J213" t="e">
        <f ca="1">_xll.JChemExcel.Functions.JCSYSStructure("8F270EE2B25606C5EC02579D000139D2")</f>
        <v>#NAME?</v>
      </c>
      <c r="K213">
        <v>15</v>
      </c>
      <c r="L213" t="s">
        <v>1941</v>
      </c>
      <c r="M213" t="s">
        <v>1064</v>
      </c>
      <c r="N213" t="s">
        <v>197</v>
      </c>
      <c r="P213" t="s">
        <v>182</v>
      </c>
      <c r="Q213" t="s">
        <v>39</v>
      </c>
      <c r="R213">
        <v>1.44</v>
      </c>
      <c r="S213">
        <v>0.83</v>
      </c>
      <c r="T213">
        <v>-0.47</v>
      </c>
      <c r="U213">
        <v>-0.33</v>
      </c>
      <c r="V213">
        <f t="shared" si="4"/>
        <v>23.003612798399999</v>
      </c>
      <c r="W213">
        <v>0.47</v>
      </c>
      <c r="X213" t="s">
        <v>2769</v>
      </c>
      <c r="Y213" t="s">
        <v>2770</v>
      </c>
      <c r="Z213" t="s">
        <v>155</v>
      </c>
      <c r="AA213" s="21">
        <v>44055</v>
      </c>
      <c r="AH213" s="21" t="s">
        <v>3459</v>
      </c>
      <c r="AI213" s="21"/>
      <c r="AJ213" s="21"/>
      <c r="AK213" s="21" t="s">
        <v>3982</v>
      </c>
      <c r="AL213" s="21" t="s">
        <v>3992</v>
      </c>
    </row>
    <row r="214" spans="1:38" ht="14.75" customHeight="1">
      <c r="A214">
        <v>2770</v>
      </c>
      <c r="B214" t="s">
        <v>28</v>
      </c>
      <c r="C214" t="s">
        <v>18</v>
      </c>
      <c r="D214" t="s">
        <v>186</v>
      </c>
      <c r="E214" t="s">
        <v>731</v>
      </c>
      <c r="F214">
        <v>294.12157168800002</v>
      </c>
      <c r="G214" t="s">
        <v>3042</v>
      </c>
      <c r="H214">
        <v>-2.2182105358363864</v>
      </c>
      <c r="I214" t="s">
        <v>840</v>
      </c>
      <c r="J214" t="e">
        <f ca="1">_xll.JChemExcel.Functions.JCSYSStructure("9682CED6C53557125BD23B01E3C96EC8")</f>
        <v>#NAME?</v>
      </c>
      <c r="K214">
        <v>8</v>
      </c>
      <c r="L214" t="s">
        <v>1896</v>
      </c>
      <c r="M214" t="s">
        <v>1063</v>
      </c>
      <c r="N214" t="s">
        <v>198</v>
      </c>
      <c r="P214" t="s">
        <v>2987</v>
      </c>
      <c r="Q214" t="s">
        <v>39</v>
      </c>
      <c r="R214">
        <v>1.4</v>
      </c>
      <c r="S214">
        <v>0.08</v>
      </c>
      <c r="T214">
        <v>-1.94</v>
      </c>
      <c r="U214">
        <v>-1.49</v>
      </c>
      <c r="V214">
        <f t="shared" si="4"/>
        <v>29.412157168800004</v>
      </c>
      <c r="W214" t="s">
        <v>2765</v>
      </c>
      <c r="X214" t="s">
        <v>2766</v>
      </c>
      <c r="Y214" t="s">
        <v>2767</v>
      </c>
      <c r="Z214" t="s">
        <v>2768</v>
      </c>
    </row>
    <row r="215" spans="1:38" ht="15" customHeight="1">
      <c r="A215" t="s">
        <v>155</v>
      </c>
      <c r="B215" t="s">
        <v>474</v>
      </c>
      <c r="C215" t="s">
        <v>2</v>
      </c>
      <c r="D215" t="s">
        <v>475</v>
      </c>
      <c r="E215" t="s">
        <v>730</v>
      </c>
      <c r="F215">
        <v>460.13042229500002</v>
      </c>
      <c r="G215" t="s">
        <v>3186</v>
      </c>
      <c r="H215">
        <v>1.3102076129999998</v>
      </c>
      <c r="I215" t="s">
        <v>839</v>
      </c>
      <c r="J215" t="e">
        <f ca="1">_xll.JChemExcel.Functions.JCSYSStructure("FC51F3D1701DA96AFC5994912ED44341")</f>
        <v>#NAME?</v>
      </c>
      <c r="K215">
        <v>30</v>
      </c>
      <c r="L215" t="s">
        <v>2057</v>
      </c>
      <c r="M215" t="s">
        <v>1062</v>
      </c>
      <c r="N215" t="s">
        <v>198</v>
      </c>
      <c r="P215" t="s">
        <v>182</v>
      </c>
      <c r="Q215" t="s">
        <v>155</v>
      </c>
      <c r="R215">
        <v>1</v>
      </c>
      <c r="S215">
        <v>0.77</v>
      </c>
      <c r="T215">
        <v>-0.65</v>
      </c>
      <c r="U215">
        <v>1.6</v>
      </c>
      <c r="V215">
        <f t="shared" si="4"/>
        <v>46.013042229500002</v>
      </c>
      <c r="AB215" t="s">
        <v>3553</v>
      </c>
      <c r="AC215" t="s">
        <v>3489</v>
      </c>
      <c r="AD215" t="s">
        <v>2748</v>
      </c>
      <c r="AE215" t="s">
        <v>3551</v>
      </c>
      <c r="AF215" t="s">
        <v>3552</v>
      </c>
      <c r="AG215" t="s">
        <v>3473</v>
      </c>
      <c r="AH215" t="s">
        <v>3480</v>
      </c>
      <c r="AI215" t="s">
        <v>3725</v>
      </c>
      <c r="AJ215" t="s">
        <v>3545</v>
      </c>
      <c r="AK215" t="s">
        <v>3753</v>
      </c>
      <c r="AL215" t="s">
        <v>3763</v>
      </c>
    </row>
    <row r="216" spans="1:38" ht="14.75" customHeight="1">
      <c r="A216" t="s">
        <v>155</v>
      </c>
      <c r="B216" t="s">
        <v>477</v>
      </c>
      <c r="C216" t="s">
        <v>2</v>
      </c>
      <c r="D216" t="s">
        <v>478</v>
      </c>
      <c r="E216" t="s">
        <v>479</v>
      </c>
      <c r="F216">
        <v>459.19065430500001</v>
      </c>
      <c r="G216" t="s">
        <v>3194</v>
      </c>
      <c r="H216">
        <v>1.8270722460000008</v>
      </c>
      <c r="I216" t="s">
        <v>838</v>
      </c>
      <c r="J216" t="e">
        <f ca="1">_xll.JChemExcel.Functions.JCSYSStructure("59FC775C90F4933B31DD24C921C9EE99")</f>
        <v>#NAME?</v>
      </c>
      <c r="K216">
        <v>30</v>
      </c>
      <c r="L216" t="s">
        <v>2056</v>
      </c>
      <c r="M216" t="s">
        <v>1061</v>
      </c>
      <c r="N216" t="s">
        <v>198</v>
      </c>
      <c r="P216" t="s">
        <v>182</v>
      </c>
      <c r="Q216" t="s">
        <v>155</v>
      </c>
      <c r="R216">
        <v>2.2000000000000002</v>
      </c>
      <c r="S216">
        <v>2.33</v>
      </c>
      <c r="T216">
        <v>1.92</v>
      </c>
      <c r="U216">
        <v>1.58</v>
      </c>
      <c r="V216">
        <f t="shared" si="4"/>
        <v>45.919065430500005</v>
      </c>
      <c r="AB216" t="s">
        <v>3352</v>
      </c>
      <c r="AC216" t="s">
        <v>3385</v>
      </c>
      <c r="AD216" t="s">
        <v>2751</v>
      </c>
      <c r="AE216" t="s">
        <v>3353</v>
      </c>
      <c r="AF216" t="s">
        <v>3354</v>
      </c>
      <c r="AG216" t="s">
        <v>3522</v>
      </c>
      <c r="AH216" t="s">
        <v>3480</v>
      </c>
      <c r="AI216" t="s">
        <v>3545</v>
      </c>
      <c r="AJ216" t="s">
        <v>3646</v>
      </c>
      <c r="AK216" t="s">
        <v>3873</v>
      </c>
      <c r="AL216" t="s">
        <v>3874</v>
      </c>
    </row>
    <row r="217" spans="1:38" ht="14.75" customHeight="1">
      <c r="A217" t="s">
        <v>155</v>
      </c>
      <c r="B217" t="s">
        <v>425</v>
      </c>
      <c r="C217" t="s">
        <v>2</v>
      </c>
      <c r="D217" t="s">
        <v>429</v>
      </c>
      <c r="E217" t="s">
        <v>729</v>
      </c>
      <c r="F217">
        <v>477.088258569</v>
      </c>
      <c r="G217" t="s">
        <v>3120</v>
      </c>
      <c r="H217">
        <v>3.4603393609999999</v>
      </c>
      <c r="I217" t="s">
        <v>837</v>
      </c>
      <c r="J217" t="e">
        <f ca="1">_xll.JChemExcel.Functions.JCSYSStructure("0127BB0700FB3A69AD59DFC65AA90FA0")</f>
        <v>#NAME?</v>
      </c>
      <c r="K217">
        <v>18</v>
      </c>
      <c r="L217" t="s">
        <v>1970</v>
      </c>
      <c r="M217" t="s">
        <v>1060</v>
      </c>
      <c r="N217" t="s">
        <v>197</v>
      </c>
      <c r="P217" t="s">
        <v>182</v>
      </c>
      <c r="Q217" t="s">
        <v>155</v>
      </c>
      <c r="R217">
        <v>3.05</v>
      </c>
      <c r="S217">
        <v>3.73</v>
      </c>
      <c r="T217">
        <v>0.33</v>
      </c>
      <c r="U217">
        <v>-0.05</v>
      </c>
      <c r="V217">
        <f t="shared" si="4"/>
        <v>47.708825856900006</v>
      </c>
      <c r="AB217" t="s">
        <v>3323</v>
      </c>
      <c r="AC217" t="s">
        <v>3297</v>
      </c>
      <c r="AD217" t="s">
        <v>2748</v>
      </c>
      <c r="AE217" t="s">
        <v>3324</v>
      </c>
      <c r="AF217" t="s">
        <v>3325</v>
      </c>
      <c r="AG217" t="s">
        <v>3471</v>
      </c>
      <c r="AH217" t="s">
        <v>3480</v>
      </c>
      <c r="AI217" t="s">
        <v>3545</v>
      </c>
      <c r="AJ217" t="s">
        <v>3545</v>
      </c>
      <c r="AK217" t="s">
        <v>3654</v>
      </c>
      <c r="AL217" t="s">
        <v>3660</v>
      </c>
    </row>
    <row r="218" spans="1:38" ht="14.75" customHeight="1">
      <c r="A218">
        <v>10685</v>
      </c>
      <c r="B218" s="6" t="s">
        <v>660</v>
      </c>
      <c r="C218" t="s">
        <v>2</v>
      </c>
      <c r="D218" t="s">
        <v>661</v>
      </c>
      <c r="E218" t="s">
        <v>371</v>
      </c>
      <c r="F218">
        <v>408.14519960000001</v>
      </c>
      <c r="G218" t="s">
        <v>3012</v>
      </c>
      <c r="H218">
        <v>1.6355954516666678</v>
      </c>
      <c r="I218" t="s">
        <v>836</v>
      </c>
      <c r="J218" t="e">
        <f ca="1">_xll.JChemExcel.Functions.JCSYSStructure("799CF3DF75CCD235F1DD3F038F75995A")</f>
        <v>#NAME?</v>
      </c>
      <c r="K218">
        <v>1</v>
      </c>
      <c r="L218" t="s">
        <v>1889</v>
      </c>
      <c r="M218" t="s">
        <v>1059</v>
      </c>
      <c r="N218" t="s">
        <v>198</v>
      </c>
      <c r="P218" t="s">
        <v>182</v>
      </c>
      <c r="Q218" t="s">
        <v>155</v>
      </c>
      <c r="R218">
        <v>3.51</v>
      </c>
      <c r="S218">
        <v>2.2999999999999998</v>
      </c>
      <c r="T218">
        <v>0.71</v>
      </c>
      <c r="U218">
        <v>1.1499999999999999</v>
      </c>
      <c r="V218">
        <f t="shared" si="4"/>
        <v>40.814519960000005</v>
      </c>
      <c r="W218">
        <v>1.8E-3</v>
      </c>
      <c r="X218" t="s">
        <v>2776</v>
      </c>
      <c r="Y218" t="s">
        <v>2777</v>
      </c>
      <c r="Z218" t="s">
        <v>155</v>
      </c>
      <c r="AA218" s="21">
        <v>44321</v>
      </c>
      <c r="AB218" t="s">
        <v>3366</v>
      </c>
      <c r="AC218" t="s">
        <v>3305</v>
      </c>
      <c r="AD218" t="s">
        <v>2748</v>
      </c>
      <c r="AE218" t="s">
        <v>3367</v>
      </c>
      <c r="AF218" t="s">
        <v>3368</v>
      </c>
      <c r="AG218" t="s">
        <v>3467</v>
      </c>
      <c r="AH218" t="s">
        <v>3480</v>
      </c>
      <c r="AI218" t="s">
        <v>3545</v>
      </c>
      <c r="AJ218" t="s">
        <v>3545</v>
      </c>
      <c r="AK218" t="s">
        <v>3644</v>
      </c>
      <c r="AL218" t="s">
        <v>3645</v>
      </c>
    </row>
    <row r="219" spans="1:38" ht="14.75" customHeight="1">
      <c r="A219">
        <v>2852</v>
      </c>
      <c r="B219" t="s">
        <v>8</v>
      </c>
      <c r="C219" t="s">
        <v>2</v>
      </c>
      <c r="D219" t="s">
        <v>185</v>
      </c>
      <c r="E219" t="s">
        <v>728</v>
      </c>
      <c r="F219">
        <v>369.17222753499999</v>
      </c>
      <c r="G219" t="s">
        <v>3191</v>
      </c>
      <c r="H219">
        <v>0.25128768466666679</v>
      </c>
      <c r="I219" t="s">
        <v>835</v>
      </c>
      <c r="J219" t="e">
        <f ca="1">_xll.JChemExcel.Functions.JCSYSStructure("0F129A3FF7E3B6F1C63ED623B9B2865F")</f>
        <v>#NAME?</v>
      </c>
      <c r="K219">
        <v>30</v>
      </c>
      <c r="L219" t="s">
        <v>2055</v>
      </c>
      <c r="M219" t="s">
        <v>1058</v>
      </c>
      <c r="N219" t="s">
        <v>197</v>
      </c>
      <c r="P219" t="s">
        <v>182</v>
      </c>
      <c r="Q219" t="s">
        <v>38</v>
      </c>
      <c r="R219">
        <v>1.8</v>
      </c>
      <c r="S219">
        <v>1.28</v>
      </c>
      <c r="T219">
        <v>-0.72</v>
      </c>
      <c r="U219">
        <v>-0.62</v>
      </c>
      <c r="V219">
        <f t="shared" si="4"/>
        <v>36.917222753499999</v>
      </c>
      <c r="W219" t="s">
        <v>2761</v>
      </c>
      <c r="X219" t="s">
        <v>2762</v>
      </c>
      <c r="Y219" t="s">
        <v>2763</v>
      </c>
      <c r="Z219" t="s">
        <v>2764</v>
      </c>
      <c r="AA219" t="s">
        <v>3272</v>
      </c>
      <c r="AH219" t="s">
        <v>3481</v>
      </c>
      <c r="AI219" t="s">
        <v>3545</v>
      </c>
      <c r="AJ219" t="s">
        <v>3545</v>
      </c>
      <c r="AK219" t="s">
        <v>3717</v>
      </c>
      <c r="AL219" t="s">
        <v>3718</v>
      </c>
    </row>
    <row r="220" spans="1:38" ht="14.75" customHeight="1">
      <c r="A220">
        <v>3067</v>
      </c>
      <c r="B220" t="s">
        <v>551</v>
      </c>
      <c r="C220" t="s">
        <v>2</v>
      </c>
      <c r="D220" t="s">
        <v>552</v>
      </c>
      <c r="E220" t="s">
        <v>553</v>
      </c>
      <c r="F220">
        <v>645.02368000000001</v>
      </c>
      <c r="G220" t="s">
        <v>3224</v>
      </c>
      <c r="H220">
        <v>7.6354214246666672</v>
      </c>
      <c r="I220" t="s">
        <v>834</v>
      </c>
      <c r="J220" t="e">
        <f ca="1">_xll.JChemExcel.Functions.JCSYSStructure("F21BA2F16D83ABA29AEB01BB6F4EB922")</f>
        <v>#NAME?</v>
      </c>
      <c r="K220">
        <v>6</v>
      </c>
      <c r="L220" t="s">
        <v>1894</v>
      </c>
      <c r="M220" t="s">
        <v>1057</v>
      </c>
      <c r="N220" t="s">
        <v>198</v>
      </c>
      <c r="O220" t="s">
        <v>2731</v>
      </c>
      <c r="P220" t="s">
        <v>2987</v>
      </c>
      <c r="Q220" t="s">
        <v>608</v>
      </c>
      <c r="R220">
        <v>5.97</v>
      </c>
      <c r="S220">
        <v>5.3</v>
      </c>
      <c r="T220">
        <v>6.62</v>
      </c>
      <c r="U220">
        <v>7.3</v>
      </c>
      <c r="V220">
        <f t="shared" si="4"/>
        <v>64.502368000000004</v>
      </c>
    </row>
    <row r="221" spans="1:38" ht="14.75" customHeight="1">
      <c r="A221">
        <v>3336</v>
      </c>
      <c r="B221" t="s">
        <v>523</v>
      </c>
      <c r="C221" t="s">
        <v>2</v>
      </c>
      <c r="D221" t="s">
        <v>524</v>
      </c>
      <c r="E221" t="s">
        <v>525</v>
      </c>
      <c r="F221">
        <v>136.03851076500001</v>
      </c>
      <c r="G221" t="s">
        <v>3125</v>
      </c>
      <c r="H221">
        <v>-0.88178320599999993</v>
      </c>
      <c r="I221" t="s">
        <v>833</v>
      </c>
      <c r="J221" t="e">
        <f ca="1">_xll.JChemExcel.Functions.JCSYSStructure("7A1055244806D1C0E309D68349CDB813")</f>
        <v>#NAME?</v>
      </c>
      <c r="K221">
        <v>19</v>
      </c>
      <c r="L221" t="s">
        <v>1979</v>
      </c>
      <c r="M221" t="s">
        <v>1056</v>
      </c>
      <c r="N221" t="s">
        <v>198</v>
      </c>
      <c r="P221" t="s">
        <v>182</v>
      </c>
      <c r="Q221" t="s">
        <v>607</v>
      </c>
      <c r="R221">
        <v>1</v>
      </c>
      <c r="S221">
        <v>0.5</v>
      </c>
      <c r="T221">
        <v>-0.56999999999999995</v>
      </c>
      <c r="U221">
        <v>-0.93</v>
      </c>
      <c r="V221">
        <f t="shared" si="4"/>
        <v>13.603851076500002</v>
      </c>
      <c r="W221">
        <v>4.9000000000000004</v>
      </c>
      <c r="X221" t="s">
        <v>2759</v>
      </c>
      <c r="Y221" t="s">
        <v>2760</v>
      </c>
      <c r="Z221" t="s">
        <v>155</v>
      </c>
      <c r="AA221" s="21">
        <v>41590</v>
      </c>
      <c r="AH221" t="s">
        <v>3481</v>
      </c>
      <c r="AI221" t="s">
        <v>3545</v>
      </c>
      <c r="AJ221" t="s">
        <v>3545</v>
      </c>
      <c r="AK221" t="s">
        <v>3781</v>
      </c>
      <c r="AL221" t="s">
        <v>3782</v>
      </c>
    </row>
    <row r="222" spans="1:38" ht="15" customHeight="1">
      <c r="A222">
        <v>3123</v>
      </c>
      <c r="B222" t="s">
        <v>149</v>
      </c>
      <c r="C222" t="s">
        <v>2</v>
      </c>
      <c r="D222" t="s">
        <v>424</v>
      </c>
      <c r="E222" t="s">
        <v>727</v>
      </c>
      <c r="F222">
        <v>551.39343643899997</v>
      </c>
      <c r="G222" t="s">
        <v>3035</v>
      </c>
      <c r="H222">
        <v>3.1245122246666677</v>
      </c>
      <c r="I222" t="s">
        <v>832</v>
      </c>
      <c r="J222" t="e">
        <f ca="1">_xll.JChemExcel.Functions.JCSYSStructure("9CC38CDE855B1001AC676CB2A301B221")</f>
        <v>#NAME?</v>
      </c>
      <c r="K222">
        <v>5</v>
      </c>
      <c r="L222" t="s">
        <v>1893</v>
      </c>
      <c r="M222" t="s">
        <v>1055</v>
      </c>
      <c r="N222" t="s">
        <v>197</v>
      </c>
      <c r="P222" t="s">
        <v>182</v>
      </c>
      <c r="Q222" t="s">
        <v>150</v>
      </c>
      <c r="R222">
        <v>4.07</v>
      </c>
      <c r="S222">
        <v>2.0099999999999998</v>
      </c>
      <c r="T222">
        <v>-1.85</v>
      </c>
      <c r="U222">
        <v>1.1200000000000001</v>
      </c>
      <c r="V222">
        <f t="shared" si="4"/>
        <v>55.139343643899998</v>
      </c>
      <c r="W222">
        <v>0.01</v>
      </c>
      <c r="X222" t="s">
        <v>2752</v>
      </c>
      <c r="Y222" t="s">
        <v>155</v>
      </c>
      <c r="AB222" t="s">
        <v>3384</v>
      </c>
      <c r="AC222" t="s">
        <v>3385</v>
      </c>
      <c r="AD222" t="s">
        <v>2748</v>
      </c>
      <c r="AE222" t="s">
        <v>3386</v>
      </c>
      <c r="AG222" t="s">
        <v>3460</v>
      </c>
      <c r="AH222" t="s">
        <v>3575</v>
      </c>
      <c r="AI222" t="s">
        <v>3545</v>
      </c>
      <c r="AJ222" t="s">
        <v>3646</v>
      </c>
      <c r="AK222" t="s">
        <v>3860</v>
      </c>
      <c r="AL222" t="s">
        <v>3861</v>
      </c>
    </row>
    <row r="223" spans="1:38" ht="14.75" customHeight="1">
      <c r="A223">
        <v>2851</v>
      </c>
      <c r="B223" t="s">
        <v>649</v>
      </c>
      <c r="C223" t="s">
        <v>2</v>
      </c>
      <c r="D223" t="s">
        <v>683</v>
      </c>
      <c r="E223" t="s">
        <v>726</v>
      </c>
      <c r="F223">
        <v>239.15214354</v>
      </c>
      <c r="G223" t="s">
        <v>3071</v>
      </c>
      <c r="H223">
        <v>0.34441615099949074</v>
      </c>
      <c r="I223" t="s">
        <v>831</v>
      </c>
      <c r="J223" t="e">
        <f ca="1">_xll.JChemExcel.Functions.JCSYSStructure("FD45F6E385F084D5BE1FE0A503E12617")</f>
        <v>#NAME?</v>
      </c>
      <c r="K223">
        <v>12</v>
      </c>
      <c r="L223" t="s">
        <v>1920</v>
      </c>
      <c r="M223" t="s">
        <v>1054</v>
      </c>
      <c r="N223" t="s">
        <v>198</v>
      </c>
      <c r="P223" t="s">
        <v>182</v>
      </c>
      <c r="Q223" t="s">
        <v>684</v>
      </c>
      <c r="R223">
        <v>1.52</v>
      </c>
      <c r="S223">
        <v>0.57999999999999996</v>
      </c>
      <c r="T223">
        <v>0</v>
      </c>
      <c r="U223">
        <v>0.25</v>
      </c>
      <c r="V223">
        <f t="shared" si="4"/>
        <v>23.915214354</v>
      </c>
      <c r="W223" t="s">
        <v>2755</v>
      </c>
      <c r="X223" t="s">
        <v>2756</v>
      </c>
      <c r="Y223" t="s">
        <v>2757</v>
      </c>
      <c r="Z223" t="s">
        <v>2758</v>
      </c>
      <c r="AA223" t="s">
        <v>3254</v>
      </c>
      <c r="AB223" t="s">
        <v>3514</v>
      </c>
      <c r="AC223" t="s">
        <v>3513</v>
      </c>
      <c r="AD223" t="s">
        <v>2748</v>
      </c>
      <c r="AE223" t="s">
        <v>3512</v>
      </c>
      <c r="AG223" t="s">
        <v>155</v>
      </c>
      <c r="AH223" t="s">
        <v>3530</v>
      </c>
      <c r="AI223" t="s">
        <v>3545</v>
      </c>
      <c r="AJ223" t="s">
        <v>3545</v>
      </c>
      <c r="AK223" t="s">
        <v>3779</v>
      </c>
      <c r="AL223" t="s">
        <v>3780</v>
      </c>
    </row>
    <row r="224" spans="1:38" ht="14.75" customHeight="1">
      <c r="A224">
        <v>274</v>
      </c>
      <c r="B224" t="s">
        <v>27</v>
      </c>
      <c r="C224" t="s">
        <v>0</v>
      </c>
      <c r="D224" t="s">
        <v>184</v>
      </c>
      <c r="E224" t="s">
        <v>204</v>
      </c>
      <c r="F224">
        <v>269.1182566</v>
      </c>
      <c r="G224" t="s">
        <v>3183</v>
      </c>
      <c r="H224">
        <v>3.5914716046666673</v>
      </c>
      <c r="I224" t="s">
        <v>830</v>
      </c>
      <c r="J224" t="e">
        <f ca="1">_xll.JChemExcel.Functions.JCSYSStructure("1C1D94B6007D7661BFBC183EC738911B")</f>
        <v>#NAME?</v>
      </c>
      <c r="K224">
        <v>29</v>
      </c>
      <c r="L224" t="s">
        <v>2050</v>
      </c>
      <c r="M224" t="s">
        <v>1053</v>
      </c>
      <c r="N224" t="s">
        <v>197</v>
      </c>
      <c r="P224" t="s">
        <v>182</v>
      </c>
      <c r="Q224" t="s">
        <v>35</v>
      </c>
      <c r="R224">
        <v>2.4900000000000002</v>
      </c>
      <c r="S224">
        <v>2.73</v>
      </c>
      <c r="T224">
        <v>2.0299999999999998</v>
      </c>
      <c r="U224">
        <v>2.4700000000000002</v>
      </c>
      <c r="V224">
        <f t="shared" si="4"/>
        <v>26.911825660000002</v>
      </c>
      <c r="W224">
        <v>0.21</v>
      </c>
      <c r="X224" t="s">
        <v>2753</v>
      </c>
      <c r="Y224" t="s">
        <v>2754</v>
      </c>
      <c r="Z224" s="21">
        <v>43678</v>
      </c>
      <c r="AA224" s="21"/>
      <c r="AB224" s="21"/>
      <c r="AC224" s="21"/>
      <c r="AD224" s="21"/>
      <c r="AE224" s="21"/>
      <c r="AF224" s="21"/>
      <c r="AG224" s="21"/>
      <c r="AH224" s="21" t="s">
        <v>3459</v>
      </c>
      <c r="AI224" s="21"/>
      <c r="AJ224" s="21"/>
      <c r="AK224" s="21" t="s">
        <v>3983</v>
      </c>
      <c r="AL224" s="21" t="s">
        <v>3993</v>
      </c>
    </row>
    <row r="225" spans="1:38" ht="14.75" customHeight="1">
      <c r="A225">
        <v>3578</v>
      </c>
      <c r="B225" t="s">
        <v>507</v>
      </c>
      <c r="C225" t="s">
        <v>2</v>
      </c>
      <c r="D225" t="s">
        <v>508</v>
      </c>
      <c r="E225" t="s">
        <v>509</v>
      </c>
      <c r="F225">
        <v>180.04225873799999</v>
      </c>
      <c r="G225" t="s">
        <v>3099</v>
      </c>
      <c r="H225">
        <v>1.2380896983333329</v>
      </c>
      <c r="I225" t="s">
        <v>829</v>
      </c>
      <c r="J225" t="e">
        <f ca="1">_xll.JChemExcel.Functions.JCSYSStructure("517FFD498624282B814D062D8442C503")</f>
        <v>#NAME?</v>
      </c>
      <c r="K225">
        <v>16</v>
      </c>
      <c r="L225" t="s">
        <v>1950</v>
      </c>
      <c r="M225" t="s">
        <v>1052</v>
      </c>
      <c r="N225" t="s">
        <v>198</v>
      </c>
      <c r="P225" t="s">
        <v>2987</v>
      </c>
      <c r="Q225" t="s">
        <v>155</v>
      </c>
      <c r="R225">
        <v>1</v>
      </c>
      <c r="S225">
        <v>0.75</v>
      </c>
      <c r="T225">
        <v>0.59</v>
      </c>
      <c r="U225">
        <v>0.61</v>
      </c>
      <c r="V225">
        <f t="shared" si="4"/>
        <v>18.004225873799999</v>
      </c>
      <c r="W225" t="s">
        <v>155</v>
      </c>
      <c r="X225" t="s">
        <v>2752</v>
      </c>
      <c r="Y225" t="s">
        <v>155</v>
      </c>
      <c r="Z225" t="s">
        <v>155</v>
      </c>
      <c r="AB225" t="s">
        <v>3310</v>
      </c>
      <c r="AC225" t="s">
        <v>3281</v>
      </c>
      <c r="AD225" t="s">
        <v>2997</v>
      </c>
      <c r="AE225" t="s">
        <v>3422</v>
      </c>
      <c r="AF225" t="s">
        <v>3423</v>
      </c>
    </row>
    <row r="226" spans="1:38" ht="14.75" customHeight="1">
      <c r="A226">
        <v>4128</v>
      </c>
      <c r="B226" t="s">
        <v>515</v>
      </c>
      <c r="C226" t="s">
        <v>2</v>
      </c>
      <c r="D226" t="s">
        <v>516</v>
      </c>
      <c r="E226" t="s">
        <v>725</v>
      </c>
      <c r="F226">
        <v>163.030314328</v>
      </c>
      <c r="G226" t="s">
        <v>3164</v>
      </c>
      <c r="H226">
        <v>-0.71131274233333353</v>
      </c>
      <c r="I226" t="s">
        <v>828</v>
      </c>
      <c r="J226" t="e">
        <f ca="1">_xll.JChemExcel.Functions.JCSYSStructure("E7195D8A8D97078060270AE23E8F7F6D")</f>
        <v>#NAME?</v>
      </c>
      <c r="K226">
        <v>27</v>
      </c>
      <c r="L226" t="s">
        <v>2028</v>
      </c>
      <c r="M226" t="s">
        <v>1051</v>
      </c>
      <c r="N226" t="s">
        <v>198</v>
      </c>
      <c r="P226" t="s">
        <v>2987</v>
      </c>
      <c r="Q226" t="s">
        <v>155</v>
      </c>
      <c r="R226">
        <v>1</v>
      </c>
      <c r="S226">
        <v>-0.23</v>
      </c>
      <c r="T226">
        <v>-1.73</v>
      </c>
      <c r="U226">
        <v>-1.57</v>
      </c>
      <c r="V226">
        <f t="shared" si="4"/>
        <v>16.303031432800001</v>
      </c>
      <c r="W226">
        <v>3.9E-2</v>
      </c>
      <c r="X226" t="s">
        <v>2752</v>
      </c>
      <c r="Y226" t="s">
        <v>2748</v>
      </c>
      <c r="Z226" t="s">
        <v>155</v>
      </c>
      <c r="AA226" s="21">
        <v>43042</v>
      </c>
    </row>
    <row r="227" spans="1:38" ht="14.75" customHeight="1">
      <c r="A227">
        <v>2986</v>
      </c>
      <c r="B227" t="s">
        <v>16</v>
      </c>
      <c r="C227" t="s">
        <v>1</v>
      </c>
      <c r="D227" t="s">
        <v>24</v>
      </c>
      <c r="E227" t="s">
        <v>724</v>
      </c>
      <c r="F227">
        <v>222.0672241</v>
      </c>
      <c r="G227" t="s">
        <v>3060</v>
      </c>
      <c r="H227">
        <v>1.1143404220000002</v>
      </c>
      <c r="I227" t="s">
        <v>827</v>
      </c>
      <c r="J227" t="e">
        <f ca="1">_xll.JChemExcel.Functions.JCSYSStructure("76AD92E1E9AD7F42E3241E2BE320214D")</f>
        <v>#NAME?</v>
      </c>
      <c r="K227">
        <v>10</v>
      </c>
      <c r="L227" t="s">
        <v>1907</v>
      </c>
      <c r="M227" t="s">
        <v>1050</v>
      </c>
      <c r="N227" t="s">
        <v>197</v>
      </c>
      <c r="P227" t="s">
        <v>182</v>
      </c>
      <c r="Q227" t="s">
        <v>36</v>
      </c>
      <c r="R227">
        <v>2.7</v>
      </c>
      <c r="S227">
        <v>2.84</v>
      </c>
      <c r="T227">
        <v>0.48</v>
      </c>
      <c r="U227">
        <v>0.71</v>
      </c>
      <c r="V227">
        <f t="shared" si="4"/>
        <v>22.206722410000001</v>
      </c>
      <c r="W227">
        <v>0.08</v>
      </c>
      <c r="X227" t="s">
        <v>2750</v>
      </c>
      <c r="Y227" t="s">
        <v>2751</v>
      </c>
      <c r="Z227" s="21">
        <v>45353</v>
      </c>
      <c r="AA227" s="21"/>
      <c r="AB227" s="21"/>
      <c r="AC227" s="21"/>
      <c r="AD227" s="21"/>
      <c r="AE227" s="21"/>
      <c r="AF227" s="21"/>
      <c r="AG227" s="21"/>
      <c r="AH227" s="21" t="s">
        <v>3459</v>
      </c>
      <c r="AI227" s="21"/>
      <c r="AJ227" s="21"/>
      <c r="AK227" s="21" t="s">
        <v>3984</v>
      </c>
      <c r="AL227" s="21" t="s">
        <v>3994</v>
      </c>
    </row>
    <row r="228" spans="1:38" ht="14.75" customHeight="1">
      <c r="A228">
        <v>2756</v>
      </c>
      <c r="B228" s="6" t="s">
        <v>17</v>
      </c>
      <c r="C228" t="s">
        <v>18</v>
      </c>
      <c r="D228" t="s">
        <v>23</v>
      </c>
      <c r="E228" t="s">
        <v>202</v>
      </c>
      <c r="F228">
        <v>162.99392881899999</v>
      </c>
      <c r="G228" t="s">
        <v>3124</v>
      </c>
      <c r="H228">
        <v>-0.55152774166666674</v>
      </c>
      <c r="I228" t="s">
        <v>203</v>
      </c>
      <c r="J228" t="e">
        <f ca="1">_xll.JChemExcel.Functions.JCSYSStructure("FE30123AC5E3D614023BFB7537640C7F")</f>
        <v>#NAME?</v>
      </c>
      <c r="K228">
        <v>19</v>
      </c>
      <c r="L228" t="s">
        <v>1978</v>
      </c>
      <c r="M228" t="s">
        <v>1049</v>
      </c>
      <c r="N228" t="s">
        <v>197</v>
      </c>
      <c r="P228" t="s">
        <v>182</v>
      </c>
      <c r="Q228" t="s">
        <v>37</v>
      </c>
      <c r="R228">
        <v>0.62</v>
      </c>
      <c r="S228">
        <v>0.35</v>
      </c>
      <c r="T228">
        <v>-2.2799999999999998</v>
      </c>
      <c r="U228">
        <v>-2.11</v>
      </c>
      <c r="V228">
        <f t="shared" si="4"/>
        <v>16.299392881900001</v>
      </c>
      <c r="W228">
        <v>0.44</v>
      </c>
      <c r="X228" t="s">
        <v>2749</v>
      </c>
      <c r="Y228" t="s">
        <v>2748</v>
      </c>
      <c r="Z228" s="21">
        <v>43475</v>
      </c>
      <c r="AA228" s="21"/>
      <c r="AB228" s="21"/>
      <c r="AC228" s="21"/>
      <c r="AD228" s="21"/>
      <c r="AE228" s="21"/>
      <c r="AF228" s="21"/>
      <c r="AG228" s="21"/>
      <c r="AH228" s="21" t="s">
        <v>3474</v>
      </c>
      <c r="AI228" t="s">
        <v>3545</v>
      </c>
      <c r="AJ228" t="s">
        <v>3545</v>
      </c>
      <c r="AK228" s="21" t="s">
        <v>3618</v>
      </c>
      <c r="AL228" s="21" t="s">
        <v>3619</v>
      </c>
    </row>
    <row r="229" spans="1:38" ht="14.75" customHeight="1">
      <c r="A229">
        <v>3122</v>
      </c>
      <c r="B229" t="s">
        <v>626</v>
      </c>
      <c r="C229" t="s">
        <v>2</v>
      </c>
      <c r="D229" t="s">
        <v>682</v>
      </c>
      <c r="E229" t="s">
        <v>723</v>
      </c>
      <c r="F229">
        <v>415.08226500000001</v>
      </c>
      <c r="G229" t="s">
        <v>3052</v>
      </c>
      <c r="H229">
        <v>3.153551744</v>
      </c>
      <c r="I229" t="s">
        <v>826</v>
      </c>
      <c r="J229" t="e">
        <f ca="1">_xll.JChemExcel.Functions.JCSYSStructure("DDBFA76DA1D96E976ECDDEBCCB128241")</f>
        <v>#NAME?</v>
      </c>
      <c r="K229">
        <v>9</v>
      </c>
      <c r="L229" t="s">
        <v>1897</v>
      </c>
      <c r="M229" t="s">
        <v>1048</v>
      </c>
      <c r="N229" t="s">
        <v>198</v>
      </c>
      <c r="P229" t="s">
        <v>182</v>
      </c>
      <c r="Q229" t="s">
        <v>155</v>
      </c>
      <c r="R229">
        <v>2.59</v>
      </c>
      <c r="S229">
        <v>2.2000000000000002</v>
      </c>
      <c r="T229">
        <v>2.25</v>
      </c>
      <c r="U229">
        <v>2.2999999999999998</v>
      </c>
      <c r="V229">
        <f t="shared" si="4"/>
        <v>41.508226500000006</v>
      </c>
      <c r="W229">
        <v>0.96</v>
      </c>
      <c r="X229" t="s">
        <v>2747</v>
      </c>
      <c r="Y229" t="s">
        <v>2748</v>
      </c>
      <c r="Z229" t="s">
        <v>155</v>
      </c>
      <c r="AA229" s="21">
        <v>41733</v>
      </c>
      <c r="AH229" t="s">
        <v>3481</v>
      </c>
      <c r="AI229" t="s">
        <v>3545</v>
      </c>
      <c r="AJ229" t="s">
        <v>3545</v>
      </c>
      <c r="AK229" t="s">
        <v>3777</v>
      </c>
      <c r="AL229" t="s">
        <v>3778</v>
      </c>
    </row>
    <row r="230" spans="1:38" ht="14.75" customHeight="1">
      <c r="A230" t="s">
        <v>155</v>
      </c>
      <c r="B230" t="s">
        <v>349</v>
      </c>
      <c r="C230" t="s">
        <v>2</v>
      </c>
      <c r="D230" t="s">
        <v>398</v>
      </c>
      <c r="E230" t="s">
        <v>370</v>
      </c>
      <c r="F230">
        <v>506.27179938799998</v>
      </c>
      <c r="G230" t="s">
        <v>3230</v>
      </c>
      <c r="H230">
        <v>4.4154181760000002</v>
      </c>
      <c r="I230" t="s">
        <v>825</v>
      </c>
      <c r="J230" t="e">
        <f ca="1">_xll.JChemExcel.Functions.JCSYSStructure("95334AC5E925793EB88FBF79B2F77D42")</f>
        <v>#NAME?</v>
      </c>
      <c r="K230">
        <v>11</v>
      </c>
      <c r="L230" t="s">
        <v>1912</v>
      </c>
      <c r="M230" t="s">
        <v>1047</v>
      </c>
      <c r="N230" t="s">
        <v>197</v>
      </c>
      <c r="O230" t="s">
        <v>2730</v>
      </c>
      <c r="P230" t="s">
        <v>2987</v>
      </c>
      <c r="Q230" t="s">
        <v>155</v>
      </c>
      <c r="R230">
        <v>6.07</v>
      </c>
      <c r="S230">
        <v>4.17</v>
      </c>
      <c r="T230">
        <v>2.31</v>
      </c>
      <c r="U230">
        <v>3.51</v>
      </c>
      <c r="V230">
        <f t="shared" si="4"/>
        <v>50.627179938799998</v>
      </c>
    </row>
    <row r="231" spans="1:38" ht="14.75" customHeight="1">
      <c r="A231">
        <v>11001</v>
      </c>
      <c r="B231" t="s">
        <v>625</v>
      </c>
      <c r="C231" t="s">
        <v>2</v>
      </c>
      <c r="D231" t="s">
        <v>662</v>
      </c>
      <c r="E231" t="s">
        <v>722</v>
      </c>
      <c r="F231">
        <v>286.154209224</v>
      </c>
      <c r="G231" t="s">
        <v>3079</v>
      </c>
      <c r="H231">
        <v>0.38677390133333256</v>
      </c>
      <c r="I231" t="s">
        <v>824</v>
      </c>
      <c r="J231" t="e">
        <f ca="1">_xll.JChemExcel.Functions.JCSYSStructure("A52EC8167D8B44121D7D68AA26043CE1")</f>
        <v>#NAME?</v>
      </c>
      <c r="K231">
        <v>13</v>
      </c>
      <c r="L231" t="s">
        <v>1926</v>
      </c>
      <c r="M231" t="s">
        <v>1046</v>
      </c>
      <c r="N231" t="s">
        <v>198</v>
      </c>
      <c r="P231" t="s">
        <v>182</v>
      </c>
      <c r="Q231" t="s">
        <v>155</v>
      </c>
      <c r="R231">
        <v>2.57</v>
      </c>
      <c r="S231">
        <v>1.63</v>
      </c>
      <c r="T231">
        <v>0.4</v>
      </c>
      <c r="U231">
        <v>0.52</v>
      </c>
      <c r="V231">
        <f t="shared" si="4"/>
        <v>28.615420922400002</v>
      </c>
      <c r="AB231" t="s">
        <v>3304</v>
      </c>
      <c r="AC231" t="s">
        <v>3241</v>
      </c>
      <c r="AD231" t="s">
        <v>2997</v>
      </c>
      <c r="AE231" t="s">
        <v>3306</v>
      </c>
      <c r="AG231" t="s">
        <v>3477</v>
      </c>
      <c r="AH231" t="s">
        <v>3480</v>
      </c>
      <c r="AI231" t="s">
        <v>3545</v>
      </c>
      <c r="AJ231" t="s">
        <v>3545</v>
      </c>
      <c r="AK231" t="s">
        <v>3775</v>
      </c>
      <c r="AL231" t="s">
        <v>3776</v>
      </c>
    </row>
    <row r="232" spans="1:38" ht="14.75" customHeight="1">
      <c r="A232" t="s">
        <v>155</v>
      </c>
      <c r="B232" t="s">
        <v>267</v>
      </c>
      <c r="C232" t="s">
        <v>155</v>
      </c>
      <c r="D232" t="s">
        <v>266</v>
      </c>
      <c r="E232" t="s">
        <v>721</v>
      </c>
      <c r="F232">
        <v>183.04509160000001</v>
      </c>
      <c r="G232" t="s">
        <v>3172</v>
      </c>
      <c r="H232">
        <v>1.8752829180000004</v>
      </c>
      <c r="I232" t="s">
        <v>774</v>
      </c>
      <c r="J232" t="e">
        <f ca="1">_xll.JChemExcel.Functions.JCSYSStructure("9A21ABFA09BDBC387905D4B337B7A2C1")</f>
        <v>#NAME?</v>
      </c>
      <c r="K232">
        <v>28</v>
      </c>
      <c r="L232" t="s">
        <v>2037</v>
      </c>
      <c r="M232" t="s">
        <v>774</v>
      </c>
      <c r="N232" t="s">
        <v>197</v>
      </c>
      <c r="P232" t="s">
        <v>182</v>
      </c>
      <c r="Q232" t="s">
        <v>98</v>
      </c>
      <c r="R232">
        <v>1.49</v>
      </c>
      <c r="S232">
        <v>1.41</v>
      </c>
      <c r="T232">
        <v>1.56</v>
      </c>
      <c r="U232">
        <v>1.49</v>
      </c>
      <c r="V232">
        <f t="shared" si="4"/>
        <v>18.304509160000002</v>
      </c>
      <c r="AB232" t="s">
        <v>3345</v>
      </c>
      <c r="AC232" t="s">
        <v>3241</v>
      </c>
      <c r="AD232" t="s">
        <v>2748</v>
      </c>
      <c r="AE232" t="s">
        <v>3346</v>
      </c>
      <c r="AF232" t="s">
        <v>3347</v>
      </c>
      <c r="AG232" t="s">
        <v>155</v>
      </c>
      <c r="AH232" t="s">
        <v>3480</v>
      </c>
      <c r="AI232" t="s">
        <v>3545</v>
      </c>
      <c r="AJ232" t="s">
        <v>3545</v>
      </c>
      <c r="AK232" t="s">
        <v>3773</v>
      </c>
      <c r="AL232" t="s">
        <v>3774</v>
      </c>
    </row>
    <row r="233" spans="1:38" ht="14.75" customHeight="1">
      <c r="A233" t="s">
        <v>155</v>
      </c>
      <c r="B233" t="s">
        <v>571</v>
      </c>
      <c r="C233" t="s">
        <v>656</v>
      </c>
      <c r="D233" t="s">
        <v>579</v>
      </c>
      <c r="E233" t="s">
        <v>578</v>
      </c>
      <c r="F233">
        <v>208.01941529199999</v>
      </c>
      <c r="G233" t="s">
        <v>3108</v>
      </c>
      <c r="H233">
        <v>2.1436292893333331</v>
      </c>
      <c r="I233" t="s">
        <v>823</v>
      </c>
      <c r="J233" t="e">
        <f ca="1">_xll.JChemExcel.Functions.JCSYSStructure("DA29A5D331A1E3CC618D880BCB6C5D16")</f>
        <v>#NAME?</v>
      </c>
      <c r="K233">
        <v>17</v>
      </c>
      <c r="L233" t="s">
        <v>1955</v>
      </c>
      <c r="M233" t="s">
        <v>1045</v>
      </c>
      <c r="N233" t="s">
        <v>198</v>
      </c>
      <c r="P233" t="s">
        <v>2987</v>
      </c>
      <c r="Q233" t="s">
        <v>155</v>
      </c>
      <c r="R233">
        <v>2.0299999999999998</v>
      </c>
      <c r="S233">
        <v>1.27</v>
      </c>
      <c r="T233">
        <v>0.85</v>
      </c>
      <c r="U233">
        <v>0.86</v>
      </c>
      <c r="V233">
        <f t="shared" si="4"/>
        <v>20.801941529200001</v>
      </c>
      <c r="AB233" t="s">
        <v>3316</v>
      </c>
      <c r="AC233" t="s">
        <v>3305</v>
      </c>
      <c r="AD233" t="s">
        <v>2748</v>
      </c>
      <c r="AE233">
        <v>249548</v>
      </c>
      <c r="AF233" t="s">
        <v>3317</v>
      </c>
    </row>
    <row r="234" spans="1:38" ht="14.75" customHeight="1"/>
  </sheetData>
  <autoFilter ref="A1:AK234">
    <sortState ref="A4:AK234">
      <sortCondition descending="1" ref="B1:B233"/>
    </sortState>
  </autoFilter>
  <sortState ref="A2:AE237">
    <sortCondition descending="1" ref="P162"/>
  </sortState>
  <conditionalFormatting sqref="AK16:AN16">
    <cfRule type="expression" priority="8">
      <formula>AK16&lt;&gt;AK16</formula>
    </cfRule>
    <cfRule type="expression" dxfId="5" priority="9">
      <formula>AK16&lt;&gt;AK16</formula>
    </cfRule>
  </conditionalFormatting>
  <conditionalFormatting sqref="AK80:AL80">
    <cfRule type="expression" priority="5">
      <formula>AK80&lt;&gt;AK80</formula>
    </cfRule>
    <cfRule type="expression" dxfId="4" priority="6">
      <formula>AK80&lt;&gt;AK80</formula>
    </cfRule>
  </conditionalFormatting>
  <conditionalFormatting sqref="AK134:AL134">
    <cfRule type="expression" priority="2">
      <formula>AK134&lt;&gt;AK134</formula>
    </cfRule>
    <cfRule type="expression" dxfId="3" priority="3">
      <formula>AK134&lt;&gt;AK134</formula>
    </cfRule>
  </conditionalFormatting>
  <pageMargins left="0.7" right="0.7" top="0.75" bottom="0.75" header="0.3" footer="0.3"/>
  <pageSetup paperSize="9" scale="34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41A1EFBD-0286-4890-8136-93F99B021D31}">
            <xm:f>AK16&lt;&gt;'/Users/robinsse/Downloads/\\eawag\userdata\heussimi\Desktop\[comp.xlsx]Tabelle1'!#REF!</xm:f>
            <x14:dxf>
              <fill>
                <patternFill>
                  <bgColor rgb="FFFFFF00"/>
                </patternFill>
              </fill>
            </x14:dxf>
          </x14:cfRule>
          <xm:sqref>AK16:AN16</xm:sqref>
        </x14:conditionalFormatting>
        <x14:conditionalFormatting xmlns:xm="http://schemas.microsoft.com/office/excel/2006/main">
          <x14:cfRule type="expression" priority="4" id="{439FDACE-3C2D-4226-B73F-054A7BCD04D2}">
            <xm:f>AK80&lt;&gt;'/Users/robinsse/Downloads/\\eawag\userdata\heussimi\Desktop\[comp.xlsx]Tabelle1'!#REF!</xm:f>
            <x14:dxf>
              <fill>
                <patternFill>
                  <bgColor rgb="FFFFFF00"/>
                </patternFill>
              </fill>
            </x14:dxf>
          </x14:cfRule>
          <xm:sqref>AK80:AL80</xm:sqref>
        </x14:conditionalFormatting>
        <x14:conditionalFormatting xmlns:xm="http://schemas.microsoft.com/office/excel/2006/main">
          <x14:cfRule type="expression" priority="1" id="{C2B9B0F1-EED7-45E1-8E8B-5C4083618FD3}">
            <xm:f>AK134&lt;&gt;'/Users/robinsse/Downloads/\\eawag\userdata\heussimi\Desktop\[comp.xlsx]Tabelle1'!#REF!</xm:f>
            <x14:dxf>
              <fill>
                <patternFill>
                  <bgColor rgb="FFFFFF00"/>
                </patternFill>
              </fill>
            </x14:dxf>
          </x14:cfRule>
          <xm:sqref>AK134:AL134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E1" sqref="E1"/>
    </sheetView>
  </sheetViews>
  <sheetFormatPr defaultColWidth="9.1796875" defaultRowHeight="14.5"/>
  <cols>
    <col min="12" max="12" width="9.36328125" style="25" customWidth="1"/>
    <col min="14" max="14" width="6.36328125" customWidth="1"/>
    <col min="15" max="15" width="8.6328125" style="26"/>
    <col min="16" max="16" width="5.36328125" style="25" customWidth="1"/>
    <col min="18" max="18" width="5.36328125" style="25" customWidth="1"/>
    <col min="20" max="20" width="7.453125" style="25" customWidth="1"/>
  </cols>
  <sheetData>
    <row r="1" spans="1:21">
      <c r="A1">
        <v>10</v>
      </c>
      <c r="B1">
        <v>10.978</v>
      </c>
      <c r="C1">
        <f>B1/A1</f>
        <v>1.0977999999999999</v>
      </c>
      <c r="E1">
        <v>1.0952999999999999</v>
      </c>
      <c r="L1" s="30" t="s">
        <v>3845</v>
      </c>
      <c r="M1" s="27" t="s">
        <v>3835</v>
      </c>
      <c r="N1" s="27"/>
      <c r="O1" s="28" t="s">
        <v>3834</v>
      </c>
      <c r="P1" s="29"/>
      <c r="Q1" s="27" t="s">
        <v>3844</v>
      </c>
      <c r="R1" s="29"/>
      <c r="S1" t="s">
        <v>3849</v>
      </c>
    </row>
    <row r="2" spans="1:21">
      <c r="A2">
        <v>9</v>
      </c>
      <c r="B2">
        <f>A2*C1</f>
        <v>9.8801999999999985</v>
      </c>
      <c r="L2" s="25" t="s">
        <v>3837</v>
      </c>
      <c r="M2">
        <v>10</v>
      </c>
      <c r="N2" t="s">
        <v>3836</v>
      </c>
      <c r="O2" s="26">
        <f>O5/O6</f>
        <v>0</v>
      </c>
      <c r="P2" s="25" t="s">
        <v>3836</v>
      </c>
      <c r="Q2">
        <v>9</v>
      </c>
      <c r="R2" s="25" t="s">
        <v>3836</v>
      </c>
      <c r="S2">
        <f>S5/S6</f>
        <v>12.573518714799341</v>
      </c>
      <c r="T2" s="25" t="s">
        <v>3836</v>
      </c>
    </row>
    <row r="3" spans="1:21">
      <c r="A3">
        <v>11.370620000000001</v>
      </c>
      <c r="B3">
        <f>A3*C1</f>
        <v>12.482666635999999</v>
      </c>
      <c r="L3" s="25" t="s">
        <v>3838</v>
      </c>
      <c r="M3">
        <f>M4+M5</f>
        <v>11.038499999999999</v>
      </c>
      <c r="N3" t="s">
        <v>3841</v>
      </c>
      <c r="O3" s="26">
        <f>O2*(M3/M2)</f>
        <v>0</v>
      </c>
      <c r="P3" s="25" t="s">
        <v>3841</v>
      </c>
      <c r="Q3">
        <f>M3/M2*Q2</f>
        <v>9.9346499999999995</v>
      </c>
      <c r="R3" s="25" t="s">
        <v>3841</v>
      </c>
      <c r="T3" s="25" t="s">
        <v>3841</v>
      </c>
    </row>
    <row r="4" spans="1:21">
      <c r="B4">
        <f>B3-B2</f>
        <v>2.6024666360000008</v>
      </c>
      <c r="L4" s="25" t="s">
        <v>3839</v>
      </c>
      <c r="M4">
        <v>10.978</v>
      </c>
      <c r="N4" t="s">
        <v>3841</v>
      </c>
      <c r="O4" s="26">
        <f>O3-O5</f>
        <v>0</v>
      </c>
      <c r="P4" s="25" t="s">
        <v>3841</v>
      </c>
      <c r="Q4">
        <f>M4/M3*Q3</f>
        <v>9.8802000000000003</v>
      </c>
      <c r="R4" s="25" t="s">
        <v>3841</v>
      </c>
      <c r="T4" s="25" t="s">
        <v>3841</v>
      </c>
    </row>
    <row r="5" spans="1:21">
      <c r="A5">
        <v>11.31617</v>
      </c>
      <c r="B5">
        <f>A5*C1</f>
        <v>12.422891425999998</v>
      </c>
      <c r="D5" t="s">
        <v>3830</v>
      </c>
      <c r="L5" s="25" t="s">
        <v>3840</v>
      </c>
      <c r="M5">
        <v>6.0499999999999998E-2</v>
      </c>
      <c r="N5" s="25" t="s">
        <v>3841</v>
      </c>
      <c r="O5"/>
      <c r="P5" s="25" t="s">
        <v>3841</v>
      </c>
      <c r="Q5">
        <f>Q3-Q4</f>
        <v>5.4449999999999221E-2</v>
      </c>
      <c r="R5" s="25" t="s">
        <v>3841</v>
      </c>
      <c r="S5">
        <v>6.0499999999999998E-2</v>
      </c>
      <c r="T5" s="25" t="s">
        <v>3841</v>
      </c>
    </row>
    <row r="6" spans="1:21">
      <c r="L6" s="25" t="s">
        <v>3842</v>
      </c>
      <c r="M6">
        <f>M5/M2</f>
        <v>6.0499999999999998E-3</v>
      </c>
      <c r="N6" t="s">
        <v>3843</v>
      </c>
      <c r="O6" s="26">
        <v>4.8117000000000004E-3</v>
      </c>
      <c r="P6" s="25" t="s">
        <v>3843</v>
      </c>
      <c r="Q6">
        <f>Q5/Q2</f>
        <v>6.0499999999999131E-3</v>
      </c>
      <c r="R6" s="25" t="s">
        <v>3843</v>
      </c>
      <c r="S6" s="26">
        <v>4.8117000000000004E-3</v>
      </c>
      <c r="T6" s="25" t="s">
        <v>3843</v>
      </c>
    </row>
    <row r="7" spans="1:21">
      <c r="G7">
        <v>10</v>
      </c>
      <c r="H7">
        <v>6.0499999999999998E-2</v>
      </c>
      <c r="I7">
        <f>H7/G7*1000</f>
        <v>6.05</v>
      </c>
    </row>
    <row r="8" spans="1:21">
      <c r="H8">
        <v>4.8117E-2</v>
      </c>
    </row>
    <row r="9" spans="1:21">
      <c r="G9">
        <v>9</v>
      </c>
      <c r="H9">
        <f>H7/H8</f>
        <v>1.2573518714799343</v>
      </c>
      <c r="I9">
        <f>G9*H9</f>
        <v>11.316166843319408</v>
      </c>
      <c r="J9" t="s">
        <v>3829</v>
      </c>
      <c r="L9" s="30" t="s">
        <v>3846</v>
      </c>
      <c r="M9" s="27" t="s">
        <v>3835</v>
      </c>
      <c r="N9" s="27"/>
      <c r="O9" s="28" t="s">
        <v>3834</v>
      </c>
      <c r="P9" s="29"/>
      <c r="Q9" s="27" t="s">
        <v>3844</v>
      </c>
      <c r="R9" s="29"/>
      <c r="S9" s="27" t="s">
        <v>3847</v>
      </c>
      <c r="T9" s="29"/>
      <c r="U9" s="28" t="s">
        <v>3848</v>
      </c>
    </row>
    <row r="10" spans="1:21">
      <c r="L10" s="25" t="s">
        <v>3837</v>
      </c>
      <c r="M10">
        <v>10</v>
      </c>
      <c r="N10" t="s">
        <v>3836</v>
      </c>
      <c r="O10" s="26">
        <f>O13/O14</f>
        <v>11.316166843319241</v>
      </c>
      <c r="P10" s="25" t="s">
        <v>3836</v>
      </c>
      <c r="Q10">
        <v>9</v>
      </c>
      <c r="R10" s="25" t="s">
        <v>3836</v>
      </c>
      <c r="S10">
        <f>S11/1.0953</f>
        <v>11.532116315164796</v>
      </c>
      <c r="T10" s="25" t="s">
        <v>3836</v>
      </c>
    </row>
    <row r="11" spans="1:21">
      <c r="L11" s="25" t="s">
        <v>3838</v>
      </c>
      <c r="M11">
        <v>10.978</v>
      </c>
      <c r="N11" t="s">
        <v>3841</v>
      </c>
      <c r="O11" s="26">
        <f>O10*(M11/M10)</f>
        <v>12.422887960595862</v>
      </c>
      <c r="P11" s="25" t="s">
        <v>3841</v>
      </c>
      <c r="Q11">
        <f>M11/M10*Q10</f>
        <v>9.8801999999999985</v>
      </c>
      <c r="R11" s="25" t="s">
        <v>3841</v>
      </c>
      <c r="S11">
        <v>12.631126999999999</v>
      </c>
      <c r="T11" s="25" t="s">
        <v>3841</v>
      </c>
    </row>
    <row r="12" spans="1:21">
      <c r="L12" s="25" t="s">
        <v>3839</v>
      </c>
      <c r="M12">
        <f>M11-M13</f>
        <v>10.9175</v>
      </c>
      <c r="N12" t="s">
        <v>3841</v>
      </c>
      <c r="O12" s="26">
        <f>O11-O13</f>
        <v>12.368437960595863</v>
      </c>
      <c r="P12" s="25" t="s">
        <v>3841</v>
      </c>
      <c r="Q12">
        <f>M12/M11*Q11</f>
        <v>9.8257499999999993</v>
      </c>
      <c r="R12" s="25" t="s">
        <v>3841</v>
      </c>
      <c r="T12" s="25" t="s">
        <v>3841</v>
      </c>
    </row>
    <row r="13" spans="1:21">
      <c r="L13" s="25" t="s">
        <v>3840</v>
      </c>
      <c r="M13">
        <v>6.0499999999999998E-2</v>
      </c>
      <c r="N13" s="25" t="s">
        <v>3841</v>
      </c>
      <c r="O13">
        <v>5.44499999999992E-2</v>
      </c>
      <c r="P13" s="25" t="s">
        <v>3841</v>
      </c>
      <c r="Q13">
        <f>Q11-Q12</f>
        <v>5.4449999999999221E-2</v>
      </c>
      <c r="R13" s="25" t="s">
        <v>3841</v>
      </c>
      <c r="S13">
        <v>6.0499999999999998E-2</v>
      </c>
      <c r="T13" s="25" t="s">
        <v>3841</v>
      </c>
      <c r="U13">
        <v>5.44499999999992E-2</v>
      </c>
    </row>
    <row r="14" spans="1:21">
      <c r="D14">
        <v>6.0499999999999998E-2</v>
      </c>
      <c r="E14">
        <v>10</v>
      </c>
      <c r="F14">
        <v>9</v>
      </c>
      <c r="G14">
        <f>D14/E14*F14</f>
        <v>5.4449999999999998E-2</v>
      </c>
      <c r="H14" t="s">
        <v>3831</v>
      </c>
      <c r="L14" s="25" t="s">
        <v>3842</v>
      </c>
      <c r="M14">
        <f>M13/M10</f>
        <v>6.0499999999999998E-3</v>
      </c>
      <c r="N14" t="s">
        <v>3843</v>
      </c>
      <c r="O14" s="26">
        <v>4.8117000000000004E-3</v>
      </c>
      <c r="P14" s="25" t="s">
        <v>3843</v>
      </c>
      <c r="Q14">
        <f>Q13/Q10</f>
        <v>6.0499999999999131E-3</v>
      </c>
      <c r="R14" s="25" t="s">
        <v>3843</v>
      </c>
      <c r="S14" s="26">
        <v>4.8117000000000004E-3</v>
      </c>
      <c r="T14" s="25" t="s">
        <v>3843</v>
      </c>
      <c r="U14">
        <v>4.8117000000000004E-3</v>
      </c>
    </row>
    <row r="15" spans="1:21">
      <c r="G15">
        <f>G14/H8</f>
        <v>1.1316166843319408</v>
      </c>
      <c r="H15" t="s">
        <v>3832</v>
      </c>
    </row>
    <row r="16" spans="1:21">
      <c r="H16">
        <f>9*G15</f>
        <v>10.184550158987468</v>
      </c>
      <c r="I16" t="s">
        <v>3833</v>
      </c>
    </row>
    <row r="17" spans="7:11">
      <c r="G17">
        <f>H16*C1</f>
        <v>11.180599164536442</v>
      </c>
    </row>
    <row r="19" spans="7:11">
      <c r="G19">
        <f>B2+G17</f>
        <v>21.060799164536441</v>
      </c>
    </row>
    <row r="20" spans="7:11">
      <c r="I20">
        <v>12.631126999999999</v>
      </c>
      <c r="K20">
        <f>I20/10*9</f>
        <v>11.3680143</v>
      </c>
    </row>
    <row r="21" spans="7:11">
      <c r="I21">
        <v>12.631126999999999</v>
      </c>
      <c r="J21">
        <f>I21-H7</f>
        <v>12.570627</v>
      </c>
      <c r="K21">
        <f>J21/10*9</f>
        <v>11.313564300000001</v>
      </c>
    </row>
  </sheetData>
  <pageMargins left="0.7" right="0.7" top="0.75" bottom="0.75" header="0.3" footer="0.3"/>
  <pageSetup paperSize="260" orientation="landscape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4" sqref="A4"/>
    </sheetView>
  </sheetViews>
  <sheetFormatPr defaultColWidth="9.36328125" defaultRowHeight="14.5"/>
  <cols>
    <col min="1" max="1" width="78.36328125" customWidth="1"/>
  </cols>
  <sheetData>
    <row r="1" spans="1:1">
      <c r="A1" s="16" t="s">
        <v>614</v>
      </c>
    </row>
    <row r="2" spans="1:1">
      <c r="A2" s="14" t="s">
        <v>612</v>
      </c>
    </row>
    <row r="3" spans="1:1">
      <c r="A3" s="15" t="s">
        <v>681</v>
      </c>
    </row>
    <row r="4" spans="1:1">
      <c r="A4" s="11" t="s">
        <v>613</v>
      </c>
    </row>
    <row r="6" spans="1:1" ht="116">
      <c r="A6" s="13" t="s">
        <v>615</v>
      </c>
    </row>
    <row r="8" spans="1:1" ht="203">
      <c r="A8" s="12" t="s">
        <v>616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40"/>
  <sheetViews>
    <sheetView topLeftCell="A16" workbookViewId="0">
      <selection activeCell="F27" sqref="F27"/>
    </sheetView>
  </sheetViews>
  <sheetFormatPr defaultColWidth="9.1796875" defaultRowHeight="14.5"/>
  <cols>
    <col min="2" max="2" width="11.453125" bestFit="1" customWidth="1"/>
    <col min="7" max="7" width="11.6328125" bestFit="1" customWidth="1"/>
  </cols>
  <sheetData>
    <row r="3" spans="2:8">
      <c r="B3" t="s">
        <v>3850</v>
      </c>
      <c r="C3">
        <v>6.05</v>
      </c>
      <c r="G3" t="s">
        <v>3857</v>
      </c>
      <c r="H3">
        <v>1.0952999999999999</v>
      </c>
    </row>
    <row r="4" spans="2:8">
      <c r="B4" t="s">
        <v>3851</v>
      </c>
      <c r="C4" t="s">
        <v>3852</v>
      </c>
    </row>
    <row r="6" spans="2:8">
      <c r="B6" t="s">
        <v>3853</v>
      </c>
      <c r="C6">
        <v>4.8120000000000003</v>
      </c>
    </row>
    <row r="7" spans="2:8">
      <c r="B7" t="s">
        <v>3854</v>
      </c>
      <c r="C7">
        <v>10</v>
      </c>
    </row>
    <row r="11" spans="2:8">
      <c r="B11" t="s">
        <v>3855</v>
      </c>
      <c r="C11">
        <f>(C6/C3)*10</f>
        <v>7.9537190082644642</v>
      </c>
    </row>
    <row r="12" spans="2:8">
      <c r="B12" t="s">
        <v>3856</v>
      </c>
      <c r="C12">
        <f>C11*H3</f>
        <v>8.7117084297520666</v>
      </c>
    </row>
    <row r="14" spans="2:8">
      <c r="B14" t="s">
        <v>3858</v>
      </c>
      <c r="C14">
        <f>C7-C11</f>
        <v>2.0462809917355358</v>
      </c>
    </row>
    <row r="15" spans="2:8">
      <c r="B15" t="s">
        <v>3856</v>
      </c>
      <c r="C15">
        <f>C14*H3</f>
        <v>2.2412915702479324</v>
      </c>
    </row>
    <row r="20" spans="2:4">
      <c r="B20">
        <v>1</v>
      </c>
      <c r="C20">
        <v>14</v>
      </c>
      <c r="D20" t="s">
        <v>3996</v>
      </c>
    </row>
    <row r="21" spans="2:4">
      <c r="B21">
        <v>2</v>
      </c>
      <c r="C21">
        <v>14</v>
      </c>
      <c r="D21" t="s">
        <v>3996</v>
      </c>
    </row>
    <row r="22" spans="2:4">
      <c r="B22">
        <v>3</v>
      </c>
      <c r="C22">
        <v>14</v>
      </c>
      <c r="D22" t="s">
        <v>3996</v>
      </c>
    </row>
    <row r="23" spans="2:4">
      <c r="B23">
        <v>4</v>
      </c>
      <c r="C23">
        <v>14</v>
      </c>
      <c r="D23" t="s">
        <v>3996</v>
      </c>
    </row>
    <row r="24" spans="2:4">
      <c r="B24">
        <v>5</v>
      </c>
      <c r="C24">
        <v>13</v>
      </c>
      <c r="D24" t="s">
        <v>3996</v>
      </c>
    </row>
    <row r="25" spans="2:4">
      <c r="B25">
        <v>6</v>
      </c>
      <c r="C25">
        <v>14</v>
      </c>
      <c r="D25" t="s">
        <v>3996</v>
      </c>
    </row>
    <row r="26" spans="2:4">
      <c r="B26">
        <v>7</v>
      </c>
      <c r="C26">
        <v>13</v>
      </c>
      <c r="D26" t="s">
        <v>3998</v>
      </c>
    </row>
    <row r="27" spans="2:4">
      <c r="B27">
        <v>8</v>
      </c>
      <c r="C27">
        <v>13</v>
      </c>
      <c r="D27" t="s">
        <v>3996</v>
      </c>
    </row>
    <row r="28" spans="2:4">
      <c r="B28">
        <v>9</v>
      </c>
      <c r="C28">
        <v>13</v>
      </c>
      <c r="D28" t="s">
        <v>3998</v>
      </c>
    </row>
    <row r="29" spans="2:4">
      <c r="B29">
        <v>10</v>
      </c>
      <c r="C29">
        <v>13</v>
      </c>
      <c r="D29" t="s">
        <v>3997</v>
      </c>
    </row>
    <row r="30" spans="2:4">
      <c r="B30">
        <v>11</v>
      </c>
      <c r="C30">
        <v>14</v>
      </c>
      <c r="D30" t="s">
        <v>3996</v>
      </c>
    </row>
    <row r="31" spans="2:4">
      <c r="B31">
        <v>12</v>
      </c>
      <c r="C31">
        <v>14</v>
      </c>
      <c r="D31" t="s">
        <v>3996</v>
      </c>
    </row>
    <row r="32" spans="2:4">
      <c r="B32">
        <v>13</v>
      </c>
      <c r="C32">
        <v>13</v>
      </c>
      <c r="D32" t="s">
        <v>3996</v>
      </c>
    </row>
    <row r="33" spans="2:4">
      <c r="B33">
        <v>14</v>
      </c>
      <c r="C33">
        <v>14</v>
      </c>
      <c r="D33" t="s">
        <v>3996</v>
      </c>
    </row>
    <row r="34" spans="2:4">
      <c r="C34">
        <f>SUM(C20:C33)</f>
        <v>190</v>
      </c>
    </row>
    <row r="38" spans="2:4">
      <c r="B38" t="s">
        <v>4003</v>
      </c>
      <c r="C38">
        <v>40</v>
      </c>
    </row>
    <row r="39" spans="2:4">
      <c r="B39" t="s">
        <v>4004</v>
      </c>
      <c r="C39">
        <v>150</v>
      </c>
    </row>
    <row r="40" spans="2:4">
      <c r="C40">
        <f>SUM(C38:C39)</f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__JChemStructureSheet</vt:lpstr>
      <vt:lpstr>List_v1</vt:lpstr>
      <vt:lpstr>Sheet1</vt:lpstr>
      <vt:lpstr>ReadMe</vt:lpstr>
      <vt:lpstr>Sheet2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Kalt, Martina</dc:creator>
  <cp:lastModifiedBy>Attrah, Mustafa</cp:lastModifiedBy>
  <cp:lastPrinted>2022-02-07T09:35:09Z</cp:lastPrinted>
  <dcterms:created xsi:type="dcterms:W3CDTF">2021-11-09T09:15:20Z</dcterms:created>
  <dcterms:modified xsi:type="dcterms:W3CDTF">2022-11-21T14:18:46Z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ChemExcelWorkbookGUID">
    <vt:lpwstr>fd468d9e-32b9-4d7e-a9c2-fe23315b76ce</vt:lpwstr>
  </property>
  <property fmtid="{D5CDD505-2E9C-101B-9397-08002B2CF9AE}" pid="3" name="JChemExcelVersion">
    <vt:lpwstr>5.4.1</vt:lpwstr>
  </property>
</Properties>
</file>