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filterPrivacy="1"/>
  <xr:revisionPtr revIDLastSave="0" documentId="13_ncr:1_{5BC266A7-4975-BA44-BE42-624E4F90B653}" xr6:coauthVersionLast="47" xr6:coauthVersionMax="47" xr10:uidLastSave="{00000000-0000-0000-0000-000000000000}"/>
  <bookViews>
    <workbookView xWindow="0" yWindow="500" windowWidth="28800" windowHeight="16040" activeTab="1" xr2:uid="{00000000-000D-0000-FFFF-FFFF00000000}"/>
  </bookViews>
  <sheets>
    <sheet name="0-100 micromolar F-" sheetId="1" r:id="rId1"/>
    <sheet name="100-300 micromolar F- " sheetId="2" r:id="rId2"/>
  </sheets>
  <externalReferences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4" i="2" l="1"/>
  <c r="H16" i="2" s="1"/>
  <c r="G14" i="2"/>
  <c r="G16" i="2" s="1"/>
  <c r="F14" i="2"/>
  <c r="F15" i="2" s="1"/>
  <c r="E14" i="2"/>
  <c r="E16" i="2" s="1"/>
  <c r="D14" i="2"/>
  <c r="D16" i="2" s="1"/>
  <c r="C14" i="2"/>
  <c r="H11" i="2"/>
  <c r="H15" i="2" s="1"/>
  <c r="G11" i="2"/>
  <c r="G15" i="2" s="1"/>
  <c r="F11" i="2"/>
  <c r="E11" i="2"/>
  <c r="E15" i="2" s="1"/>
  <c r="D11" i="2"/>
  <c r="D15" i="2" s="1"/>
  <c r="C11" i="2"/>
  <c r="C16" i="2" s="1"/>
  <c r="J17" i="1"/>
  <c r="J19" i="1" s="1"/>
  <c r="J26" i="1" s="1"/>
  <c r="I17" i="1"/>
  <c r="H17" i="1"/>
  <c r="H19" i="1" s="1"/>
  <c r="H26" i="1" s="1"/>
  <c r="G17" i="1"/>
  <c r="F17" i="1"/>
  <c r="E17" i="1"/>
  <c r="D17" i="1"/>
  <c r="C17" i="1"/>
  <c r="J14" i="1"/>
  <c r="I14" i="1"/>
  <c r="H14" i="1"/>
  <c r="G14" i="1"/>
  <c r="F14" i="1"/>
  <c r="E14" i="1"/>
  <c r="D14" i="1"/>
  <c r="C14" i="1"/>
  <c r="D11" i="1"/>
  <c r="E11" i="1"/>
  <c r="F11" i="1"/>
  <c r="G11" i="1"/>
  <c r="G18" i="1" s="1"/>
  <c r="G24" i="1" s="1"/>
  <c r="G25" i="1" s="1"/>
  <c r="H11" i="1"/>
  <c r="H18" i="1" s="1"/>
  <c r="H24" i="1" s="1"/>
  <c r="H25" i="1" s="1"/>
  <c r="I11" i="1"/>
  <c r="I18" i="1" s="1"/>
  <c r="I24" i="1" s="1"/>
  <c r="I25" i="1" s="1"/>
  <c r="J11" i="1"/>
  <c r="J18" i="1" s="1"/>
  <c r="J24" i="1" s="1"/>
  <c r="J25" i="1" s="1"/>
  <c r="C11" i="1"/>
  <c r="C18" i="1" s="1"/>
  <c r="C24" i="1" s="1"/>
  <c r="G19" i="1" l="1"/>
  <c r="G26" i="1" s="1"/>
  <c r="E19" i="1"/>
  <c r="E26" i="1" s="1"/>
  <c r="F16" i="2"/>
  <c r="E18" i="1"/>
  <c r="E24" i="1" s="1"/>
  <c r="E25" i="1" s="1"/>
  <c r="C15" i="2"/>
  <c r="C19" i="1"/>
  <c r="C26" i="1" s="1"/>
  <c r="F19" i="1"/>
  <c r="F26" i="1" s="1"/>
  <c r="F18" i="1"/>
  <c r="F24" i="1" s="1"/>
  <c r="F25" i="1" s="1"/>
  <c r="D19" i="1"/>
  <c r="D26" i="1" s="1"/>
  <c r="I19" i="1"/>
  <c r="I26" i="1" s="1"/>
  <c r="E23" i="2"/>
  <c r="D21" i="2"/>
  <c r="D22" i="2" s="1"/>
  <c r="F23" i="2"/>
  <c r="F21" i="2"/>
  <c r="F22" i="2" s="1"/>
  <c r="C21" i="2"/>
  <c r="C22" i="2" s="1"/>
  <c r="E21" i="2"/>
  <c r="E22" i="2" s="1"/>
  <c r="H21" i="2"/>
  <c r="H22" i="2" s="1"/>
  <c r="H23" i="2"/>
  <c r="D23" i="2"/>
  <c r="G23" i="2"/>
  <c r="C23" i="2"/>
  <c r="G21" i="2"/>
  <c r="G22" i="2" s="1"/>
  <c r="C25" i="1"/>
  <c r="D18" i="1"/>
  <c r="D24" i="1" s="1"/>
  <c r="D25" i="1" s="1"/>
  <c r="K28" i="2" l="1" a="1"/>
  <c r="M28" i="2" s="1"/>
  <c r="K31" i="1" a="1"/>
  <c r="K28" i="2" l="1"/>
  <c r="L28" i="2"/>
  <c r="K31" i="1"/>
  <c r="M31" i="1"/>
  <c r="L31" i="1"/>
</calcChain>
</file>

<file path=xl/sharedStrings.xml><?xml version="1.0" encoding="utf-8"?>
<sst xmlns="http://schemas.openxmlformats.org/spreadsheetml/2006/main" count="59" uniqueCount="27">
  <si>
    <r>
      <t xml:space="preserve">Calibration in undiluted sample matrix for Fluoride concentrations between 0 and 100 </t>
    </r>
    <r>
      <rPr>
        <sz val="11"/>
        <color theme="1"/>
        <rFont val="Calibri"/>
        <family val="2"/>
      </rPr>
      <t>µM</t>
    </r>
  </si>
  <si>
    <t>Replicate 1</t>
  </si>
  <si>
    <t>Replicate 2</t>
  </si>
  <si>
    <t>Replicate 3</t>
  </si>
  <si>
    <t>Abs(480 nm)</t>
  </si>
  <si>
    <t>Abs(540 nm)</t>
  </si>
  <si>
    <t>Abs(480)/Abs(540)</t>
  </si>
  <si>
    <t>F- conc. In stock solution [µM]</t>
  </si>
  <si>
    <t xml:space="preserve">F- conc. in sample solution [µM] </t>
  </si>
  <si>
    <t>Mean Abs(480)/Abs(540)</t>
  </si>
  <si>
    <t>SD</t>
  </si>
  <si>
    <t>Negative control supernatants came from independent wells</t>
  </si>
  <si>
    <t>Average</t>
  </si>
  <si>
    <t>Fluoride concentrations</t>
  </si>
  <si>
    <t>Coefficients of 2. degree polynomial</t>
  </si>
  <si>
    <t>a</t>
  </si>
  <si>
    <t>b</t>
  </si>
  <si>
    <t>c</t>
  </si>
  <si>
    <t>(Mean Abs(480)/Abs(540))^2</t>
  </si>
  <si>
    <t>Formula for 2. degree polynomial function</t>
  </si>
  <si>
    <t>Fluoride conc. = x^2*a+x*b+c</t>
  </si>
  <si>
    <t>x=abs(480 nm)/abs(540 nm)</t>
  </si>
  <si>
    <r>
      <t xml:space="preserve">Calibration in 1/3 diluted sample matrix for Fluoride concentrations between 100 and 300 </t>
    </r>
    <r>
      <rPr>
        <sz val="11"/>
        <color theme="1"/>
        <rFont val="Calibri"/>
        <family val="2"/>
      </rPr>
      <t>µM</t>
    </r>
  </si>
  <si>
    <r>
      <t xml:space="preserve">66.67 </t>
    </r>
    <r>
      <rPr>
        <sz val="11"/>
        <color theme="1"/>
        <rFont val="Calibri"/>
        <family val="2"/>
      </rPr>
      <t>µL of 3x concentrated fluoride solution were added to 66.67 µL of negative control cell supernatant and 66.67 µL Water, then 40 µL of reagent solution was added</t>
    </r>
  </si>
  <si>
    <r>
      <t xml:space="preserve">20 </t>
    </r>
    <r>
      <rPr>
        <sz val="11"/>
        <color theme="1"/>
        <rFont val="Calibri"/>
        <family val="2"/>
      </rPr>
      <t>µL of 10x concentrated fluoride solution were added to 180 µL of negative control cell supernatant, then 40 µL of reagent solution was added</t>
    </r>
  </si>
  <si>
    <t>Fluoride conc. In undiluted sample solution = 3* (x^2*a+x*b+c)</t>
  </si>
  <si>
    <t>Fluoride conc. In 1/3 diluted sample solution= x^2*a+x*b+c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</si>
</sst>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 baseline="0"/>
              <a:t>Fluoride calibration in undiluted cell supernatant n=3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'[1]Fluoride conc calculation'!$A$27</c:f>
              <c:strCache>
                <c:ptCount val="1"/>
                <c:pt idx="0">
                  <c:v>mean 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5.1834598519496441E-2"/>
                  <c:y val="-5.224200429491768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H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errBars>
            <c:errDir val="x"/>
            <c:errBarType val="both"/>
            <c:errValType val="cust"/>
            <c:noEndCap val="0"/>
            <c:plus>
              <c:numRef>
                <c:f>'[1]Fluoride conc calculation'!$B$29:$I$29</c:f>
                <c:numCache>
                  <c:formatCode>General</c:formatCode>
                  <c:ptCount val="8"/>
                  <c:pt idx="0">
                    <c:v>5.0375009273948813E-2</c:v>
                  </c:pt>
                  <c:pt idx="1">
                    <c:v>4.6735938768796052E-2</c:v>
                  </c:pt>
                  <c:pt idx="2">
                    <c:v>8.5803199422151463E-2</c:v>
                  </c:pt>
                  <c:pt idx="3">
                    <c:v>5.6964015874266527E-2</c:v>
                  </c:pt>
                  <c:pt idx="4">
                    <c:v>7.8044937583863036E-2</c:v>
                  </c:pt>
                  <c:pt idx="5">
                    <c:v>2.9985466998326864E-2</c:v>
                  </c:pt>
                  <c:pt idx="6">
                    <c:v>2.1381597745103498E-2</c:v>
                  </c:pt>
                  <c:pt idx="7">
                    <c:v>5.3733179174582611E-2</c:v>
                  </c:pt>
                </c:numCache>
              </c:numRef>
            </c:plus>
            <c:minus>
              <c:numRef>
                <c:f>'[1]Fluoride conc calculation'!$B$29:$I$29</c:f>
                <c:numCache>
                  <c:formatCode>General</c:formatCode>
                  <c:ptCount val="8"/>
                  <c:pt idx="0">
                    <c:v>5.0375009273948813E-2</c:v>
                  </c:pt>
                  <c:pt idx="1">
                    <c:v>4.6735938768796052E-2</c:v>
                  </c:pt>
                  <c:pt idx="2">
                    <c:v>8.5803199422151463E-2</c:v>
                  </c:pt>
                  <c:pt idx="3">
                    <c:v>5.6964015874266527E-2</c:v>
                  </c:pt>
                  <c:pt idx="4">
                    <c:v>7.8044937583863036E-2</c:v>
                  </c:pt>
                  <c:pt idx="5">
                    <c:v>2.9985466998326864E-2</c:v>
                  </c:pt>
                  <c:pt idx="6">
                    <c:v>2.1381597745103498E-2</c:v>
                  </c:pt>
                  <c:pt idx="7">
                    <c:v>5.3733179174582611E-2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'[1]Fluoride conc calculation'!$B$29:$I$29</c:f>
                <c:numCache>
                  <c:formatCode>General</c:formatCode>
                  <c:ptCount val="8"/>
                  <c:pt idx="0">
                    <c:v>5.0375009273948813E-2</c:v>
                  </c:pt>
                  <c:pt idx="1">
                    <c:v>4.6735938768796052E-2</c:v>
                  </c:pt>
                  <c:pt idx="2">
                    <c:v>8.5803199422151463E-2</c:v>
                  </c:pt>
                  <c:pt idx="3">
                    <c:v>5.6964015874266527E-2</c:v>
                  </c:pt>
                  <c:pt idx="4">
                    <c:v>7.8044937583863036E-2</c:v>
                  </c:pt>
                  <c:pt idx="5">
                    <c:v>2.9985466998326864E-2</c:v>
                  </c:pt>
                  <c:pt idx="6">
                    <c:v>2.1381597745103498E-2</c:v>
                  </c:pt>
                  <c:pt idx="7">
                    <c:v>5.3733179174582611E-2</c:v>
                  </c:pt>
                </c:numCache>
              </c:numRef>
            </c:plus>
            <c:minus>
              <c:numRef>
                <c:f>'[1]Fluoride conc calculation'!$B$29:$I$29</c:f>
                <c:numCache>
                  <c:formatCode>General</c:formatCode>
                  <c:ptCount val="8"/>
                  <c:pt idx="0">
                    <c:v>5.0375009273948813E-2</c:v>
                  </c:pt>
                  <c:pt idx="1">
                    <c:v>4.6735938768796052E-2</c:v>
                  </c:pt>
                  <c:pt idx="2">
                    <c:v>8.5803199422151463E-2</c:v>
                  </c:pt>
                  <c:pt idx="3">
                    <c:v>5.6964015874266527E-2</c:v>
                  </c:pt>
                  <c:pt idx="4">
                    <c:v>7.8044937583863036E-2</c:v>
                  </c:pt>
                  <c:pt idx="5">
                    <c:v>2.9985466998326864E-2</c:v>
                  </c:pt>
                  <c:pt idx="6">
                    <c:v>2.1381597745103498E-2</c:v>
                  </c:pt>
                  <c:pt idx="7">
                    <c:v>5.3733179174582611E-2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'[1]Fluoride conc calculation'!$B$26:$I$26</c:f>
              <c:numCache>
                <c:formatCode>General</c:formatCode>
                <c:ptCount val="8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10</c:v>
                </c:pt>
                <c:pt idx="4">
                  <c:v>25</c:v>
                </c:pt>
                <c:pt idx="5">
                  <c:v>50</c:v>
                </c:pt>
                <c:pt idx="6">
                  <c:v>75</c:v>
                </c:pt>
                <c:pt idx="7">
                  <c:v>100</c:v>
                </c:pt>
              </c:numCache>
            </c:numRef>
          </c:xVal>
          <c:yVal>
            <c:numRef>
              <c:f>'[1]Fluoride conc calculation'!$B$27:$I$27</c:f>
              <c:numCache>
                <c:formatCode>General</c:formatCode>
                <c:ptCount val="8"/>
                <c:pt idx="0">
                  <c:v>1.0612572955704369</c:v>
                </c:pt>
                <c:pt idx="1">
                  <c:v>1.0882476711284479</c:v>
                </c:pt>
                <c:pt idx="2">
                  <c:v>1.137231893952324</c:v>
                </c:pt>
                <c:pt idx="3">
                  <c:v>1.2302215422818155</c:v>
                </c:pt>
                <c:pt idx="4">
                  <c:v>1.3779370128348452</c:v>
                </c:pt>
                <c:pt idx="5">
                  <c:v>1.6170768970637468</c:v>
                </c:pt>
                <c:pt idx="6">
                  <c:v>1.7318915255496137</c:v>
                </c:pt>
                <c:pt idx="7">
                  <c:v>1.7794239422146401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C3-4EA1-ADCD-3CB27A1E28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7178152"/>
        <c:axId val="527178480"/>
      </c:scatterChart>
      <c:valAx>
        <c:axId val="527178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 baseline="0"/>
                  <a:t>Fluoride concentration [µM]</a:t>
                </a:r>
              </a:p>
            </c:rich>
          </c:tx>
          <c:layout>
            <c:manualLayout>
              <c:xMode val="edge"/>
              <c:yMode val="edge"/>
              <c:x val="0.37756270866141733"/>
              <c:y val="0.923767158196134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527178480"/>
        <c:crosses val="autoZero"/>
        <c:crossBetween val="midCat"/>
      </c:valAx>
      <c:valAx>
        <c:axId val="527178480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 baseline="0"/>
                  <a:t>Abs(480 nm)/Abs(540 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527178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 sz="1500" baseline="0"/>
              <a:t>Fluoride calibration in 1/3 diluted cell supernatant</a:t>
            </a:r>
          </a:p>
        </c:rich>
      </c:tx>
      <c:layout>
        <c:manualLayout>
          <c:xMode val="edge"/>
          <c:yMode val="edge"/>
          <c:x val="0.13510360815792971"/>
          <c:y val="2.41379310344827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>
        <c:manualLayout>
          <c:layoutTarget val="inner"/>
          <c:xMode val="edge"/>
          <c:yMode val="edge"/>
          <c:x val="0.14100720555997917"/>
          <c:y val="0.16177830764112233"/>
          <c:w val="0.80875559094439042"/>
          <c:h val="0.6536555949872464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19604563048296006"/>
                  <c:y val="-1.015530817268531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H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'[2]Fluoride conc calculation'!$J$32:$O$32</c:f>
                <c:numCache>
                  <c:formatCode>General</c:formatCode>
                  <c:ptCount val="6"/>
                  <c:pt idx="0">
                    <c:v>1.3933138545547718E-2</c:v>
                  </c:pt>
                  <c:pt idx="1">
                    <c:v>1.4138876983709006E-2</c:v>
                  </c:pt>
                  <c:pt idx="2">
                    <c:v>1.4785575702396837E-2</c:v>
                  </c:pt>
                  <c:pt idx="3">
                    <c:v>7.7457200261426163E-4</c:v>
                  </c:pt>
                  <c:pt idx="4">
                    <c:v>2.3580834384068855E-2</c:v>
                  </c:pt>
                  <c:pt idx="5">
                    <c:v>2.5891328982875781E-3</c:v>
                  </c:pt>
                </c:numCache>
              </c:numRef>
            </c:plus>
            <c:minus>
              <c:numRef>
                <c:f>'[2]Fluoride conc calculation'!$J$32:$O$32</c:f>
                <c:numCache>
                  <c:formatCode>General</c:formatCode>
                  <c:ptCount val="6"/>
                  <c:pt idx="0">
                    <c:v>1.3933138545547718E-2</c:v>
                  </c:pt>
                  <c:pt idx="1">
                    <c:v>1.4138876983709006E-2</c:v>
                  </c:pt>
                  <c:pt idx="2">
                    <c:v>1.4785575702396837E-2</c:v>
                  </c:pt>
                  <c:pt idx="3">
                    <c:v>7.7457200261426163E-4</c:v>
                  </c:pt>
                  <c:pt idx="4">
                    <c:v>2.3580834384068855E-2</c:v>
                  </c:pt>
                  <c:pt idx="5">
                    <c:v>2.5891328982875781E-3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'[2]Fluoride conc calculation'!$J$29:$O$29</c:f>
              <c:numCache>
                <c:formatCode>General</c:formatCode>
                <c:ptCount val="6"/>
                <c:pt idx="0">
                  <c:v>0</c:v>
                </c:pt>
                <c:pt idx="1">
                  <c:v>8.3330000000000002</c:v>
                </c:pt>
                <c:pt idx="2">
                  <c:v>25</c:v>
                </c:pt>
                <c:pt idx="3">
                  <c:v>50</c:v>
                </c:pt>
                <c:pt idx="4">
                  <c:v>75</c:v>
                </c:pt>
                <c:pt idx="5">
                  <c:v>100</c:v>
                </c:pt>
              </c:numCache>
            </c:numRef>
          </c:xVal>
          <c:yVal>
            <c:numRef>
              <c:f>'[2]Fluoride conc calculation'!$J$30:$O$30</c:f>
              <c:numCache>
                <c:formatCode>General</c:formatCode>
                <c:ptCount val="6"/>
                <c:pt idx="0">
                  <c:v>0.95566502463054182</c:v>
                </c:pt>
                <c:pt idx="1">
                  <c:v>1.0295706495301977</c:v>
                </c:pt>
                <c:pt idx="2">
                  <c:v>1.2539894636015325</c:v>
                </c:pt>
                <c:pt idx="3">
                  <c:v>1.6083908423704676</c:v>
                </c:pt>
                <c:pt idx="4">
                  <c:v>1.8839880837566172</c:v>
                </c:pt>
                <c:pt idx="5">
                  <c:v>2.019751940383177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9C-449D-864A-3E53D088CC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006496"/>
        <c:axId val="483998296"/>
      </c:scatterChart>
      <c:valAx>
        <c:axId val="484006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 sz="1200" baseline="0"/>
                  <a:t>Fluoride concentration [</a:t>
                </a:r>
                <a:r>
                  <a:rPr lang="de-CH" sz="1200" baseline="0">
                    <a:latin typeface="Calibri" panose="020F0502020204030204" pitchFamily="34" charset="0"/>
                    <a:cs typeface="Calibri" panose="020F0502020204030204" pitchFamily="34" charset="0"/>
                  </a:rPr>
                  <a:t>µM]</a:t>
                </a:r>
                <a:endParaRPr lang="de-CH" sz="12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483998296"/>
        <c:crosses val="autoZero"/>
        <c:crossBetween val="midCat"/>
      </c:valAx>
      <c:valAx>
        <c:axId val="483998296"/>
        <c:scaling>
          <c:orientation val="minMax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 sz="1200" baseline="0"/>
                  <a:t>Abs(480)/Abs(540)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484006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806450</xdr:colOff>
      <xdr:row>27</xdr:row>
      <xdr:rowOff>76200</xdr:rowOff>
    </xdr:from>
    <xdr:to>
      <xdr:col>9</xdr:col>
      <xdr:colOff>5997</xdr:colOff>
      <xdr:row>51</xdr:row>
      <xdr:rowOff>121002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774700</xdr:colOff>
      <xdr:row>24</xdr:row>
      <xdr:rowOff>76200</xdr:rowOff>
    </xdr:from>
    <xdr:to>
      <xdr:col>6</xdr:col>
      <xdr:colOff>222250</xdr:colOff>
      <xdr:row>44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luoride%20Library%20screening%20undiluted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robinsse/Documents/github/gut_microbe_defluorination_paper/dehalogenation_colorimetric_assays/Experiment2/Fluoride%20Library%20screening%201%20to%203%20diluted.xlsx" TargetMode="External"/><Relationship Id="rId1" Type="http://schemas.openxmlformats.org/officeDocument/2006/relationships/externalLinkPath" Target="Fluoride%20Library%20screening%201%20to%203%20dilut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luoride conc calculation"/>
      <sheetName val="P1.1"/>
      <sheetName val="P1.2"/>
      <sheetName val="P1.3"/>
      <sheetName val="P2.1"/>
      <sheetName val="P2.2"/>
      <sheetName val="P2.3"/>
      <sheetName val="P3.1"/>
      <sheetName val="P3.2"/>
      <sheetName val="P3.3"/>
    </sheetNames>
    <sheetDataSet>
      <sheetData sheetId="0">
        <row r="26">
          <cell r="B26">
            <v>0</v>
          </cell>
          <cell r="C26">
            <v>2.5</v>
          </cell>
          <cell r="D26">
            <v>5</v>
          </cell>
          <cell r="E26">
            <v>10</v>
          </cell>
          <cell r="F26">
            <v>25</v>
          </cell>
          <cell r="G26">
            <v>50</v>
          </cell>
          <cell r="H26">
            <v>75</v>
          </cell>
          <cell r="I26">
            <v>100</v>
          </cell>
        </row>
        <row r="27">
          <cell r="A27" t="str">
            <v>mean x</v>
          </cell>
          <cell r="B27">
            <v>1.0612572955704369</v>
          </cell>
          <cell r="C27">
            <v>1.0882476711284479</v>
          </cell>
          <cell r="D27">
            <v>1.137231893952324</v>
          </cell>
          <cell r="E27">
            <v>1.2302215422818155</v>
          </cell>
          <cell r="F27">
            <v>1.3779370128348452</v>
          </cell>
          <cell r="G27">
            <v>1.6170768970637468</v>
          </cell>
          <cell r="H27">
            <v>1.7318915255496137</v>
          </cell>
          <cell r="I27">
            <v>1.7794239422146401</v>
          </cell>
        </row>
        <row r="29">
          <cell r="B29">
            <v>5.0375009273948813E-2</v>
          </cell>
          <cell r="C29">
            <v>4.6735938768796052E-2</v>
          </cell>
          <cell r="D29">
            <v>8.5803199422151463E-2</v>
          </cell>
          <cell r="E29">
            <v>5.6964015874266527E-2</v>
          </cell>
          <cell r="F29">
            <v>7.8044937583863036E-2</v>
          </cell>
          <cell r="G29">
            <v>2.9985466998326864E-2</v>
          </cell>
          <cell r="H29">
            <v>2.1381597745103498E-2</v>
          </cell>
          <cell r="I29">
            <v>5.3733179174582611E-2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luoride conc calculation"/>
      <sheetName val="P1.1"/>
      <sheetName val="P1.2"/>
      <sheetName val="P1.3"/>
      <sheetName val="P2.1"/>
      <sheetName val="P2.2"/>
      <sheetName val="P2.3"/>
      <sheetName val="P3.1"/>
      <sheetName val="P3.2"/>
      <sheetName val="P3.3"/>
      <sheetName val="Calibration 1to3 diluted"/>
    </sheetNames>
    <sheetDataSet>
      <sheetData sheetId="0">
        <row r="29">
          <cell r="J29">
            <v>0</v>
          </cell>
          <cell r="K29">
            <v>8.3330000000000002</v>
          </cell>
          <cell r="L29">
            <v>25</v>
          </cell>
          <cell r="M29">
            <v>50</v>
          </cell>
          <cell r="N29">
            <v>75</v>
          </cell>
          <cell r="O29">
            <v>100</v>
          </cell>
        </row>
        <row r="30">
          <cell r="J30">
            <v>0.95566502463054182</v>
          </cell>
          <cell r="K30">
            <v>1.0295706495301977</v>
          </cell>
          <cell r="L30">
            <v>1.2539894636015325</v>
          </cell>
          <cell r="M30">
            <v>1.6083908423704676</v>
          </cell>
          <cell r="N30">
            <v>1.8839880837566172</v>
          </cell>
          <cell r="O30">
            <v>2.019751940383177</v>
          </cell>
        </row>
        <row r="32">
          <cell r="J32">
            <v>1.3933138545547718E-2</v>
          </cell>
          <cell r="K32">
            <v>1.4138876983709006E-2</v>
          </cell>
          <cell r="L32">
            <v>1.4785575702396837E-2</v>
          </cell>
          <cell r="M32">
            <v>7.7457200261426163E-4</v>
          </cell>
          <cell r="N32">
            <v>2.3580834384068855E-2</v>
          </cell>
          <cell r="O32">
            <v>2.5891328982875781E-3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workbookViewId="0">
      <selection activeCell="L43" sqref="L43"/>
    </sheetView>
  </sheetViews>
  <sheetFormatPr baseColWidth="10" defaultColWidth="8.83203125" defaultRowHeight="15" x14ac:dyDescent="0.2"/>
  <cols>
    <col min="1" max="1" width="17.1640625" customWidth="1"/>
    <col min="2" max="2" width="27.1640625" customWidth="1"/>
  </cols>
  <sheetData>
    <row r="1" spans="1:10" x14ac:dyDescent="0.2">
      <c r="A1" t="s">
        <v>0</v>
      </c>
    </row>
    <row r="3" spans="1:10" x14ac:dyDescent="0.2">
      <c r="A3" t="s">
        <v>24</v>
      </c>
    </row>
    <row r="4" spans="1:10" x14ac:dyDescent="0.2">
      <c r="A4" t="s">
        <v>11</v>
      </c>
    </row>
    <row r="6" spans="1:10" ht="16" thickBot="1" x14ac:dyDescent="0.25"/>
    <row r="7" spans="1:10" x14ac:dyDescent="0.2">
      <c r="A7" s="13" t="s">
        <v>13</v>
      </c>
      <c r="B7" s="3" t="s">
        <v>7</v>
      </c>
      <c r="C7" s="3">
        <v>0</v>
      </c>
      <c r="D7" s="3">
        <v>25</v>
      </c>
      <c r="E7" s="3">
        <v>50</v>
      </c>
      <c r="F7" s="3">
        <v>100</v>
      </c>
      <c r="G7" s="3">
        <v>250</v>
      </c>
      <c r="H7" s="3">
        <v>500</v>
      </c>
      <c r="I7" s="3">
        <v>750</v>
      </c>
      <c r="J7" s="4">
        <v>1000</v>
      </c>
    </row>
    <row r="8" spans="1:10" ht="16" thickBot="1" x14ac:dyDescent="0.25">
      <c r="A8" s="14"/>
      <c r="B8" s="8" t="s">
        <v>8</v>
      </c>
      <c r="C8" s="8">
        <v>0</v>
      </c>
      <c r="D8" s="8">
        <v>2.5</v>
      </c>
      <c r="E8" s="8">
        <v>5</v>
      </c>
      <c r="F8" s="8">
        <v>10</v>
      </c>
      <c r="G8" s="8">
        <v>25</v>
      </c>
      <c r="H8" s="8">
        <v>50</v>
      </c>
      <c r="I8" s="8">
        <v>75</v>
      </c>
      <c r="J8" s="9">
        <v>100</v>
      </c>
    </row>
    <row r="9" spans="1:10" x14ac:dyDescent="0.2">
      <c r="A9" s="10" t="s">
        <v>1</v>
      </c>
      <c r="B9" s="3" t="s">
        <v>4</v>
      </c>
      <c r="C9" s="3">
        <v>0.44600000000000001</v>
      </c>
      <c r="D9" s="3">
        <v>0.45700000000000002</v>
      </c>
      <c r="E9" s="3">
        <v>0.45700000000000002</v>
      </c>
      <c r="F9" s="3">
        <v>0.44</v>
      </c>
      <c r="G9" s="3">
        <v>0.45500000000000002</v>
      </c>
      <c r="H9" s="3">
        <v>0.47899999999999998</v>
      </c>
      <c r="I9" s="3">
        <v>0.47699999999999998</v>
      </c>
      <c r="J9" s="4">
        <v>0.47299999999999998</v>
      </c>
    </row>
    <row r="10" spans="1:10" x14ac:dyDescent="0.2">
      <c r="A10" s="11"/>
      <c r="B10" t="s">
        <v>5</v>
      </c>
      <c r="C10">
        <v>0.4</v>
      </c>
      <c r="D10">
        <v>0.40200000000000002</v>
      </c>
      <c r="E10">
        <v>0.372</v>
      </c>
      <c r="F10">
        <v>0.34</v>
      </c>
      <c r="G10">
        <v>0.311</v>
      </c>
      <c r="H10">
        <v>0.29299999999999998</v>
      </c>
      <c r="I10">
        <v>0.27200000000000002</v>
      </c>
      <c r="J10" s="6">
        <v>0.25800000000000001</v>
      </c>
    </row>
    <row r="11" spans="1:10" ht="16" thickBot="1" x14ac:dyDescent="0.25">
      <c r="A11" s="12"/>
      <c r="B11" s="8" t="s">
        <v>6</v>
      </c>
      <c r="C11" s="8">
        <f t="shared" ref="C11:J11" si="0">C9/C10</f>
        <v>1.115</v>
      </c>
      <c r="D11" s="8">
        <f t="shared" si="0"/>
        <v>1.1368159203980099</v>
      </c>
      <c r="E11" s="8">
        <f t="shared" si="0"/>
        <v>1.228494623655914</v>
      </c>
      <c r="F11" s="8">
        <f t="shared" si="0"/>
        <v>1.2941176470588234</v>
      </c>
      <c r="G11" s="8">
        <f t="shared" si="0"/>
        <v>1.4630225080385852</v>
      </c>
      <c r="H11" s="8">
        <f t="shared" si="0"/>
        <v>1.6348122866894199</v>
      </c>
      <c r="I11" s="8">
        <f t="shared" si="0"/>
        <v>1.7536764705882351</v>
      </c>
      <c r="J11" s="9">
        <f t="shared" si="0"/>
        <v>1.8333333333333333</v>
      </c>
    </row>
    <row r="12" spans="1:10" x14ac:dyDescent="0.2">
      <c r="A12" s="10" t="s">
        <v>2</v>
      </c>
      <c r="B12" s="3" t="s">
        <v>4</v>
      </c>
      <c r="C12" s="3">
        <v>0.432</v>
      </c>
      <c r="D12" s="3">
        <v>0.45</v>
      </c>
      <c r="E12" s="3">
        <v>0.46800000000000003</v>
      </c>
      <c r="F12" s="3">
        <v>0.45200000000000001</v>
      </c>
      <c r="G12" s="3">
        <v>0.441</v>
      </c>
      <c r="H12" s="3">
        <v>0.45100000000000001</v>
      </c>
      <c r="I12" s="3">
        <v>0.45700000000000002</v>
      </c>
      <c r="J12" s="4">
        <v>0.44700000000000001</v>
      </c>
    </row>
    <row r="13" spans="1:10" x14ac:dyDescent="0.2">
      <c r="A13" s="11"/>
      <c r="B13" t="s">
        <v>5</v>
      </c>
      <c r="C13">
        <v>0.41</v>
      </c>
      <c r="D13">
        <v>0.41499999999999998</v>
      </c>
      <c r="E13">
        <v>0.41599999999999998</v>
      </c>
      <c r="F13">
        <v>0.373</v>
      </c>
      <c r="G13">
        <v>0.32400000000000001</v>
      </c>
      <c r="H13">
        <v>0.28499999999999998</v>
      </c>
      <c r="I13">
        <v>0.26400000000000001</v>
      </c>
      <c r="J13" s="6">
        <v>0.25900000000000001</v>
      </c>
    </row>
    <row r="14" spans="1:10" ht="16" thickBot="1" x14ac:dyDescent="0.25">
      <c r="A14" s="12"/>
      <c r="B14" s="8" t="s">
        <v>6</v>
      </c>
      <c r="C14" s="8">
        <f t="shared" ref="C14:J14" si="1">C12/C13</f>
        <v>1.0536585365853659</v>
      </c>
      <c r="D14" s="8">
        <f t="shared" si="1"/>
        <v>1.0843373493975905</v>
      </c>
      <c r="E14" s="8">
        <f t="shared" si="1"/>
        <v>1.1250000000000002</v>
      </c>
      <c r="F14" s="8">
        <f t="shared" si="1"/>
        <v>1.2117962466487937</v>
      </c>
      <c r="G14" s="8">
        <f t="shared" si="1"/>
        <v>1.3611111111111112</v>
      </c>
      <c r="H14" s="8">
        <f t="shared" si="1"/>
        <v>1.5824561403508774</v>
      </c>
      <c r="I14" s="8">
        <f t="shared" si="1"/>
        <v>1.731060606060606</v>
      </c>
      <c r="J14" s="9">
        <f t="shared" si="1"/>
        <v>1.7258687258687258</v>
      </c>
    </row>
    <row r="15" spans="1:10" x14ac:dyDescent="0.2">
      <c r="A15" s="10" t="s">
        <v>3</v>
      </c>
      <c r="B15" s="3" t="s">
        <v>4</v>
      </c>
      <c r="C15" s="3">
        <v>0.40300000000000002</v>
      </c>
      <c r="D15" s="3">
        <v>0.40699999999999997</v>
      </c>
      <c r="E15" s="3">
        <v>0.4</v>
      </c>
      <c r="F15" s="3">
        <v>0.40400000000000003</v>
      </c>
      <c r="G15" s="3">
        <v>0.40600000000000003</v>
      </c>
      <c r="H15" s="3">
        <v>0.433</v>
      </c>
      <c r="I15" s="3">
        <v>0.438</v>
      </c>
      <c r="J15" s="4">
        <v>0.45900000000000002</v>
      </c>
    </row>
    <row r="16" spans="1:10" x14ac:dyDescent="0.2">
      <c r="A16" s="11"/>
      <c r="B16" t="s">
        <v>5</v>
      </c>
      <c r="C16">
        <v>0.39700000000000002</v>
      </c>
      <c r="D16">
        <v>0.39</v>
      </c>
      <c r="E16">
        <v>0.378</v>
      </c>
      <c r="F16">
        <v>0.34100000000000003</v>
      </c>
      <c r="G16">
        <v>0.31</v>
      </c>
      <c r="H16">
        <v>0.26500000000000001</v>
      </c>
      <c r="I16">
        <v>0.25600000000000001</v>
      </c>
      <c r="J16" s="6">
        <v>0.25800000000000001</v>
      </c>
    </row>
    <row r="17" spans="1:13" ht="16" thickBot="1" x14ac:dyDescent="0.25">
      <c r="A17" s="12"/>
      <c r="B17" s="8" t="s">
        <v>6</v>
      </c>
      <c r="C17" s="8">
        <f t="shared" ref="C17" si="2">C15/C16</f>
        <v>1.0151133501259446</v>
      </c>
      <c r="D17" s="8">
        <f t="shared" ref="D17" si="3">D15/D16</f>
        <v>1.0435897435897434</v>
      </c>
      <c r="E17" s="8">
        <f t="shared" ref="E17" si="4">E15/E16</f>
        <v>1.0582010582010581</v>
      </c>
      <c r="F17" s="8">
        <f t="shared" ref="F17" si="5">F15/F16</f>
        <v>1.18475073313783</v>
      </c>
      <c r="G17" s="8">
        <f t="shared" ref="G17" si="6">G15/G16</f>
        <v>1.3096774193548388</v>
      </c>
      <c r="H17" s="8">
        <f t="shared" ref="H17" si="7">H15/H16</f>
        <v>1.6339622641509433</v>
      </c>
      <c r="I17" s="8">
        <f t="shared" ref="I17" si="8">I15/I16</f>
        <v>1.7109375</v>
      </c>
      <c r="J17" s="9">
        <f t="shared" ref="J17" si="9">J15/J16</f>
        <v>1.7790697674418605</v>
      </c>
    </row>
    <row r="18" spans="1:13" x14ac:dyDescent="0.2">
      <c r="A18" s="11" t="s">
        <v>12</v>
      </c>
      <c r="B18" t="s">
        <v>9</v>
      </c>
      <c r="C18">
        <f>AVERAGE(C11,C14,C17)</f>
        <v>1.0612572955704369</v>
      </c>
      <c r="D18">
        <f t="shared" ref="D18:J18" si="10">AVERAGE(D11,D14,D17)</f>
        <v>1.0882476711284479</v>
      </c>
      <c r="E18">
        <f t="shared" si="10"/>
        <v>1.137231893952324</v>
      </c>
      <c r="F18">
        <f t="shared" si="10"/>
        <v>1.2302215422818155</v>
      </c>
      <c r="G18">
        <f t="shared" si="10"/>
        <v>1.3779370128348452</v>
      </c>
      <c r="H18">
        <f t="shared" si="10"/>
        <v>1.6170768970637468</v>
      </c>
      <c r="I18">
        <f t="shared" si="10"/>
        <v>1.7318915255496137</v>
      </c>
      <c r="J18" s="6">
        <f t="shared" si="10"/>
        <v>1.7794239422146401</v>
      </c>
    </row>
    <row r="19" spans="1:13" ht="16" thickBot="1" x14ac:dyDescent="0.25">
      <c r="A19" s="12"/>
      <c r="B19" s="8" t="s">
        <v>10</v>
      </c>
      <c r="C19" s="8">
        <f>_xlfn.STDEV.S(C17,C14,C11)</f>
        <v>5.0375009273948813E-2</v>
      </c>
      <c r="D19" s="8">
        <f t="shared" ref="D19:J19" si="11">_xlfn.STDEV.S(D17,D14,D11)</f>
        <v>4.6735938768796052E-2</v>
      </c>
      <c r="E19" s="8">
        <f t="shared" si="11"/>
        <v>8.5803199422151463E-2</v>
      </c>
      <c r="F19" s="8">
        <f t="shared" si="11"/>
        <v>5.6964015874266534E-2</v>
      </c>
      <c r="G19" s="8">
        <f t="shared" si="11"/>
        <v>7.8044937583863036E-2</v>
      </c>
      <c r="H19" s="8">
        <f t="shared" si="11"/>
        <v>2.9985466998326864E-2</v>
      </c>
      <c r="I19" s="8">
        <f t="shared" si="11"/>
        <v>2.1381597745103498E-2</v>
      </c>
      <c r="J19" s="9">
        <f t="shared" si="11"/>
        <v>5.3733179174582618E-2</v>
      </c>
    </row>
    <row r="22" spans="1:13" ht="16" thickBot="1" x14ac:dyDescent="0.25"/>
    <row r="23" spans="1:13" x14ac:dyDescent="0.2">
      <c r="B23" s="2"/>
      <c r="C23" s="3">
        <v>0</v>
      </c>
      <c r="D23" s="3">
        <v>2.5</v>
      </c>
      <c r="E23" s="3">
        <v>5</v>
      </c>
      <c r="F23" s="3">
        <v>10</v>
      </c>
      <c r="G23" s="3">
        <v>25</v>
      </c>
      <c r="H23" s="3">
        <v>50</v>
      </c>
      <c r="I23" s="3">
        <v>75</v>
      </c>
      <c r="J23" s="4">
        <v>100</v>
      </c>
      <c r="K23" s="1"/>
    </row>
    <row r="24" spans="1:13" x14ac:dyDescent="0.2">
      <c r="B24" s="5" t="s">
        <v>9</v>
      </c>
      <c r="C24">
        <f>C18</f>
        <v>1.0612572955704369</v>
      </c>
      <c r="D24">
        <f t="shared" ref="D24:J24" si="12">D18</f>
        <v>1.0882476711284479</v>
      </c>
      <c r="E24">
        <f t="shared" si="12"/>
        <v>1.137231893952324</v>
      </c>
      <c r="F24">
        <f t="shared" si="12"/>
        <v>1.2302215422818155</v>
      </c>
      <c r="G24">
        <f t="shared" si="12"/>
        <v>1.3779370128348452</v>
      </c>
      <c r="H24">
        <f t="shared" si="12"/>
        <v>1.6170768970637468</v>
      </c>
      <c r="I24">
        <f t="shared" si="12"/>
        <v>1.7318915255496137</v>
      </c>
      <c r="J24" s="6">
        <f t="shared" si="12"/>
        <v>1.7794239422146401</v>
      </c>
      <c r="K24" s="1"/>
      <c r="L24" s="1"/>
      <c r="M24" s="1"/>
    </row>
    <row r="25" spans="1:13" x14ac:dyDescent="0.2">
      <c r="B25" s="5" t="s">
        <v>18</v>
      </c>
      <c r="C25">
        <f>C24^2</f>
        <v>1.1262670474014778</v>
      </c>
      <c r="D25">
        <f t="shared" ref="D25:J25" si="13">D24^2</f>
        <v>1.1842829937164905</v>
      </c>
      <c r="E25">
        <f t="shared" si="13"/>
        <v>1.2932963806223901</v>
      </c>
      <c r="F25">
        <f t="shared" si="13"/>
        <v>1.5134450430942488</v>
      </c>
      <c r="G25">
        <f t="shared" si="13"/>
        <v>1.8987104113402162</v>
      </c>
      <c r="H25">
        <f t="shared" si="13"/>
        <v>2.6149376910173157</v>
      </c>
      <c r="I25">
        <f t="shared" si="13"/>
        <v>2.999448256270568</v>
      </c>
      <c r="J25" s="6">
        <f t="shared" si="13"/>
        <v>3.1663495661266907</v>
      </c>
    </row>
    <row r="26" spans="1:13" ht="16" thickBot="1" x14ac:dyDescent="0.25">
      <c r="B26" s="7" t="s">
        <v>10</v>
      </c>
      <c r="C26" s="8">
        <f>C19</f>
        <v>5.0375009273948813E-2</v>
      </c>
      <c r="D26" s="8">
        <f t="shared" ref="D26:I26" si="14">D19</f>
        <v>4.6735938768796052E-2</v>
      </c>
      <c r="E26" s="8">
        <f t="shared" si="14"/>
        <v>8.5803199422151463E-2</v>
      </c>
      <c r="F26" s="8">
        <f t="shared" si="14"/>
        <v>5.6964015874266534E-2</v>
      </c>
      <c r="G26" s="8">
        <f t="shared" si="14"/>
        <v>7.8044937583863036E-2</v>
      </c>
      <c r="H26" s="8">
        <f t="shared" si="14"/>
        <v>2.9985466998326864E-2</v>
      </c>
      <c r="I26" s="8">
        <f t="shared" si="14"/>
        <v>2.1381597745103498E-2</v>
      </c>
      <c r="J26" s="9">
        <f>J19</f>
        <v>5.3733179174582618E-2</v>
      </c>
    </row>
    <row r="29" spans="1:13" x14ac:dyDescent="0.2">
      <c r="K29" s="1" t="s">
        <v>14</v>
      </c>
    </row>
    <row r="30" spans="1:13" x14ac:dyDescent="0.2">
      <c r="K30" t="s">
        <v>15</v>
      </c>
      <c r="L30" t="s">
        <v>16</v>
      </c>
      <c r="M30" t="s">
        <v>17</v>
      </c>
    </row>
    <row r="31" spans="1:13" x14ac:dyDescent="0.2">
      <c r="K31">
        <f t="array" ref="K31:M31">LINEST(C23:J23, C24:J25, TRUE, FALSE)</f>
        <v>168.36770366379687</v>
      </c>
      <c r="L31">
        <v>-353.87077691568157</v>
      </c>
      <c r="M31">
        <v>188.58237642742398</v>
      </c>
    </row>
    <row r="33" spans="11:11" x14ac:dyDescent="0.2">
      <c r="K33" t="s">
        <v>19</v>
      </c>
    </row>
    <row r="34" spans="11:11" x14ac:dyDescent="0.2">
      <c r="K34" t="s">
        <v>21</v>
      </c>
    </row>
    <row r="35" spans="11:11" x14ac:dyDescent="0.2">
      <c r="K35" t="s">
        <v>20</v>
      </c>
    </row>
  </sheetData>
  <mergeCells count="5">
    <mergeCell ref="A9:A11"/>
    <mergeCell ref="A12:A14"/>
    <mergeCell ref="A15:A17"/>
    <mergeCell ref="A18:A19"/>
    <mergeCell ref="A7:A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3"/>
  <sheetViews>
    <sheetView tabSelected="1" workbookViewId="0">
      <selection activeCell="I9" sqref="I9"/>
    </sheetView>
  </sheetViews>
  <sheetFormatPr baseColWidth="10" defaultColWidth="8.83203125" defaultRowHeight="15" x14ac:dyDescent="0.2"/>
  <cols>
    <col min="1" max="1" width="18.33203125" customWidth="1"/>
    <col min="2" max="2" width="27.5" customWidth="1"/>
  </cols>
  <sheetData>
    <row r="1" spans="1:8" x14ac:dyDescent="0.2">
      <c r="A1" t="s">
        <v>22</v>
      </c>
    </row>
    <row r="3" spans="1:8" x14ac:dyDescent="0.2">
      <c r="A3" t="s">
        <v>23</v>
      </c>
    </row>
    <row r="4" spans="1:8" x14ac:dyDescent="0.2">
      <c r="A4" t="s">
        <v>11</v>
      </c>
    </row>
    <row r="6" spans="1:8" ht="16" thickBot="1" x14ac:dyDescent="0.25"/>
    <row r="7" spans="1:8" x14ac:dyDescent="0.2">
      <c r="A7" s="13" t="s">
        <v>13</v>
      </c>
      <c r="B7" s="3" t="s">
        <v>7</v>
      </c>
      <c r="C7" s="3">
        <v>0</v>
      </c>
      <c r="D7" s="3">
        <v>25</v>
      </c>
      <c r="E7" s="3">
        <v>75</v>
      </c>
      <c r="F7" s="3">
        <v>150</v>
      </c>
      <c r="G7" s="3">
        <v>225</v>
      </c>
      <c r="H7" s="4">
        <v>300</v>
      </c>
    </row>
    <row r="8" spans="1:8" ht="16" thickBot="1" x14ac:dyDescent="0.25">
      <c r="A8" s="14"/>
      <c r="B8" s="8" t="s">
        <v>8</v>
      </c>
      <c r="C8" s="8">
        <v>0</v>
      </c>
      <c r="D8" s="8">
        <v>8.3330000000000002</v>
      </c>
      <c r="E8" s="8">
        <v>25</v>
      </c>
      <c r="F8" s="8">
        <v>50</v>
      </c>
      <c r="G8" s="8">
        <v>75</v>
      </c>
      <c r="H8" s="9">
        <v>100</v>
      </c>
    </row>
    <row r="9" spans="1:8" x14ac:dyDescent="0.2">
      <c r="A9" s="10" t="s">
        <v>1</v>
      </c>
      <c r="B9" s="3" t="s">
        <v>4</v>
      </c>
      <c r="C9" s="3">
        <v>0.57599999999999996</v>
      </c>
      <c r="D9" s="3">
        <v>0.57799999999999996</v>
      </c>
      <c r="E9" s="3">
        <v>0.56899999999999995</v>
      </c>
      <c r="F9" s="3">
        <v>0.57599999999999996</v>
      </c>
      <c r="G9" s="3">
        <v>0.57699999999999996</v>
      </c>
      <c r="H9" s="4">
        <v>0.56299999999999994</v>
      </c>
    </row>
    <row r="10" spans="1:8" x14ac:dyDescent="0.2">
      <c r="A10" s="11"/>
      <c r="B10" t="s">
        <v>5</v>
      </c>
      <c r="C10">
        <v>0.60899999999999999</v>
      </c>
      <c r="D10">
        <v>0.55600000000000005</v>
      </c>
      <c r="E10">
        <v>0.45</v>
      </c>
      <c r="F10">
        <v>0.35799999999999998</v>
      </c>
      <c r="G10">
        <v>0.309</v>
      </c>
      <c r="H10" s="6">
        <v>0.27900000000000003</v>
      </c>
    </row>
    <row r="11" spans="1:8" ht="16" thickBot="1" x14ac:dyDescent="0.25">
      <c r="A11" s="12"/>
      <c r="B11" s="8" t="s">
        <v>6</v>
      </c>
      <c r="C11" s="8">
        <f t="shared" ref="C11:H11" si="0">C9/C10</f>
        <v>0.94581280788177335</v>
      </c>
      <c r="D11" s="8">
        <f t="shared" si="0"/>
        <v>1.0395683453237408</v>
      </c>
      <c r="E11" s="8">
        <f t="shared" si="0"/>
        <v>1.2644444444444443</v>
      </c>
      <c r="F11" s="8">
        <f t="shared" si="0"/>
        <v>1.6089385474860334</v>
      </c>
      <c r="G11" s="8">
        <f t="shared" si="0"/>
        <v>1.8673139158576051</v>
      </c>
      <c r="H11" s="9">
        <f t="shared" si="0"/>
        <v>2.0179211469534049</v>
      </c>
    </row>
    <row r="12" spans="1:8" x14ac:dyDescent="0.2">
      <c r="A12" s="10" t="s">
        <v>2</v>
      </c>
      <c r="B12" s="3" t="s">
        <v>4</v>
      </c>
      <c r="C12" s="3">
        <v>0.58799999999999997</v>
      </c>
      <c r="D12" s="3">
        <v>0.57299999999999995</v>
      </c>
      <c r="E12" s="3">
        <v>0.57699999999999996</v>
      </c>
      <c r="F12" s="3">
        <v>0.57399999999999995</v>
      </c>
      <c r="G12" s="3">
        <v>0.57399999999999995</v>
      </c>
      <c r="H12" s="4">
        <v>0.56200000000000006</v>
      </c>
    </row>
    <row r="13" spans="1:8" x14ac:dyDescent="0.2">
      <c r="A13" s="11"/>
      <c r="B13" t="s">
        <v>5</v>
      </c>
      <c r="C13">
        <v>0.60899999999999999</v>
      </c>
      <c r="D13">
        <v>0.56200000000000006</v>
      </c>
      <c r="E13">
        <v>0.46400000000000002</v>
      </c>
      <c r="F13">
        <v>0.35699999999999998</v>
      </c>
      <c r="G13">
        <v>0.30199999999999999</v>
      </c>
      <c r="H13" s="6">
        <v>0.27800000000000002</v>
      </c>
    </row>
    <row r="14" spans="1:8" ht="16" thickBot="1" x14ac:dyDescent="0.25">
      <c r="A14" s="12"/>
      <c r="B14" s="8" t="s">
        <v>6</v>
      </c>
      <c r="C14" s="8">
        <f t="shared" ref="C14:H14" si="1">C12/C13</f>
        <v>0.96551724137931028</v>
      </c>
      <c r="D14" s="8">
        <f t="shared" si="1"/>
        <v>1.0195729537366547</v>
      </c>
      <c r="E14" s="8">
        <f t="shared" si="1"/>
        <v>1.2435344827586206</v>
      </c>
      <c r="F14" s="8">
        <f t="shared" si="1"/>
        <v>1.6078431372549018</v>
      </c>
      <c r="G14" s="8">
        <f t="shared" si="1"/>
        <v>1.9006622516556291</v>
      </c>
      <c r="H14" s="9">
        <f t="shared" si="1"/>
        <v>2.0215827338129495</v>
      </c>
    </row>
    <row r="15" spans="1:8" x14ac:dyDescent="0.2">
      <c r="A15" s="11" t="s">
        <v>12</v>
      </c>
      <c r="B15" t="s">
        <v>9</v>
      </c>
      <c r="C15">
        <f>AVERAGE(C11,C14)</f>
        <v>0.95566502463054182</v>
      </c>
      <c r="D15">
        <f t="shared" ref="D15:H15" si="2">AVERAGE(D11,D14)</f>
        <v>1.0295706495301977</v>
      </c>
      <c r="E15">
        <f t="shared" si="2"/>
        <v>1.2539894636015325</v>
      </c>
      <c r="F15">
        <f t="shared" si="2"/>
        <v>1.6083908423704676</v>
      </c>
      <c r="G15">
        <f t="shared" si="2"/>
        <v>1.8839880837566172</v>
      </c>
      <c r="H15">
        <f t="shared" si="2"/>
        <v>2.019751940383177</v>
      </c>
    </row>
    <row r="16" spans="1:8" ht="16" thickBot="1" x14ac:dyDescent="0.25">
      <c r="A16" s="12"/>
      <c r="B16" s="8" t="s">
        <v>10</v>
      </c>
      <c r="C16" s="8">
        <f>_xlfn.STDEV.S(C14,C11)</f>
        <v>1.3933138545547718E-2</v>
      </c>
      <c r="D16" s="8">
        <f t="shared" ref="D16:H16" si="3">_xlfn.STDEV.S(D14,D11)</f>
        <v>1.4138876983709006E-2</v>
      </c>
      <c r="E16" s="8">
        <f t="shared" si="3"/>
        <v>1.4785575702396837E-2</v>
      </c>
      <c r="F16" s="8">
        <f t="shared" si="3"/>
        <v>7.7457200261426163E-4</v>
      </c>
      <c r="G16" s="8">
        <f t="shared" si="3"/>
        <v>2.3580834384068855E-2</v>
      </c>
      <c r="H16" s="8">
        <f t="shared" si="3"/>
        <v>2.5891328982875781E-3</v>
      </c>
    </row>
    <row r="19" spans="2:13" ht="16" thickBot="1" x14ac:dyDescent="0.25"/>
    <row r="20" spans="2:13" x14ac:dyDescent="0.2">
      <c r="B20" s="2"/>
      <c r="C20" s="3">
        <v>0</v>
      </c>
      <c r="D20" s="3">
        <v>8.3330000000000002</v>
      </c>
      <c r="E20" s="3">
        <v>25</v>
      </c>
      <c r="F20" s="3">
        <v>50</v>
      </c>
      <c r="G20" s="3">
        <v>75</v>
      </c>
      <c r="H20" s="4">
        <v>100</v>
      </c>
      <c r="I20" s="1"/>
    </row>
    <row r="21" spans="2:13" x14ac:dyDescent="0.2">
      <c r="B21" s="5" t="s">
        <v>9</v>
      </c>
      <c r="C21">
        <f>C15</f>
        <v>0.95566502463054182</v>
      </c>
      <c r="D21">
        <f t="shared" ref="D21:H21" si="4">D15</f>
        <v>1.0295706495301977</v>
      </c>
      <c r="E21">
        <f t="shared" si="4"/>
        <v>1.2539894636015325</v>
      </c>
      <c r="F21">
        <f t="shared" si="4"/>
        <v>1.6083908423704676</v>
      </c>
      <c r="G21">
        <f t="shared" si="4"/>
        <v>1.8839880837566172</v>
      </c>
      <c r="H21" s="6">
        <f t="shared" si="4"/>
        <v>2.019751940383177</v>
      </c>
      <c r="I21" s="1"/>
      <c r="J21" s="1"/>
      <c r="K21" s="1"/>
    </row>
    <row r="22" spans="2:13" x14ac:dyDescent="0.2">
      <c r="B22" s="5" t="s">
        <v>18</v>
      </c>
      <c r="C22">
        <f>C21^2</f>
        <v>0.91329563930209412</v>
      </c>
      <c r="D22">
        <f t="shared" ref="D22:H22" si="5">D21^2</f>
        <v>1.0600157223740332</v>
      </c>
      <c r="E22">
        <f t="shared" si="5"/>
        <v>1.5724895748236591</v>
      </c>
      <c r="F22">
        <f t="shared" si="5"/>
        <v>2.5869211018211824</v>
      </c>
      <c r="G22">
        <f t="shared" si="5"/>
        <v>3.5494110997369304</v>
      </c>
      <c r="H22" s="6">
        <f t="shared" si="5"/>
        <v>4.0793979006816086</v>
      </c>
    </row>
    <row r="23" spans="2:13" ht="16" thickBot="1" x14ac:dyDescent="0.25">
      <c r="B23" s="7" t="s">
        <v>10</v>
      </c>
      <c r="C23" s="8">
        <f>C16</f>
        <v>1.3933138545547718E-2</v>
      </c>
      <c r="D23" s="8">
        <f t="shared" ref="D23:H23" si="6">D16</f>
        <v>1.4138876983709006E-2</v>
      </c>
      <c r="E23" s="8">
        <f t="shared" si="6"/>
        <v>1.4785575702396837E-2</v>
      </c>
      <c r="F23" s="8">
        <f t="shared" si="6"/>
        <v>7.7457200261426163E-4</v>
      </c>
      <c r="G23" s="8">
        <f t="shared" si="6"/>
        <v>2.3580834384068855E-2</v>
      </c>
      <c r="H23" s="9">
        <f t="shared" si="6"/>
        <v>2.5891328982875781E-3</v>
      </c>
    </row>
    <row r="26" spans="2:13" x14ac:dyDescent="0.2">
      <c r="K26" s="1" t="s">
        <v>14</v>
      </c>
    </row>
    <row r="27" spans="2:13" x14ac:dyDescent="0.2">
      <c r="K27" t="s">
        <v>15</v>
      </c>
      <c r="L27" t="s">
        <v>16</v>
      </c>
      <c r="M27" t="s">
        <v>17</v>
      </c>
    </row>
    <row r="28" spans="2:13" x14ac:dyDescent="0.2">
      <c r="K28">
        <f t="array" ref="K28:M28">LINEST(C20:H20, C21:H22, TRUE, FALSE)</f>
        <v>33.240483323108961</v>
      </c>
      <c r="L28">
        <v>-11.303835900444717</v>
      </c>
      <c r="M28">
        <v>-16.697175135833113</v>
      </c>
    </row>
    <row r="30" spans="2:13" x14ac:dyDescent="0.2">
      <c r="K30" t="s">
        <v>19</v>
      </c>
    </row>
    <row r="31" spans="2:13" x14ac:dyDescent="0.2">
      <c r="K31" t="s">
        <v>21</v>
      </c>
    </row>
    <row r="32" spans="2:13" x14ac:dyDescent="0.2">
      <c r="K32" t="s">
        <v>26</v>
      </c>
    </row>
    <row r="33" spans="11:11" x14ac:dyDescent="0.2">
      <c r="K33" t="s">
        <v>25</v>
      </c>
    </row>
  </sheetData>
  <mergeCells count="4">
    <mergeCell ref="A7:A8"/>
    <mergeCell ref="A9:A11"/>
    <mergeCell ref="A12:A14"/>
    <mergeCell ref="A15:A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0-100 micromolar F-</vt:lpstr>
      <vt:lpstr>100-300 micromolar F-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2025-02-19T19:16:15Z</dcterms:modified>
</cp:coreProperties>
</file>