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Cleaned Data" sheetId="2" r:id="rId5"/>
  </sheets>
  <definedNames/>
  <calcPr/>
  <extLst>
    <ext uri="GoogleSheetsCustomDataVersion2">
      <go:sheetsCustomData xmlns:go="http://customooxmlschemas.google.com/" r:id="rId6" roundtripDataChecksum="VcQRMSdqGzfzdya9m9y1udzNgyzhDhS1SkKl/L6t7hQ="/>
    </ext>
  </extLst>
</workbook>
</file>

<file path=xl/sharedStrings.xml><?xml version="1.0" encoding="utf-8"?>
<sst xmlns="http://schemas.openxmlformats.org/spreadsheetml/2006/main" count="524" uniqueCount="192">
  <si>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</si>
  <si>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</si>
  <si>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</si>
  <si>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</si>
  <si>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</si>
  <si>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</si>
  <si>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</si>
  <si>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</si>
  <si>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</si>
  <si>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</si>
  <si>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</si>
  <si>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</si>
  <si>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</si>
  <si>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</si>
  <si>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</si>
  <si>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</si>
  <si>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</si>
  <si>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</si>
  <si>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</si>
  <si>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</si>
  <si>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</si>
  <si>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</si>
  <si>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</si>
  <si>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</si>
  <si>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Q25_1</t>
  </si>
  <si>
    <t>Q25_2</t>
  </si>
  <si>
    <t>Q25_3</t>
  </si>
  <si>
    <t>Q68</t>
  </si>
  <si>
    <t>Q69</t>
  </si>
  <si>
    <t>SC0</t>
  </si>
  <si>
    <t>A 48-year-old woman visited her physician complaining of constant thirst and frequent urination. She was admitted to the hospital to determine the cause of her polydipsia and polyuria. She was not given fluids for 6 h, and no change in her urine osmolarity was measured during this time. When given an infusion of a nonpressor dose of an antidiuretic hormone (ADH) agonist, she experienced a rapid increase in urine osmolarity. What diagnosis is most likely to account for the woman’s polydipsia and polyuria?</t>
  </si>
  <si>
    <t>A 61-year-old man with a previous myocardial infarction presents with shortness of breath and fatigue. An electrocardiogram is ordered. The trace reveals wide QRS complexes in all leads. Which of the following changes to cardiac innervation or conduction is most likely responsible for the wide QRS complexes?</t>
  </si>
  <si>
    <t>A 55-year-old man presents with complaints of dizziness and shortness of breath on exertion. The physician detects a heart murmur heard during the portion of the cardiac cycle labeled X on the image. Which of the following heart valve pathologies would most likely produce this murmur?</t>
  </si>
  <si>
    <t>A patient with right heart failure presents with shortness of breath. Tests reveal right ventricular hypertrophy, a systolic murmur, and pitting leg edema. There is no indication of left ventricular failure. Which of the following hemodynamic changes is expected in the pulmonary capillaries?</t>
  </si>
  <si>
    <t>A 75-year-old woman complains of bilateral temporal hemianopsia, and imaging of the head reveals a suprasellar granular cell tumor. The tumor is excised, and immunohistochemical studies using biomarkers are performed in order to determine the tumor cell origin. A positive reaction for which of the following hormones would indicate that the tumor is of neuroectodermal origin?</t>
  </si>
  <si>
    <t>A 21-year-old woman presents with weight loss, nervousness, sweating, and fatigue. Her neck examination shows a soft, diffuse, nonnodular mid-line mass that is mobile on swallowing. Mild exophthalmia is also noted. Her resting pulse is 100/min and blood pressure 135/90 mm Hg. The patient’s thyroid function tests are below. What is the most likely diagnosis?
			Variable
			Patient’s Data
			Normal Range
			Serum TSH
			0.2 mU/L
			(0.5–5.0 mU/L)
			Total thyroxine (TT4)
			14 μg/dL
			(5–12 μg/dL)</t>
  </si>
  <si>
    <t>A 50-year-old man presents with headache and weakness for several weeks. On investigation, he is hypertensive and hypokalemic. Serum aldosterone is elevated, so imaging is performed. The result shows an adenoma in the adrenal zona glomerulosa, so primary hyperaldosteronism is suspected. Additional tests are ordered. Which of the following changes to serum renin and serum angiotensin II would support the initial diagnosis?
			Serum renin
			Serum angiotensin II
			A.
			↑
			↑
			B.
			↓
			↓
			C.
			↑
			↓
			D.
			↓
			↑
			E.
			↔
			↔</t>
  </si>
  <si>
    <t>A 26-year-old woman is brought to the emergency department because of a 4-day history of flu-like symptoms accompanied by vomiting following each attempt to eat or drink. Her temperature is 38.5 C (101.3 F), pulse is 93/min, respirations are 24/min, and blood pressure is 105/70 mmHg. Physical examination shows no other abnormalities. Which of the following additional findings is most likely in this patient?</t>
  </si>
  <si>
    <t>A 49-year-old man presents with a dry cough and progressively worsening dyspnea over 10-weeks. Physical exam reveals clubbed digits, and fine inspiratory crackles are heard on auscultation. A lung function test is ordered, and all lung volumes are reduced, but the FEV1 : FVC ratio is unchanged or slightly higher than normal. Based on the likely diagnosis, which curve or line on the figure most likely represents the expected changes reflecting the lung compliance in this patient?</t>
  </si>
  <si>
    <t>A teenage girl is found in a closed garage with her car running and with a suicide note on the seat. It is unknown how long she was exposed to carbon monoxide (CO), but she is breathing on her own and her skin color is cherry red. Which of the following findings is expected to be decreased in this girl?</t>
  </si>
  <si>
    <t>Using the following table and assuming that renal perfusion pressure remains constant, which of the following combined changes in afferent and efferent arteriolar resistance would result in an immediate increase in renal plasma flow and glomerular filtration rate?
			Afferent Arteriole Resistance
			Efferent Arteriole Resistance
			A
			↑
			↑
			B
			↑
			↓
			C
			↑
			↔
			D
			↓
			↓
			E
			↓
			↔</t>
  </si>
  <si>
    <t>A 35-year-old woman presents at the emergency department with flank pain and painful urination. Her ear temperature is 100.6 F and blood pressure is 155/73 mm Hg. Ultrasound reveals a bilateral hydronephrosis, and blood tests reveal a plasma creatinine of 3.1 mg/dL. Which of the following is the most likely cause of her hydronephrosis and elevated plasma creatinine level?</t>
  </si>
  <si>
    <t>A newborn was born with ambiguous external genitalia, indicating either an enlarged clitoris or a very small penis. The pediatrician ordered various newborn screening tests, using blood from a heel stick and karyotype analysis. The blood results came back 2 days later and showed some abnormality. The genetic test arrived 14 days later and revealed a 46 XX karyotype. Which of the following is the most likely abnormal result from the blood analysis?</t>
  </si>
  <si>
    <t>What force continues to drive blood through the vasculature during ventricular diastole?</t>
  </si>
  <si>
    <t>Which of the following could theoretically result in short stature?</t>
  </si>
  <si>
    <t>Which of the following is not consistent with primary hyperparathyroidism?</t>
  </si>
  <si>
    <t>Development of normal female internal and external genitalia requires:</t>
  </si>
  <si>
    <t>Which is not characteristic of a normal postpubertal male?</t>
  </si>
  <si>
    <t>When body sodium content is below normal:</t>
  </si>
  <si>
    <t>All of the following statements about ACTH are true EXCEPT:</t>
  </si>
  <si>
    <t>Do you receive testing accommodations that provide you with extra time?</t>
  </si>
  <si>
    <t>What is your sex?</t>
  </si>
  <si>
    <t>What is your race/ethnicity?</t>
  </si>
  <si>
    <t>How do you rate your English language proficiency?</t>
  </si>
  <si>
    <t>In what country were you and your parents born? (Please select one response in each row.) - You</t>
  </si>
  <si>
    <t>In what country were you and your parents born? (Please select one response in each row.) - Mother</t>
  </si>
  <si>
    <t>In what country were you and your parents born? (Please select one response in each row.) - Father</t>
  </si>
  <si>
    <t>If you were not born in the United States, how old were you when you arrived in the United States?</t>
  </si>
  <si>
    <t>What language did you speak or was spoken at home most of the time when growing up?
(Please select one response.)</t>
  </si>
  <si>
    <t>Score</t>
  </si>
  <si>
    <t>Student 1</t>
  </si>
  <si>
    <t>Central diabetes insipidus</t>
  </si>
  <si>
    <t>Sinus bradycardia</t>
  </si>
  <si>
    <t>Mitral valve stenosis</t>
  </si>
  <si>
    <t>Decreased pulmonary capillary hydrostatic fluid pressure</t>
  </si>
  <si>
    <t>Oxytocin</t>
  </si>
  <si>
    <t>Conn’s disease</t>
  </si>
  <si>
    <t>D.</t>
  </si>
  <si>
    <t>Increased serum aldosterone concentration</t>
  </si>
  <si>
    <t>C.</t>
  </si>
  <si>
    <t>Alveolar PO2</t>
  </si>
  <si>
    <t>Blocked urethra</t>
  </si>
  <si>
    <t>Down’s syndrome</t>
  </si>
  <si>
    <t>Ventricular contraction forces blood into the vasculature during ventricular diastole</t>
  </si>
  <si>
    <t>Decreased hypothalamic concentrations of somatostatin</t>
  </si>
  <si>
    <t>Hypercalcemia</t>
  </si>
  <si>
    <t>Complete absence of testosterone</t>
  </si>
  <si>
    <t>Testosterone has paracrine effects on the Sertoli cells</t>
  </si>
  <si>
    <t>More renin is secreted by the pituitary gland</t>
  </si>
  <si>
    <t>Its production is enhanced by cortisol.</t>
  </si>
  <si>
    <t>No</t>
  </si>
  <si>
    <t>Male</t>
  </si>
  <si>
    <t>White</t>
  </si>
  <si>
    <t>Fluent</t>
  </si>
  <si>
    <t>United States</t>
  </si>
  <si>
    <t/>
  </si>
  <si>
    <t>English</t>
  </si>
  <si>
    <t>Student 2</t>
  </si>
  <si>
    <t>Type 2 diabetes mellitus</t>
  </si>
  <si>
    <t>Increased pulmonary interstitial hydrostatic fluid pressure</t>
  </si>
  <si>
    <t>Graves’ disease</t>
  </si>
  <si>
    <t>Increased urine volume</t>
  </si>
  <si>
    <t>Arterial PCO2</t>
  </si>
  <si>
    <t>A.</t>
  </si>
  <si>
    <t>Hyperalbuminemia</t>
  </si>
  <si>
    <t>Phenylketonuria</t>
  </si>
  <si>
    <t>Respiratory movements produce pressure changes in the chest, which establishes a pressure gradient that drives blood forward from the arteries into the microcirculation</t>
  </si>
  <si>
    <t>Normal plasma GH but decreased feedback of GH on GHRH</t>
  </si>
  <si>
    <t>Increased plasma 1,25-(OH)2D</t>
  </si>
  <si>
    <t>Expression of the SRY gene</t>
  </si>
  <si>
    <t>Testosterone inhibits LH secretion</t>
  </si>
  <si>
    <t>Plasma aldosterone concentration decreases</t>
  </si>
  <si>
    <t>Female</t>
  </si>
  <si>
    <t>Other</t>
  </si>
  <si>
    <t>Student 3</t>
  </si>
  <si>
    <t>Nephrogenic diabetes insipidus</t>
  </si>
  <si>
    <t>Sinus tachycardia</t>
  </si>
  <si>
    <t>Increased serum atrial natriuretic peptide</t>
  </si>
  <si>
    <t>E.</t>
  </si>
  <si>
    <t>Hemoglobin-oxygen affinity</t>
  </si>
  <si>
    <t>5α-reductase deficiency</t>
  </si>
  <si>
    <t>The elastic recoil of the stretched arterial walls provides the force to continue blood flow in the remaining vascular system during ventricular diastole</t>
  </si>
  <si>
    <t>Delayed onset of puberty</t>
  </si>
  <si>
    <t>Absence of a Y chromosome</t>
  </si>
  <si>
    <t>Native Speaker</t>
  </si>
  <si>
    <t>Other Country</t>
  </si>
  <si>
    <t>Student 4</t>
  </si>
  <si>
    <t>Arterial PO2</t>
  </si>
  <si>
    <t>Mutations that result in inactive IGF-1 receptors</t>
  </si>
  <si>
    <t>An increase in Ca2+ reabsorption in the kidney</t>
  </si>
  <si>
    <t>Anti-müllerian hormone</t>
  </si>
  <si>
    <t>At high concentrations it stimulates melanocytes.</t>
  </si>
  <si>
    <t>Student 5</t>
  </si>
  <si>
    <t>Aortic valve stenosis</t>
  </si>
  <si>
    <t>Adrenocorticotropic hormone</t>
  </si>
  <si>
    <t>Hashimoto’s disease</t>
  </si>
  <si>
    <t>Renal artery stenosis</t>
  </si>
  <si>
    <t>Sympathetic stimulation produces arterial vasoconstriction, which drives the blood forward into the arterioles during ventricular diastole</t>
  </si>
  <si>
    <t>GnRH from the hypothalamus is released in pulses</t>
  </si>
  <si>
    <t>6-10 years</t>
  </si>
  <si>
    <t>Other language</t>
  </si>
  <si>
    <t>Student 6</t>
  </si>
  <si>
    <t>Decreased pulmonary capillary filtration coefficient</t>
  </si>
  <si>
    <t>17α-hydroxylase deficiency</t>
  </si>
  <si>
    <t>Skeletal muscle contraction squeezes the blood forward from the arteries during ventricular diastole</t>
  </si>
  <si>
    <t>Inhibin from the Sertoli cells decreases FSH secretion</t>
  </si>
  <si>
    <t>Plasma angiotensin II concentration increases</t>
  </si>
  <si>
    <t>It promotes the production of adrenal androgens.</t>
  </si>
  <si>
    <t>Student 7</t>
  </si>
  <si>
    <t>Tricuspid valve regurgitation</t>
  </si>
  <si>
    <t>Hypovolemia</t>
  </si>
  <si>
    <t>Increased urinary excretion of phosphate ions</t>
  </si>
  <si>
    <t>Testosterone stimulates GnRH from the hypothalamus</t>
  </si>
  <si>
    <t>It binds principally to receptors on cells of the adrenal zona reticularis and zona fasiculata.</t>
  </si>
  <si>
    <t>Student 8</t>
  </si>
  <si>
    <t>Mitral valve regurgitation</t>
  </si>
  <si>
    <t>Thyroid-stimulating hormone</t>
  </si>
  <si>
    <t>Increased urine sodium and chloride concentrations</t>
  </si>
  <si>
    <t>Arterial O2 concentration</t>
  </si>
  <si>
    <t>B.</t>
  </si>
  <si>
    <t>Asian</t>
  </si>
  <si>
    <t>11-17 years</t>
  </si>
  <si>
    <t>Student 9</t>
  </si>
  <si>
    <t>Decreased conduction rate from the SA node to the AV node</t>
  </si>
  <si>
    <t>Luteinizing hormone</t>
  </si>
  <si>
    <t>A decrease in Ca2+ resorption from bone</t>
  </si>
  <si>
    <t>2-5 years</t>
  </si>
  <si>
    <t>Student 10</t>
  </si>
  <si>
    <t>Decreased conduction rate along the bundle branches</t>
  </si>
  <si>
    <t>Student 11</t>
  </si>
  <si>
    <t>Decreased pulmonary interstitial colloid osmotic pressure</t>
  </si>
  <si>
    <t>β-endorphin</t>
  </si>
  <si>
    <t>Pituitary tumor making excess thyroid-stimulating hormone</t>
  </si>
  <si>
    <t>Hispanic or Latino</t>
  </si>
  <si>
    <t>Spanish</t>
  </si>
  <si>
    <t>Student 12</t>
  </si>
  <si>
    <t>Type 1 diabetes mellitus</t>
  </si>
  <si>
    <t>It is a protein derived from pro opiomelanocortin.</t>
  </si>
  <si>
    <t>Student 13</t>
  </si>
  <si>
    <t>Addison’s disease</t>
  </si>
  <si>
    <t>Correct Answer</t>
  </si>
  <si>
    <t>Excess maternal androgens</t>
  </si>
  <si>
    <t>Total Score</t>
  </si>
  <si>
    <t>Quiz Time</t>
  </si>
  <si>
    <t>Accomodations</t>
  </si>
  <si>
    <t>Sex</t>
  </si>
  <si>
    <t>Race/Ethnicity</t>
  </si>
  <si>
    <t>English Proficiency</t>
  </si>
  <si>
    <t>Born USA</t>
  </si>
  <si>
    <t>Home Language</t>
  </si>
  <si>
    <t>Age arrive USA</t>
  </si>
  <si>
    <t>%</t>
  </si>
  <si>
    <t>s</t>
  </si>
  <si>
    <t>1=Y, 2=N</t>
  </si>
  <si>
    <t>1=Female</t>
  </si>
  <si>
    <t>1=not white</t>
  </si>
  <si>
    <t>1=not native</t>
  </si>
  <si>
    <t>1=not USA born</t>
  </si>
  <si>
    <t>1=not English</t>
  </si>
  <si>
    <t>0-5 Likert Scale, 5=&gt;18yr, 0=born USA</t>
  </si>
  <si>
    <t>p value</t>
  </si>
  <si>
    <t>rpb</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</si>
</sst>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sz val="11.0"/>
      <color rgb="FF000000"/>
      <name val="Calibri"/>
    </font>
    <font>
      <color theme="1"/>
      <name val="Calibri"/>
    </font>
    <font>
      <sz val="11.0"/>
      <color theme="1"/>
      <name val="Calibri"/>
    </font>
    <font>
      <sz val="9.0"/>
      <color rgb="FF000000"/>
      <name val="Arial"/>
    </font>
  </fonts>
  <fills count="5">
    <fill>
      <patternFill patternType="none"/>
    </fill>
    <fill>
      <patternFill patternType="lightGray"/>
    </fill>
    <fill>
      <patternFill patternType="solid">
        <fgColor rgb="FFC0C0C0"/>
        <bgColor rgb="FFC0C0C0"/>
      </patternFill>
    </fill>
    <fill>
      <patternFill patternType="solid">
        <fgColor rgb="FFB7B7B7"/>
        <bgColor rgb="FFB7B7B7"/>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0" fillId="0" fontId="1" numFmtId="49" xfId="0" applyAlignment="1" applyFont="1" applyNumberFormat="1">
      <alignment shrinkToFit="0" wrapText="1"/>
    </xf>
    <xf borderId="0" fillId="0" fontId="2" numFmtId="0" xfId="0" applyFont="1"/>
    <xf borderId="0" fillId="2" fontId="1" numFmtId="0" xfId="0" applyAlignment="1" applyFont="1">
      <alignment horizontal="center" shrinkToFit="0" wrapText="1"/>
    </xf>
    <xf borderId="0" fillId="2" fontId="1" numFmtId="0" xfId="0" applyAlignment="1" applyFont="1">
      <alignment horizontal="left" shrinkToFit="0" wrapText="0"/>
    </xf>
    <xf borderId="0" fillId="3" fontId="2" numFmtId="0" xfId="0" applyAlignment="1" applyFill="1" applyFont="1">
      <alignment horizontal="center"/>
    </xf>
    <xf borderId="0" fillId="3" fontId="1" numFmtId="0" xfId="0" applyAlignment="1" applyFont="1">
      <alignment horizontal="center" shrinkToFit="0" wrapText="1"/>
    </xf>
    <xf borderId="0" fillId="3" fontId="2" numFmtId="0" xfId="0" applyAlignment="1" applyFont="1">
      <alignment horizontal="center" shrinkToFit="0" wrapText="1"/>
    </xf>
    <xf borderId="0" fillId="0" fontId="1" numFmtId="49" xfId="0" applyAlignment="1" applyFont="1" applyNumberFormat="1">
      <alignment horizontal="center" shrinkToFit="0" wrapText="1"/>
    </xf>
    <xf borderId="0" fillId="0" fontId="3" numFmtId="0" xfId="0" applyAlignment="1" applyFont="1">
      <alignment horizontal="center"/>
    </xf>
    <xf borderId="0" fillId="4" fontId="1" numFmtId="0" xfId="0" applyAlignment="1" applyFill="1" applyFont="1">
      <alignment horizontal="center"/>
    </xf>
    <xf borderId="0" fillId="0" fontId="2" numFmtId="9" xfId="0" applyAlignment="1" applyFont="1" applyNumberFormat="1">
      <alignment horizontal="center"/>
    </xf>
    <xf borderId="0" fillId="0" fontId="3" numFmtId="0" xfId="0" applyAlignment="1" applyFont="1">
      <alignment horizontal="right" vertical="bottom"/>
    </xf>
    <xf borderId="0" fillId="0" fontId="2" numFmtId="0" xfId="0" applyAlignment="1" applyFont="1">
      <alignment horizontal="center"/>
    </xf>
    <xf borderId="0" fillId="4" fontId="1" numFmtId="0" xfId="0" applyFont="1"/>
    <xf borderId="0" fillId="4"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31" width="8.71"/>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row>
    <row r="2" ht="17.25" customHeight="1">
      <c r="A2" s="1"/>
      <c r="B2" s="2" t="s">
        <v>30</v>
      </c>
      <c r="C2" s="2" t="s">
        <v>31</v>
      </c>
      <c r="D2" s="2" t="s">
        <v>32</v>
      </c>
      <c r="E2" s="2" t="s">
        <v>33</v>
      </c>
      <c r="F2" s="2" t="s">
        <v>34</v>
      </c>
      <c r="G2" s="2" t="s">
        <v>35</v>
      </c>
      <c r="H2" s="2" t="s">
        <v>36</v>
      </c>
      <c r="I2" s="2" t="s">
        <v>37</v>
      </c>
      <c r="J2" s="2" t="s">
        <v>38</v>
      </c>
      <c r="K2" s="2" t="s">
        <v>39</v>
      </c>
      <c r="L2" s="2" t="s">
        <v>40</v>
      </c>
      <c r="M2" s="2" t="s">
        <v>41</v>
      </c>
      <c r="N2" s="2" t="s">
        <v>42</v>
      </c>
      <c r="O2" s="2" t="s">
        <v>43</v>
      </c>
      <c r="P2" s="2" t="s">
        <v>44</v>
      </c>
      <c r="Q2" s="2" t="s">
        <v>45</v>
      </c>
      <c r="R2" s="2" t="s">
        <v>46</v>
      </c>
      <c r="S2" s="2" t="s">
        <v>47</v>
      </c>
      <c r="T2" s="2" t="s">
        <v>48</v>
      </c>
      <c r="U2" s="2" t="s">
        <v>49</v>
      </c>
      <c r="V2" s="2" t="s">
        <v>50</v>
      </c>
      <c r="W2" s="2" t="s">
        <v>51</v>
      </c>
      <c r="X2" s="2" t="s">
        <v>52</v>
      </c>
      <c r="Y2" s="2" t="s">
        <v>53</v>
      </c>
      <c r="Z2" s="2" t="s">
        <v>54</v>
      </c>
      <c r="AA2" s="2" t="s">
        <v>55</v>
      </c>
      <c r="AB2" s="2" t="s">
        <v>56</v>
      </c>
      <c r="AC2" s="2" t="s">
        <v>57</v>
      </c>
      <c r="AD2" s="2" t="s">
        <v>58</v>
      </c>
      <c r="AE2" s="2" t="s">
        <v>59</v>
      </c>
    </row>
    <row r="3" ht="74.25" customHeight="1">
      <c r="A3" s="3" t="s">
        <v>60</v>
      </c>
      <c r="B3" s="3" t="s">
        <v>61</v>
      </c>
      <c r="C3" s="3" t="s">
        <v>62</v>
      </c>
      <c r="D3" s="3" t="s">
        <v>63</v>
      </c>
      <c r="E3" s="3" t="s">
        <v>64</v>
      </c>
      <c r="F3" s="3" t="s">
        <v>65</v>
      </c>
      <c r="G3" s="3" t="s">
        <v>66</v>
      </c>
      <c r="H3" s="3" t="s">
        <v>67</v>
      </c>
      <c r="I3" s="3" t="s">
        <v>68</v>
      </c>
      <c r="J3" s="3" t="s">
        <v>69</v>
      </c>
      <c r="K3" s="3" t="s">
        <v>70</v>
      </c>
      <c r="L3" s="3" t="s">
        <v>67</v>
      </c>
      <c r="M3" s="3" t="s">
        <v>71</v>
      </c>
      <c r="N3" s="3" t="s">
        <v>72</v>
      </c>
      <c r="O3" s="3" t="s">
        <v>73</v>
      </c>
      <c r="P3" s="3" t="s">
        <v>74</v>
      </c>
      <c r="Q3" s="3" t="s">
        <v>75</v>
      </c>
      <c r="R3" s="3" t="s">
        <v>76</v>
      </c>
      <c r="S3" s="3" t="s">
        <v>77</v>
      </c>
      <c r="T3" s="3" t="s">
        <v>78</v>
      </c>
      <c r="U3" s="3" t="s">
        <v>79</v>
      </c>
      <c r="V3" s="3" t="s">
        <v>80</v>
      </c>
      <c r="W3" s="3" t="s">
        <v>81</v>
      </c>
      <c r="X3" s="3" t="s">
        <v>82</v>
      </c>
      <c r="Y3" s="3" t="s">
        <v>83</v>
      </c>
      <c r="Z3" s="3" t="s">
        <v>84</v>
      </c>
      <c r="AA3" s="3" t="s">
        <v>84</v>
      </c>
      <c r="AB3" s="3" t="s">
        <v>84</v>
      </c>
      <c r="AC3" s="3" t="s">
        <v>85</v>
      </c>
      <c r="AD3" s="3" t="s">
        <v>86</v>
      </c>
      <c r="AE3" s="4">
        <v>7.0</v>
      </c>
    </row>
    <row r="4" ht="74.25" customHeight="1">
      <c r="A4" s="3" t="s">
        <v>87</v>
      </c>
      <c r="B4" s="3" t="s">
        <v>88</v>
      </c>
      <c r="C4" s="3" t="s">
        <v>62</v>
      </c>
      <c r="D4" s="3" t="s">
        <v>63</v>
      </c>
      <c r="E4" s="3" t="s">
        <v>89</v>
      </c>
      <c r="F4" s="3" t="s">
        <v>65</v>
      </c>
      <c r="G4" s="3" t="s">
        <v>90</v>
      </c>
      <c r="H4" s="3" t="s">
        <v>67</v>
      </c>
      <c r="I4" s="3" t="s">
        <v>91</v>
      </c>
      <c r="J4" s="3" t="s">
        <v>69</v>
      </c>
      <c r="K4" s="3" t="s">
        <v>92</v>
      </c>
      <c r="L4" s="3" t="s">
        <v>93</v>
      </c>
      <c r="M4" s="3" t="s">
        <v>94</v>
      </c>
      <c r="N4" s="3" t="s">
        <v>95</v>
      </c>
      <c r="O4" s="3" t="s">
        <v>96</v>
      </c>
      <c r="P4" s="3" t="s">
        <v>97</v>
      </c>
      <c r="Q4" s="3" t="s">
        <v>98</v>
      </c>
      <c r="R4" s="3" t="s">
        <v>99</v>
      </c>
      <c r="S4" s="3" t="s">
        <v>100</v>
      </c>
      <c r="T4" s="3" t="s">
        <v>101</v>
      </c>
      <c r="U4" s="3" t="s">
        <v>79</v>
      </c>
      <c r="V4" s="3" t="s">
        <v>80</v>
      </c>
      <c r="W4" s="3" t="s">
        <v>102</v>
      </c>
      <c r="X4" s="3" t="s">
        <v>103</v>
      </c>
      <c r="Y4" s="3" t="s">
        <v>83</v>
      </c>
      <c r="Z4" s="3" t="s">
        <v>84</v>
      </c>
      <c r="AA4" s="3" t="s">
        <v>84</v>
      </c>
      <c r="AB4" s="3" t="s">
        <v>84</v>
      </c>
      <c r="AC4" s="3" t="s">
        <v>85</v>
      </c>
      <c r="AD4" s="3" t="s">
        <v>86</v>
      </c>
      <c r="AE4" s="4">
        <v>4.0</v>
      </c>
    </row>
    <row r="5" ht="74.25" customHeight="1">
      <c r="A5" s="3" t="s">
        <v>104</v>
      </c>
      <c r="B5" s="3" t="s">
        <v>105</v>
      </c>
      <c r="C5" s="3" t="s">
        <v>106</v>
      </c>
      <c r="D5" s="3" t="s">
        <v>63</v>
      </c>
      <c r="E5" s="3" t="s">
        <v>89</v>
      </c>
      <c r="F5" s="3" t="s">
        <v>65</v>
      </c>
      <c r="G5" s="3" t="s">
        <v>90</v>
      </c>
      <c r="H5" s="3" t="s">
        <v>93</v>
      </c>
      <c r="I5" s="3" t="s">
        <v>107</v>
      </c>
      <c r="J5" s="3" t="s">
        <v>108</v>
      </c>
      <c r="K5" s="3" t="s">
        <v>109</v>
      </c>
      <c r="L5" s="3" t="s">
        <v>69</v>
      </c>
      <c r="M5" s="3" t="s">
        <v>94</v>
      </c>
      <c r="N5" s="3" t="s">
        <v>110</v>
      </c>
      <c r="O5" s="3" t="s">
        <v>111</v>
      </c>
      <c r="P5" s="3" t="s">
        <v>112</v>
      </c>
      <c r="Q5" s="3" t="s">
        <v>85</v>
      </c>
      <c r="R5" s="3" t="s">
        <v>113</v>
      </c>
      <c r="S5" s="3" t="s">
        <v>100</v>
      </c>
      <c r="T5" s="3" t="s">
        <v>78</v>
      </c>
      <c r="U5" s="3" t="s">
        <v>79</v>
      </c>
      <c r="V5" s="3" t="s">
        <v>80</v>
      </c>
      <c r="W5" s="3" t="s">
        <v>102</v>
      </c>
      <c r="X5" s="3" t="s">
        <v>82</v>
      </c>
      <c r="Y5" s="3" t="s">
        <v>114</v>
      </c>
      <c r="Z5" s="3" t="s">
        <v>84</v>
      </c>
      <c r="AA5" s="3" t="s">
        <v>115</v>
      </c>
      <c r="AB5" s="3" t="s">
        <v>115</v>
      </c>
      <c r="AC5" s="3" t="s">
        <v>85</v>
      </c>
      <c r="AD5" s="3" t="s">
        <v>86</v>
      </c>
      <c r="AE5" s="4">
        <v>7.0</v>
      </c>
    </row>
    <row r="6" ht="74.25" customHeight="1">
      <c r="A6" s="3" t="s">
        <v>116</v>
      </c>
      <c r="B6" s="3" t="s">
        <v>61</v>
      </c>
      <c r="C6" s="3" t="s">
        <v>62</v>
      </c>
      <c r="D6" s="3" t="s">
        <v>63</v>
      </c>
      <c r="E6" s="3" t="s">
        <v>64</v>
      </c>
      <c r="F6" s="3" t="s">
        <v>65</v>
      </c>
      <c r="G6" s="3" t="s">
        <v>90</v>
      </c>
      <c r="H6" s="3" t="s">
        <v>93</v>
      </c>
      <c r="I6" s="3" t="s">
        <v>68</v>
      </c>
      <c r="J6" s="3" t="s">
        <v>108</v>
      </c>
      <c r="K6" s="3" t="s">
        <v>117</v>
      </c>
      <c r="L6" s="3" t="s">
        <v>67</v>
      </c>
      <c r="M6" s="3" t="s">
        <v>71</v>
      </c>
      <c r="N6" s="3" t="s">
        <v>110</v>
      </c>
      <c r="O6" s="3" t="s">
        <v>73</v>
      </c>
      <c r="P6" s="3" t="s">
        <v>118</v>
      </c>
      <c r="Q6" s="3" t="s">
        <v>119</v>
      </c>
      <c r="R6" s="3" t="s">
        <v>120</v>
      </c>
      <c r="S6" s="3" t="s">
        <v>77</v>
      </c>
      <c r="T6" s="3" t="s">
        <v>78</v>
      </c>
      <c r="U6" s="3" t="s">
        <v>121</v>
      </c>
      <c r="V6" s="3" t="s">
        <v>80</v>
      </c>
      <c r="W6" s="3" t="s">
        <v>102</v>
      </c>
      <c r="X6" s="3" t="s">
        <v>82</v>
      </c>
      <c r="Y6" s="3" t="s">
        <v>114</v>
      </c>
      <c r="Z6" s="3" t="s">
        <v>84</v>
      </c>
      <c r="AA6" s="3" t="s">
        <v>84</v>
      </c>
      <c r="AB6" s="3" t="s">
        <v>84</v>
      </c>
      <c r="AC6" s="3" t="s">
        <v>85</v>
      </c>
      <c r="AD6" s="3" t="s">
        <v>86</v>
      </c>
      <c r="AE6" s="4">
        <v>9.0</v>
      </c>
    </row>
    <row r="7" ht="24.75" customHeight="1">
      <c r="A7" s="3" t="s">
        <v>122</v>
      </c>
      <c r="B7" s="3" t="s">
        <v>88</v>
      </c>
      <c r="C7" s="3" t="s">
        <v>62</v>
      </c>
      <c r="D7" s="3" t="s">
        <v>123</v>
      </c>
      <c r="E7" s="3" t="s">
        <v>64</v>
      </c>
      <c r="F7" s="3" t="s">
        <v>124</v>
      </c>
      <c r="G7" s="3" t="s">
        <v>125</v>
      </c>
      <c r="H7" s="3" t="s">
        <v>69</v>
      </c>
      <c r="I7" s="3" t="s">
        <v>107</v>
      </c>
      <c r="J7" s="3" t="s">
        <v>67</v>
      </c>
      <c r="K7" s="3" t="s">
        <v>117</v>
      </c>
      <c r="L7" s="3" t="s">
        <v>67</v>
      </c>
      <c r="M7" s="3" t="s">
        <v>126</v>
      </c>
      <c r="N7" s="3" t="s">
        <v>110</v>
      </c>
      <c r="O7" s="3" t="s">
        <v>127</v>
      </c>
      <c r="P7" s="3" t="s">
        <v>112</v>
      </c>
      <c r="Q7" s="3" t="s">
        <v>119</v>
      </c>
      <c r="R7" s="3" t="s">
        <v>113</v>
      </c>
      <c r="S7" s="3" t="s">
        <v>128</v>
      </c>
      <c r="T7" s="3" t="s">
        <v>101</v>
      </c>
      <c r="U7" s="3" t="s">
        <v>79</v>
      </c>
      <c r="V7" s="3" t="s">
        <v>80</v>
      </c>
      <c r="W7" s="3" t="s">
        <v>102</v>
      </c>
      <c r="X7" s="3" t="s">
        <v>82</v>
      </c>
      <c r="Y7" s="3" t="s">
        <v>83</v>
      </c>
      <c r="Z7" s="3" t="s">
        <v>115</v>
      </c>
      <c r="AA7" s="3" t="s">
        <v>115</v>
      </c>
      <c r="AB7" s="3" t="s">
        <v>115</v>
      </c>
      <c r="AC7" s="3" t="s">
        <v>129</v>
      </c>
      <c r="AD7" s="3" t="s">
        <v>130</v>
      </c>
      <c r="AE7" s="4">
        <v>3.0</v>
      </c>
    </row>
    <row r="8" ht="66.0" customHeight="1">
      <c r="A8" s="3" t="s">
        <v>131</v>
      </c>
      <c r="B8" s="3" t="s">
        <v>88</v>
      </c>
      <c r="C8" s="3" t="s">
        <v>62</v>
      </c>
      <c r="D8" s="3" t="s">
        <v>123</v>
      </c>
      <c r="E8" s="3" t="s">
        <v>132</v>
      </c>
      <c r="F8" s="3" t="s">
        <v>124</v>
      </c>
      <c r="G8" s="3" t="s">
        <v>125</v>
      </c>
      <c r="H8" s="3" t="s">
        <v>69</v>
      </c>
      <c r="I8" s="3" t="s">
        <v>68</v>
      </c>
      <c r="J8" s="3" t="s">
        <v>108</v>
      </c>
      <c r="K8" s="3" t="s">
        <v>70</v>
      </c>
      <c r="L8" s="3" t="s">
        <v>93</v>
      </c>
      <c r="M8" s="3" t="s">
        <v>94</v>
      </c>
      <c r="N8" s="3" t="s">
        <v>133</v>
      </c>
      <c r="O8" s="3" t="s">
        <v>134</v>
      </c>
      <c r="P8" s="3" t="s">
        <v>112</v>
      </c>
      <c r="Q8" s="3" t="s">
        <v>98</v>
      </c>
      <c r="R8" s="3" t="s">
        <v>113</v>
      </c>
      <c r="S8" s="3" t="s">
        <v>135</v>
      </c>
      <c r="T8" s="3" t="s">
        <v>136</v>
      </c>
      <c r="U8" s="3" t="s">
        <v>137</v>
      </c>
      <c r="V8" s="3" t="s">
        <v>80</v>
      </c>
      <c r="W8" s="3" t="s">
        <v>102</v>
      </c>
      <c r="X8" s="3" t="s">
        <v>82</v>
      </c>
      <c r="Y8" s="3" t="s">
        <v>114</v>
      </c>
      <c r="Z8" s="3" t="s">
        <v>84</v>
      </c>
      <c r="AA8" s="3" t="s">
        <v>84</v>
      </c>
      <c r="AB8" s="3" t="s">
        <v>84</v>
      </c>
      <c r="AC8" s="3" t="s">
        <v>85</v>
      </c>
      <c r="AD8" s="3" t="s">
        <v>86</v>
      </c>
      <c r="AE8" s="4">
        <v>4.0</v>
      </c>
    </row>
    <row r="9" ht="15.75" customHeight="1">
      <c r="A9" s="3" t="s">
        <v>138</v>
      </c>
      <c r="B9" s="3" t="s">
        <v>61</v>
      </c>
      <c r="C9" s="3" t="s">
        <v>62</v>
      </c>
      <c r="D9" s="3" t="s">
        <v>139</v>
      </c>
      <c r="E9" s="3" t="s">
        <v>64</v>
      </c>
      <c r="F9" s="3" t="s">
        <v>65</v>
      </c>
      <c r="G9" s="3" t="s">
        <v>90</v>
      </c>
      <c r="H9" s="3" t="s">
        <v>93</v>
      </c>
      <c r="I9" s="3" t="s">
        <v>68</v>
      </c>
      <c r="J9" s="3" t="s">
        <v>108</v>
      </c>
      <c r="K9" s="3" t="s">
        <v>70</v>
      </c>
      <c r="L9" s="3" t="s">
        <v>108</v>
      </c>
      <c r="M9" s="3" t="s">
        <v>140</v>
      </c>
      <c r="N9" s="3" t="s">
        <v>110</v>
      </c>
      <c r="O9" s="3" t="s">
        <v>111</v>
      </c>
      <c r="P9" s="3" t="s">
        <v>118</v>
      </c>
      <c r="Q9" s="3" t="s">
        <v>141</v>
      </c>
      <c r="R9" s="3" t="s">
        <v>113</v>
      </c>
      <c r="S9" s="3" t="s">
        <v>142</v>
      </c>
      <c r="T9" s="3" t="s">
        <v>136</v>
      </c>
      <c r="U9" s="3" t="s">
        <v>143</v>
      </c>
      <c r="V9" s="3" t="s">
        <v>80</v>
      </c>
      <c r="W9" s="3" t="s">
        <v>102</v>
      </c>
      <c r="X9" s="3" t="s">
        <v>82</v>
      </c>
      <c r="Y9" s="3" t="s">
        <v>114</v>
      </c>
      <c r="Z9" s="3" t="s">
        <v>84</v>
      </c>
      <c r="AA9" s="3" t="s">
        <v>84</v>
      </c>
      <c r="AB9" s="3" t="s">
        <v>84</v>
      </c>
      <c r="AC9" s="3" t="s">
        <v>85</v>
      </c>
      <c r="AD9" s="3" t="s">
        <v>86</v>
      </c>
      <c r="AE9" s="4">
        <v>12.0</v>
      </c>
    </row>
    <row r="10" ht="15.75" customHeight="1">
      <c r="A10" s="3" t="s">
        <v>144</v>
      </c>
      <c r="B10" s="3" t="s">
        <v>61</v>
      </c>
      <c r="C10" s="3" t="s">
        <v>62</v>
      </c>
      <c r="D10" s="3" t="s">
        <v>145</v>
      </c>
      <c r="E10" s="3" t="s">
        <v>89</v>
      </c>
      <c r="F10" s="3" t="s">
        <v>146</v>
      </c>
      <c r="G10" s="3" t="s">
        <v>90</v>
      </c>
      <c r="H10" s="3" t="s">
        <v>93</v>
      </c>
      <c r="I10" s="3" t="s">
        <v>147</v>
      </c>
      <c r="J10" s="3" t="s">
        <v>108</v>
      </c>
      <c r="K10" s="3" t="s">
        <v>148</v>
      </c>
      <c r="L10" s="3" t="s">
        <v>149</v>
      </c>
      <c r="M10" s="3" t="s">
        <v>140</v>
      </c>
      <c r="N10" s="3" t="s">
        <v>133</v>
      </c>
      <c r="O10" s="3" t="s">
        <v>111</v>
      </c>
      <c r="P10" s="3" t="s">
        <v>97</v>
      </c>
      <c r="Q10" s="3" t="s">
        <v>98</v>
      </c>
      <c r="R10" s="3" t="s">
        <v>113</v>
      </c>
      <c r="S10" s="3" t="s">
        <v>100</v>
      </c>
      <c r="T10" s="3" t="s">
        <v>101</v>
      </c>
      <c r="U10" s="3" t="s">
        <v>121</v>
      </c>
      <c r="V10" s="3" t="s">
        <v>80</v>
      </c>
      <c r="W10" s="3" t="s">
        <v>102</v>
      </c>
      <c r="X10" s="3" t="s">
        <v>150</v>
      </c>
      <c r="Y10" s="3" t="s">
        <v>83</v>
      </c>
      <c r="Z10" s="3" t="s">
        <v>115</v>
      </c>
      <c r="AA10" s="3" t="s">
        <v>115</v>
      </c>
      <c r="AB10" s="3" t="s">
        <v>115</v>
      </c>
      <c r="AC10" s="3" t="s">
        <v>151</v>
      </c>
      <c r="AD10" s="3" t="s">
        <v>130</v>
      </c>
      <c r="AE10" s="4">
        <v>6.0</v>
      </c>
    </row>
    <row r="11" ht="15.75" customHeight="1">
      <c r="A11" s="3" t="s">
        <v>152</v>
      </c>
      <c r="B11" s="3" t="s">
        <v>105</v>
      </c>
      <c r="C11" s="3" t="s">
        <v>153</v>
      </c>
      <c r="D11" s="3" t="s">
        <v>63</v>
      </c>
      <c r="E11" s="3" t="s">
        <v>89</v>
      </c>
      <c r="F11" s="3" t="s">
        <v>154</v>
      </c>
      <c r="G11" s="3" t="s">
        <v>90</v>
      </c>
      <c r="H11" s="3" t="s">
        <v>69</v>
      </c>
      <c r="I11" s="3" t="s">
        <v>107</v>
      </c>
      <c r="J11" s="3" t="s">
        <v>69</v>
      </c>
      <c r="K11" s="3" t="s">
        <v>92</v>
      </c>
      <c r="L11" s="3" t="s">
        <v>93</v>
      </c>
      <c r="M11" s="3" t="s">
        <v>94</v>
      </c>
      <c r="N11" s="3" t="s">
        <v>110</v>
      </c>
      <c r="O11" s="3" t="s">
        <v>111</v>
      </c>
      <c r="P11" s="3" t="s">
        <v>118</v>
      </c>
      <c r="Q11" s="3" t="s">
        <v>155</v>
      </c>
      <c r="R11" s="3" t="s">
        <v>120</v>
      </c>
      <c r="S11" s="3" t="s">
        <v>100</v>
      </c>
      <c r="T11" s="3" t="s">
        <v>136</v>
      </c>
      <c r="U11" s="3" t="s">
        <v>79</v>
      </c>
      <c r="V11" s="3" t="s">
        <v>80</v>
      </c>
      <c r="W11" s="3" t="s">
        <v>81</v>
      </c>
      <c r="X11" s="3" t="s">
        <v>150</v>
      </c>
      <c r="Y11" s="3" t="s">
        <v>83</v>
      </c>
      <c r="Z11" s="3" t="s">
        <v>115</v>
      </c>
      <c r="AA11" s="3" t="s">
        <v>115</v>
      </c>
      <c r="AB11" s="3" t="s">
        <v>115</v>
      </c>
      <c r="AC11" s="3" t="s">
        <v>156</v>
      </c>
      <c r="AD11" s="3" t="s">
        <v>130</v>
      </c>
      <c r="AE11" s="4">
        <v>7.0</v>
      </c>
    </row>
    <row r="12" ht="15.75" customHeight="1">
      <c r="A12" s="3" t="s">
        <v>157</v>
      </c>
      <c r="B12" s="3" t="s">
        <v>61</v>
      </c>
      <c r="C12" s="3" t="s">
        <v>158</v>
      </c>
      <c r="D12" s="3" t="s">
        <v>145</v>
      </c>
      <c r="E12" s="3" t="s">
        <v>89</v>
      </c>
      <c r="F12" s="3" t="s">
        <v>146</v>
      </c>
      <c r="G12" s="3" t="s">
        <v>90</v>
      </c>
      <c r="H12" s="3" t="s">
        <v>149</v>
      </c>
      <c r="I12" s="3" t="s">
        <v>68</v>
      </c>
      <c r="J12" s="3" t="s">
        <v>108</v>
      </c>
      <c r="K12" s="3" t="s">
        <v>92</v>
      </c>
      <c r="L12" s="3" t="s">
        <v>108</v>
      </c>
      <c r="M12" s="3" t="s">
        <v>126</v>
      </c>
      <c r="N12" s="3" t="s">
        <v>110</v>
      </c>
      <c r="O12" s="3" t="s">
        <v>111</v>
      </c>
      <c r="P12" s="3" t="s">
        <v>118</v>
      </c>
      <c r="Q12" s="3" t="s">
        <v>155</v>
      </c>
      <c r="R12" s="3" t="s">
        <v>113</v>
      </c>
      <c r="S12" s="3" t="s">
        <v>142</v>
      </c>
      <c r="T12" s="3" t="s">
        <v>136</v>
      </c>
      <c r="U12" s="3" t="s">
        <v>79</v>
      </c>
      <c r="V12" s="3" t="s">
        <v>80</v>
      </c>
      <c r="W12" s="3" t="s">
        <v>81</v>
      </c>
      <c r="X12" s="3" t="s">
        <v>150</v>
      </c>
      <c r="Y12" s="3" t="s">
        <v>114</v>
      </c>
      <c r="Z12" s="3" t="s">
        <v>84</v>
      </c>
      <c r="AA12" s="3" t="s">
        <v>115</v>
      </c>
      <c r="AB12" s="3" t="s">
        <v>115</v>
      </c>
      <c r="AC12" s="3" t="s">
        <v>85</v>
      </c>
      <c r="AD12" s="3" t="s">
        <v>86</v>
      </c>
      <c r="AE12" s="4">
        <v>14.0</v>
      </c>
    </row>
    <row r="13" ht="15.75" customHeight="1">
      <c r="A13" s="3" t="s">
        <v>159</v>
      </c>
      <c r="B13" s="3" t="s">
        <v>61</v>
      </c>
      <c r="C13" s="3" t="s">
        <v>153</v>
      </c>
      <c r="D13" s="3" t="s">
        <v>123</v>
      </c>
      <c r="E13" s="3" t="s">
        <v>160</v>
      </c>
      <c r="F13" s="3" t="s">
        <v>161</v>
      </c>
      <c r="G13" s="3" t="s">
        <v>90</v>
      </c>
      <c r="H13" s="3" t="s">
        <v>69</v>
      </c>
      <c r="I13" s="3" t="s">
        <v>147</v>
      </c>
      <c r="J13" s="3" t="s">
        <v>108</v>
      </c>
      <c r="K13" s="3" t="s">
        <v>109</v>
      </c>
      <c r="L13" s="3" t="s">
        <v>149</v>
      </c>
      <c r="M13" s="3" t="s">
        <v>71</v>
      </c>
      <c r="N13" s="3" t="s">
        <v>110</v>
      </c>
      <c r="O13" s="3" t="s">
        <v>73</v>
      </c>
      <c r="P13" s="3" t="s">
        <v>162</v>
      </c>
      <c r="Q13" s="3" t="s">
        <v>119</v>
      </c>
      <c r="R13" s="3" t="s">
        <v>113</v>
      </c>
      <c r="S13" s="3" t="s">
        <v>77</v>
      </c>
      <c r="T13" s="3" t="s">
        <v>136</v>
      </c>
      <c r="U13" s="3" t="s">
        <v>121</v>
      </c>
      <c r="V13" s="3" t="s">
        <v>80</v>
      </c>
      <c r="W13" s="3" t="s">
        <v>102</v>
      </c>
      <c r="X13" s="3" t="s">
        <v>163</v>
      </c>
      <c r="Y13" s="3" t="s">
        <v>83</v>
      </c>
      <c r="Z13" s="3" t="s">
        <v>84</v>
      </c>
      <c r="AA13" s="3" t="s">
        <v>84</v>
      </c>
      <c r="AB13" s="3" t="s">
        <v>84</v>
      </c>
      <c r="AC13" s="3" t="s">
        <v>85</v>
      </c>
      <c r="AD13" s="3" t="s">
        <v>164</v>
      </c>
      <c r="AE13" s="4">
        <v>6.0</v>
      </c>
    </row>
    <row r="14" ht="15.75" customHeight="1">
      <c r="A14" s="3" t="s">
        <v>165</v>
      </c>
      <c r="B14" s="3" t="s">
        <v>166</v>
      </c>
      <c r="C14" s="3" t="s">
        <v>62</v>
      </c>
      <c r="D14" s="3" t="s">
        <v>63</v>
      </c>
      <c r="E14" s="3" t="s">
        <v>64</v>
      </c>
      <c r="F14" s="3" t="s">
        <v>161</v>
      </c>
      <c r="G14" s="3" t="s">
        <v>125</v>
      </c>
      <c r="H14" s="3" t="s">
        <v>67</v>
      </c>
      <c r="I14" s="3" t="s">
        <v>68</v>
      </c>
      <c r="J14" s="3" t="s">
        <v>67</v>
      </c>
      <c r="K14" s="3" t="s">
        <v>148</v>
      </c>
      <c r="L14" s="3" t="s">
        <v>149</v>
      </c>
      <c r="M14" s="3" t="s">
        <v>140</v>
      </c>
      <c r="N14" s="3" t="s">
        <v>110</v>
      </c>
      <c r="O14" s="3" t="s">
        <v>111</v>
      </c>
      <c r="P14" s="3" t="s">
        <v>162</v>
      </c>
      <c r="Q14" s="3" t="s">
        <v>75</v>
      </c>
      <c r="R14" s="3" t="s">
        <v>120</v>
      </c>
      <c r="S14" s="3" t="s">
        <v>135</v>
      </c>
      <c r="T14" s="3" t="s">
        <v>78</v>
      </c>
      <c r="U14" s="3" t="s">
        <v>167</v>
      </c>
      <c r="V14" s="3" t="s">
        <v>80</v>
      </c>
      <c r="W14" s="3" t="s">
        <v>102</v>
      </c>
      <c r="X14" s="3" t="s">
        <v>150</v>
      </c>
      <c r="Y14" s="3" t="s">
        <v>114</v>
      </c>
      <c r="Z14" s="3" t="s">
        <v>84</v>
      </c>
      <c r="AA14" s="3" t="s">
        <v>115</v>
      </c>
      <c r="AB14" s="3" t="s">
        <v>115</v>
      </c>
      <c r="AC14" s="3" t="s">
        <v>85</v>
      </c>
      <c r="AD14" s="3" t="s">
        <v>86</v>
      </c>
      <c r="AE14" s="4">
        <v>5.0</v>
      </c>
    </row>
    <row r="15" ht="15.75" customHeight="1">
      <c r="A15" s="3" t="s">
        <v>168</v>
      </c>
      <c r="B15" s="3" t="s">
        <v>61</v>
      </c>
      <c r="C15" s="3" t="s">
        <v>62</v>
      </c>
      <c r="D15" s="3" t="s">
        <v>145</v>
      </c>
      <c r="E15" s="3" t="s">
        <v>89</v>
      </c>
      <c r="F15" s="3" t="s">
        <v>65</v>
      </c>
      <c r="G15" s="3" t="s">
        <v>169</v>
      </c>
      <c r="H15" s="3" t="s">
        <v>93</v>
      </c>
      <c r="I15" s="3" t="s">
        <v>68</v>
      </c>
      <c r="J15" s="3" t="s">
        <v>149</v>
      </c>
      <c r="K15" s="3" t="s">
        <v>148</v>
      </c>
      <c r="L15" s="3" t="s">
        <v>69</v>
      </c>
      <c r="M15" s="3" t="s">
        <v>94</v>
      </c>
      <c r="N15" s="3" t="s">
        <v>133</v>
      </c>
      <c r="O15" s="3" t="s">
        <v>127</v>
      </c>
      <c r="P15" s="3" t="s">
        <v>118</v>
      </c>
      <c r="Q15" s="3" t="s">
        <v>155</v>
      </c>
      <c r="R15" s="3" t="s">
        <v>120</v>
      </c>
      <c r="S15" s="3" t="s">
        <v>142</v>
      </c>
      <c r="T15" s="3" t="s">
        <v>101</v>
      </c>
      <c r="U15" s="3" t="s">
        <v>121</v>
      </c>
      <c r="V15" s="3" t="s">
        <v>80</v>
      </c>
      <c r="W15" s="3" t="s">
        <v>102</v>
      </c>
      <c r="X15" s="3" t="s">
        <v>82</v>
      </c>
      <c r="Y15" s="3" t="s">
        <v>83</v>
      </c>
      <c r="Z15" s="3" t="s">
        <v>84</v>
      </c>
      <c r="AA15" s="3" t="s">
        <v>84</v>
      </c>
      <c r="AB15" s="3" t="s">
        <v>84</v>
      </c>
      <c r="AC15" s="3" t="s">
        <v>85</v>
      </c>
      <c r="AD15" s="3" t="s">
        <v>86</v>
      </c>
      <c r="AE15" s="4">
        <v>7.0</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29"/>
  </cols>
  <sheetData>
    <row r="1">
      <c r="A1" s="5" t="s">
        <v>170</v>
      </c>
      <c r="B1" s="6" t="s">
        <v>61</v>
      </c>
      <c r="C1" s="6" t="s">
        <v>158</v>
      </c>
      <c r="D1" s="6" t="s">
        <v>63</v>
      </c>
      <c r="E1" s="6" t="s">
        <v>64</v>
      </c>
      <c r="F1" s="6" t="s">
        <v>65</v>
      </c>
      <c r="G1" s="6" t="s">
        <v>90</v>
      </c>
      <c r="H1" s="6" t="s">
        <v>149</v>
      </c>
      <c r="I1" s="6" t="s">
        <v>68</v>
      </c>
      <c r="J1" s="6" t="s">
        <v>108</v>
      </c>
      <c r="K1" s="6" t="s">
        <v>148</v>
      </c>
      <c r="L1" s="6" t="s">
        <v>108</v>
      </c>
      <c r="M1" s="6" t="s">
        <v>71</v>
      </c>
      <c r="N1" s="6" t="s">
        <v>171</v>
      </c>
      <c r="O1" s="6" t="s">
        <v>111</v>
      </c>
      <c r="P1" s="6" t="s">
        <v>118</v>
      </c>
      <c r="Q1" s="6" t="s">
        <v>155</v>
      </c>
      <c r="R1" s="6" t="s">
        <v>113</v>
      </c>
      <c r="S1" s="6" t="s">
        <v>142</v>
      </c>
      <c r="T1" s="6" t="s">
        <v>136</v>
      </c>
      <c r="U1" s="6" t="s">
        <v>79</v>
      </c>
      <c r="V1" s="7" t="s">
        <v>172</v>
      </c>
      <c r="W1" s="7" t="s">
        <v>173</v>
      </c>
      <c r="X1" s="7" t="s">
        <v>174</v>
      </c>
      <c r="Y1" s="7" t="s">
        <v>175</v>
      </c>
      <c r="Z1" s="7" t="s">
        <v>176</v>
      </c>
      <c r="AA1" s="8" t="s">
        <v>177</v>
      </c>
      <c r="AB1" s="9" t="s">
        <v>178</v>
      </c>
      <c r="AC1" s="9" t="s">
        <v>179</v>
      </c>
      <c r="AD1" s="9" t="s">
        <v>180</v>
      </c>
    </row>
    <row r="2">
      <c r="A2" s="5"/>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7" t="s">
        <v>181</v>
      </c>
      <c r="W2" s="7" t="s">
        <v>182</v>
      </c>
      <c r="X2" s="7" t="s">
        <v>183</v>
      </c>
      <c r="Y2" s="7" t="s">
        <v>184</v>
      </c>
      <c r="Z2" s="7" t="s">
        <v>185</v>
      </c>
      <c r="AA2" s="9" t="s">
        <v>186</v>
      </c>
      <c r="AB2" s="9" t="s">
        <v>187</v>
      </c>
      <c r="AC2" s="9" t="s">
        <v>188</v>
      </c>
      <c r="AD2" s="9" t="s">
        <v>189</v>
      </c>
    </row>
    <row r="3">
      <c r="A3" s="10" t="s">
        <v>60</v>
      </c>
      <c r="B3" s="11">
        <f>IF('Raw Data'!B3="Central diabetes insipidus", 1, 0)</f>
        <v>1</v>
      </c>
      <c r="C3" s="11">
        <f>IF('Raw Data'!C3="Decreased conduction rate along the bundle branches", 1, 0)</f>
        <v>0</v>
      </c>
      <c r="D3" s="11">
        <f>IF('Raw Data'!D3="Mitral valve stenosis", 1, 0)</f>
        <v>1</v>
      </c>
      <c r="E3" s="11">
        <f>IF('Raw Data'!E3="Decreased pulmonary capillary hydrostatic fluid pressure", 1, 0)</f>
        <v>1</v>
      </c>
      <c r="F3" s="11">
        <f>IF('Raw Data'!F3= $F$1, 1, 0)</f>
        <v>1</v>
      </c>
      <c r="G3" s="11">
        <f>IF('Raw Data'!G3= $G$1, 1, 0)</f>
        <v>0</v>
      </c>
      <c r="H3" s="12">
        <f>IF('Raw Data'!H3= $H$1, 1, 0)</f>
        <v>0</v>
      </c>
      <c r="I3" s="12">
        <f>IF('Raw Data'!I3= $I$1, 1, 0)</f>
        <v>1</v>
      </c>
      <c r="J3" s="12">
        <f>IF('Raw Data'!J3= $J$1, 1, 0)</f>
        <v>0</v>
      </c>
      <c r="K3" s="11">
        <f>IF('Raw Data'!K3 = $K$1, 1, 0)</f>
        <v>0</v>
      </c>
      <c r="L3" s="11">
        <f>IF('Raw Data'!L3 = $L$1, 1, 0)</f>
        <v>0</v>
      </c>
      <c r="M3" s="11">
        <f>IF('Raw Data'!M3 = $M$1, 1, 0)</f>
        <v>1</v>
      </c>
      <c r="N3" s="12">
        <f>IF('Raw Data'!N3 = $N$1, 1, 0)</f>
        <v>0</v>
      </c>
      <c r="O3" s="11">
        <f>IF('Raw Data'!O3= $O$1, 1, 0)</f>
        <v>0</v>
      </c>
      <c r="P3" s="11">
        <f>IF('Raw Data'!P3= $P$1, 1, 0)</f>
        <v>0</v>
      </c>
      <c r="Q3" s="11">
        <f>IF('Raw Data'!Q3= $Q$1, 1, 0)</f>
        <v>0</v>
      </c>
      <c r="R3" s="12">
        <f>IF('Raw Data'!R3= $R$1, 1, 0)</f>
        <v>0</v>
      </c>
      <c r="S3" s="11">
        <f>IF('Raw Data'!S3= $S$1, 1, 0)</f>
        <v>0</v>
      </c>
      <c r="T3" s="11">
        <f>IF('Raw Data'!T3= $T$1, 1, 0)</f>
        <v>0</v>
      </c>
      <c r="U3" s="11">
        <f>IF('Raw Data'!U3= $U$1, 1, 0)</f>
        <v>1</v>
      </c>
      <c r="V3" s="13">
        <f t="shared" ref="V3:V15" si="1">SUM(B3:U3)/20 </f>
        <v>0.35</v>
      </c>
      <c r="W3" s="14">
        <v>470.0</v>
      </c>
      <c r="X3" s="15">
        <f>IF('Raw Data'!V3= "No", 2, 1)</f>
        <v>2</v>
      </c>
      <c r="Y3" s="16">
        <f>IF('Raw Data'!W3= "Female", 1, 0)</f>
        <v>0</v>
      </c>
      <c r="Z3" s="16">
        <f>IF('Raw Data'!X3= "White", 0, 1)</f>
        <v>0</v>
      </c>
      <c r="AA3" s="16">
        <f>IF('Raw Data'!Y3= "Native Speaker", 0, 1)</f>
        <v>1</v>
      </c>
      <c r="AB3" s="16">
        <f>IF('Raw Data'!Z3= "United States", 0, 1)</f>
        <v>0</v>
      </c>
      <c r="AC3" s="16">
        <f>IF('Raw Data'!AD3= "English", 0, 1)</f>
        <v>0</v>
      </c>
      <c r="AD3" s="16">
        <f>IF('Raw Data'!AC3="0-23 months", 1, 
IF('Raw Data'!AC3="2-5 years", 2, 
IF('Raw Data'!AC3="6-10 years", 3, 
IF('Raw Data'!AC3="11-17 years", 4, 
IF('Raw Data'!AC3="&gt; 18 years", 5, 0)))))</f>
        <v>0</v>
      </c>
    </row>
    <row r="4">
      <c r="A4" s="10" t="s">
        <v>87</v>
      </c>
      <c r="B4" s="11">
        <f>IF('Raw Data'!B4="Central diabetes insipidus", 1, 0)</f>
        <v>0</v>
      </c>
      <c r="C4" s="11">
        <f>IF('Raw Data'!C4="Decreased conduction rate along the bundle branches", 1, 0)</f>
        <v>0</v>
      </c>
      <c r="D4" s="11">
        <f>IF('Raw Data'!D4="Mitral valve stenosis", 1, 0)</f>
        <v>1</v>
      </c>
      <c r="E4" s="11">
        <f>IF('Raw Data'!E4="Decreased pulmonary capillary hydrostatic fluid pressure", 1, 0)</f>
        <v>0</v>
      </c>
      <c r="F4" s="11">
        <f>IF('Raw Data'!F4= $F$1, 1, 0)</f>
        <v>1</v>
      </c>
      <c r="G4" s="11">
        <f>IF('Raw Data'!G4= $G$1, 1, 0)</f>
        <v>1</v>
      </c>
      <c r="H4" s="12">
        <f>IF('Raw Data'!H4= $H$1, 1, 0)</f>
        <v>0</v>
      </c>
      <c r="I4" s="12">
        <f>IF('Raw Data'!I4= $I$1, 1, 0)</f>
        <v>0</v>
      </c>
      <c r="J4" s="12">
        <f>IF('Raw Data'!J4= $J$1, 1, 0)</f>
        <v>0</v>
      </c>
      <c r="K4" s="11">
        <f>IF('Raw Data'!K4 = $K$1, 1, 0)</f>
        <v>0</v>
      </c>
      <c r="L4" s="11">
        <f>IF('Raw Data'!L4 = $L$1, 1, 0)</f>
        <v>0</v>
      </c>
      <c r="M4" s="11">
        <f>IF('Raw Data'!M4 = $M$1, 1, 0)</f>
        <v>0</v>
      </c>
      <c r="N4" s="12">
        <f>IF('Raw Data'!N4 = $N$1, 1, 0)</f>
        <v>0</v>
      </c>
      <c r="O4" s="11">
        <f>IF('Raw Data'!O4= $O$1, 1, 0)</f>
        <v>0</v>
      </c>
      <c r="P4" s="11">
        <f>IF('Raw Data'!P4= $P$1, 1, 0)</f>
        <v>0</v>
      </c>
      <c r="Q4" s="11">
        <f>IF('Raw Data'!Q4= $Q$1, 1, 0)</f>
        <v>0</v>
      </c>
      <c r="R4" s="12">
        <f>IF('Raw Data'!R4= $R$1, 1, 0)</f>
        <v>0</v>
      </c>
      <c r="S4" s="11">
        <f>IF('Raw Data'!S4= $S$1, 1, 0)</f>
        <v>0</v>
      </c>
      <c r="T4" s="11">
        <f>IF('Raw Data'!T4= $T$1, 1, 0)</f>
        <v>0</v>
      </c>
      <c r="U4" s="11">
        <f>IF('Raw Data'!U4= $U$1, 1, 0)</f>
        <v>1</v>
      </c>
      <c r="V4" s="13">
        <f t="shared" si="1"/>
        <v>0.2</v>
      </c>
      <c r="W4" s="14">
        <v>370.0</v>
      </c>
      <c r="X4" s="15">
        <f>IF('Raw Data'!V4= "No", 2, 1)</f>
        <v>2</v>
      </c>
      <c r="Y4" s="16">
        <f>IF('Raw Data'!W4= "Female", 1, 0)</f>
        <v>1</v>
      </c>
      <c r="Z4" s="16">
        <f>IF('Raw Data'!X4= "White", 0, 1)</f>
        <v>1</v>
      </c>
      <c r="AA4" s="16">
        <f>IF('Raw Data'!Y4= "Native Speaker", 0, 1)</f>
        <v>1</v>
      </c>
      <c r="AB4" s="16">
        <f>IF('Raw Data'!Z4= "United States", 0, 1)</f>
        <v>0</v>
      </c>
      <c r="AC4" s="16">
        <f>IF('Raw Data'!AD4= "English", 0, 1)</f>
        <v>0</v>
      </c>
      <c r="AD4" s="16">
        <f>IF('Raw Data'!AC4="0-23 months", 1, 
IF('Raw Data'!AC4="2-5 years", 2, 
IF('Raw Data'!AC4="6-10 years", 3, 
IF('Raw Data'!AC4="11-17 years", 4, 
IF('Raw Data'!AC4="&gt; 18 years", 5, 0)))))</f>
        <v>0</v>
      </c>
    </row>
    <row r="5">
      <c r="A5" s="10" t="s">
        <v>104</v>
      </c>
      <c r="B5" s="11">
        <f>IF('Raw Data'!B5="Central diabetes insipidus", 1, 0)</f>
        <v>0</v>
      </c>
      <c r="C5" s="11">
        <f>IF('Raw Data'!C5="Decreased conduction rate along the bundle branches", 1, 0)</f>
        <v>0</v>
      </c>
      <c r="D5" s="11">
        <f>IF('Raw Data'!D5="Mitral valve stenosis", 1, 0)</f>
        <v>1</v>
      </c>
      <c r="E5" s="11">
        <f>IF('Raw Data'!E5="Decreased pulmonary capillary hydrostatic fluid pressure", 1, 0)</f>
        <v>0</v>
      </c>
      <c r="F5" s="11">
        <f>IF('Raw Data'!F5= $F$1, 1, 0)</f>
        <v>1</v>
      </c>
      <c r="G5" s="11">
        <f>IF('Raw Data'!G5= $G$1, 1, 0)</f>
        <v>1</v>
      </c>
      <c r="H5" s="12">
        <f>IF('Raw Data'!H5= $H$1, 1, 0)</f>
        <v>0</v>
      </c>
      <c r="I5" s="12">
        <f>IF('Raw Data'!I5= $I$1, 1, 0)</f>
        <v>0</v>
      </c>
      <c r="J5" s="12">
        <f>IF('Raw Data'!J5= $J$1, 1, 0)</f>
        <v>1</v>
      </c>
      <c r="K5" s="11">
        <f>IF('Raw Data'!K5 = $K$1, 1, 0)</f>
        <v>0</v>
      </c>
      <c r="L5" s="11">
        <f>IF('Raw Data'!L5 = $L$1, 1, 0)</f>
        <v>0</v>
      </c>
      <c r="M5" s="11">
        <f>IF('Raw Data'!M5 = $M$1, 1, 0)</f>
        <v>0</v>
      </c>
      <c r="N5" s="12">
        <f>IF('Raw Data'!N5 = $N$1, 1, 0)</f>
        <v>0</v>
      </c>
      <c r="O5" s="11">
        <f>IF('Raw Data'!O5= $O$1, 1, 0)</f>
        <v>1</v>
      </c>
      <c r="P5" s="11">
        <f>IF('Raw Data'!P5= $P$1, 1, 0)</f>
        <v>0</v>
      </c>
      <c r="Q5" s="11">
        <f>IF('Raw Data'!Q5= $Q$1, 1, 0)</f>
        <v>0</v>
      </c>
      <c r="R5" s="12">
        <f>IF('Raw Data'!R5= $R$1, 1, 0)</f>
        <v>1</v>
      </c>
      <c r="S5" s="11">
        <f>IF('Raw Data'!S5= $S$1, 1, 0)</f>
        <v>0</v>
      </c>
      <c r="T5" s="11">
        <f>IF('Raw Data'!T5= $T$1, 1, 0)</f>
        <v>0</v>
      </c>
      <c r="U5" s="11">
        <f>IF('Raw Data'!U5= $U$1, 1, 0)</f>
        <v>1</v>
      </c>
      <c r="V5" s="13">
        <f t="shared" si="1"/>
        <v>0.35</v>
      </c>
      <c r="W5" s="14">
        <v>1924.0</v>
      </c>
      <c r="X5" s="15">
        <f>IF('Raw Data'!V5= "No", 2, 1)</f>
        <v>2</v>
      </c>
      <c r="Y5" s="16">
        <f>IF('Raw Data'!W5= "Female", 1, 0)</f>
        <v>1</v>
      </c>
      <c r="Z5" s="16">
        <f>IF('Raw Data'!X5= "White", 0, 1)</f>
        <v>0</v>
      </c>
      <c r="AA5" s="16">
        <f>IF('Raw Data'!Y5= "Native Speaker", 0, 1)</f>
        <v>0</v>
      </c>
      <c r="AB5" s="16">
        <f>IF('Raw Data'!Z5= "United States", 0, 1)</f>
        <v>0</v>
      </c>
      <c r="AC5" s="16">
        <f>IF('Raw Data'!AD5= "English", 0, 1)</f>
        <v>0</v>
      </c>
      <c r="AD5" s="16">
        <f>IF('Raw Data'!AC5="0-23 months", 1, 
IF('Raw Data'!AC5="2-5 years", 2, 
IF('Raw Data'!AC5="6-10 years", 3, 
IF('Raw Data'!AC5="11-17 years", 4, 
IF('Raw Data'!AC5="&gt; 18 years", 5, 0)))))</f>
        <v>0</v>
      </c>
    </row>
    <row r="6">
      <c r="A6" s="10" t="s">
        <v>116</v>
      </c>
      <c r="B6" s="11">
        <f>IF('Raw Data'!B6="Central diabetes insipidus", 1, 0)</f>
        <v>1</v>
      </c>
      <c r="C6" s="11">
        <f>IF('Raw Data'!C6="Decreased conduction rate along the bundle branches", 1, 0)</f>
        <v>0</v>
      </c>
      <c r="D6" s="11">
        <f>IF('Raw Data'!D6="Mitral valve stenosis", 1, 0)</f>
        <v>1</v>
      </c>
      <c r="E6" s="11">
        <f>IF('Raw Data'!E6="Decreased pulmonary capillary hydrostatic fluid pressure", 1, 0)</f>
        <v>1</v>
      </c>
      <c r="F6" s="11">
        <f>IF('Raw Data'!F6= $F$1, 1, 0)</f>
        <v>1</v>
      </c>
      <c r="G6" s="11">
        <f>IF('Raw Data'!G6= $G$1, 1, 0)</f>
        <v>1</v>
      </c>
      <c r="H6" s="12">
        <f>IF('Raw Data'!H6= $H$1, 1, 0)</f>
        <v>0</v>
      </c>
      <c r="I6" s="12">
        <f>IF('Raw Data'!I6= $I$1, 1, 0)</f>
        <v>1</v>
      </c>
      <c r="J6" s="12">
        <f>IF('Raw Data'!J6= $J$1, 1, 0)</f>
        <v>1</v>
      </c>
      <c r="K6" s="11">
        <f>IF('Raw Data'!K6 = $K$1, 1, 0)</f>
        <v>0</v>
      </c>
      <c r="L6" s="11">
        <f>IF('Raw Data'!L6 = $L$1, 1, 0)</f>
        <v>0</v>
      </c>
      <c r="M6" s="11">
        <f>IF('Raw Data'!M6 = $M$1, 1, 0)</f>
        <v>1</v>
      </c>
      <c r="N6" s="12">
        <f>IF('Raw Data'!N6 = $N$1, 1, 0)</f>
        <v>0</v>
      </c>
      <c r="O6" s="11">
        <f>IF('Raw Data'!O6= $O$1, 1, 0)</f>
        <v>0</v>
      </c>
      <c r="P6" s="11">
        <f>IF('Raw Data'!P6= $P$1, 1, 0)</f>
        <v>1</v>
      </c>
      <c r="Q6" s="11">
        <f>IF('Raw Data'!Q6= $Q$1, 1, 0)</f>
        <v>0</v>
      </c>
      <c r="R6" s="12">
        <f>IF('Raw Data'!R6= $R$1, 1, 0)</f>
        <v>0</v>
      </c>
      <c r="S6" s="11">
        <f>IF('Raw Data'!S6= $S$1, 1, 0)</f>
        <v>0</v>
      </c>
      <c r="T6" s="11">
        <f>IF('Raw Data'!T6= $T$1, 1, 0)</f>
        <v>0</v>
      </c>
      <c r="U6" s="11">
        <f>IF('Raw Data'!U6= $U$1, 1, 0)</f>
        <v>0</v>
      </c>
      <c r="V6" s="13">
        <f t="shared" si="1"/>
        <v>0.45</v>
      </c>
      <c r="W6" s="14">
        <v>653.0</v>
      </c>
      <c r="X6" s="15">
        <f>IF('Raw Data'!V6= "No", 2, 1)</f>
        <v>2</v>
      </c>
      <c r="Y6" s="16">
        <f>IF('Raw Data'!W6= "Female", 1, 0)</f>
        <v>1</v>
      </c>
      <c r="Z6" s="16">
        <f>IF('Raw Data'!X6= "White", 0, 1)</f>
        <v>0</v>
      </c>
      <c r="AA6" s="16">
        <f>IF('Raw Data'!Y6= "Native Speaker", 0, 1)</f>
        <v>0</v>
      </c>
      <c r="AB6" s="16">
        <f>IF('Raw Data'!Z6= "United States", 0, 1)</f>
        <v>0</v>
      </c>
      <c r="AC6" s="16">
        <f>IF('Raw Data'!AD6= "English", 0, 1)</f>
        <v>0</v>
      </c>
      <c r="AD6" s="16">
        <f>IF('Raw Data'!AC6="0-23 months", 1, 
IF('Raw Data'!AC6="2-5 years", 2, 
IF('Raw Data'!AC6="6-10 years", 3, 
IF('Raw Data'!AC6="11-17 years", 4, 
IF('Raw Data'!AC6="&gt; 18 years", 5, 0)))))</f>
        <v>0</v>
      </c>
    </row>
    <row r="7">
      <c r="A7" s="10" t="s">
        <v>122</v>
      </c>
      <c r="B7" s="11">
        <f>IF('Raw Data'!B7="Central diabetes insipidus", 1, 0)</f>
        <v>0</v>
      </c>
      <c r="C7" s="11">
        <f>IF('Raw Data'!C7="Decreased conduction rate along the bundle branches", 1, 0)</f>
        <v>0</v>
      </c>
      <c r="D7" s="11">
        <f>IF('Raw Data'!D7="Mitral valve stenosis", 1, 0)</f>
        <v>0</v>
      </c>
      <c r="E7" s="11">
        <f>IF('Raw Data'!E7="Decreased pulmonary capillary hydrostatic fluid pressure", 1, 0)</f>
        <v>1</v>
      </c>
      <c r="F7" s="11">
        <f>IF('Raw Data'!F7= $F$1, 1, 0)</f>
        <v>0</v>
      </c>
      <c r="G7" s="11">
        <f>IF('Raw Data'!G7= $G$1, 1, 0)</f>
        <v>0</v>
      </c>
      <c r="H7" s="12">
        <f>IF('Raw Data'!H7= $H$1, 1, 0)</f>
        <v>0</v>
      </c>
      <c r="I7" s="12">
        <f>IF('Raw Data'!I7= $I$1, 1, 0)</f>
        <v>0</v>
      </c>
      <c r="J7" s="12">
        <f>IF('Raw Data'!J7= $J$1, 1, 0)</f>
        <v>0</v>
      </c>
      <c r="K7" s="11">
        <f>IF('Raw Data'!K7 = $K$1, 1, 0)</f>
        <v>0</v>
      </c>
      <c r="L7" s="11">
        <f>IF('Raw Data'!L7 = $L$1, 1, 0)</f>
        <v>0</v>
      </c>
      <c r="M7" s="11">
        <f>IF('Raw Data'!M7 = $M$1, 1, 0)</f>
        <v>0</v>
      </c>
      <c r="N7" s="12">
        <f>IF('Raw Data'!N7 = $N$1, 1, 0)</f>
        <v>0</v>
      </c>
      <c r="O7" s="11">
        <f>IF('Raw Data'!O7= $O$1, 1, 0)</f>
        <v>0</v>
      </c>
      <c r="P7" s="11">
        <f>IF('Raw Data'!P7= $P$1, 1, 0)</f>
        <v>0</v>
      </c>
      <c r="Q7" s="11">
        <f>IF('Raw Data'!Q7= $Q$1, 1, 0)</f>
        <v>0</v>
      </c>
      <c r="R7" s="12">
        <f>IF('Raw Data'!R7= $R$1, 1, 0)</f>
        <v>1</v>
      </c>
      <c r="S7" s="11">
        <f>IF('Raw Data'!S7= $S$1, 1, 0)</f>
        <v>0</v>
      </c>
      <c r="T7" s="11">
        <f>IF('Raw Data'!T7= $T$1, 1, 0)</f>
        <v>0</v>
      </c>
      <c r="U7" s="11">
        <f>IF('Raw Data'!U7= $U$1, 1, 0)</f>
        <v>1</v>
      </c>
      <c r="V7" s="13">
        <f t="shared" si="1"/>
        <v>0.15</v>
      </c>
      <c r="W7" s="14">
        <v>1080.0</v>
      </c>
      <c r="X7" s="15">
        <f>IF('Raw Data'!V7= "No", 2, 1)</f>
        <v>2</v>
      </c>
      <c r="Y7" s="16">
        <f>IF('Raw Data'!W7= "Female", 1, 0)</f>
        <v>1</v>
      </c>
      <c r="Z7" s="16">
        <f>IF('Raw Data'!X7= "White", 0, 1)</f>
        <v>0</v>
      </c>
      <c r="AA7" s="16">
        <f>IF('Raw Data'!Y7= "Native Speaker", 0, 1)</f>
        <v>1</v>
      </c>
      <c r="AB7" s="16">
        <f>IF('Raw Data'!Z7= "United States", 0, 1)</f>
        <v>1</v>
      </c>
      <c r="AC7" s="16">
        <f>IF('Raw Data'!AD7= "English", 0, 1)</f>
        <v>1</v>
      </c>
      <c r="AD7" s="16">
        <f>IF('Raw Data'!AC7="0-23 months", 1, 
IF('Raw Data'!AC7="2-5 years", 2, 
IF('Raw Data'!AC7="6-10 years", 3, 
IF('Raw Data'!AC7="11-17 years", 4, 
IF('Raw Data'!AC7="&gt; 18 years", 5, 0)))))</f>
        <v>3</v>
      </c>
    </row>
    <row r="8">
      <c r="A8" s="10" t="s">
        <v>131</v>
      </c>
      <c r="B8" s="11">
        <f>IF('Raw Data'!B8="Central diabetes insipidus", 1, 0)</f>
        <v>0</v>
      </c>
      <c r="C8" s="11">
        <f>IF('Raw Data'!C8="Decreased conduction rate along the bundle branches", 1, 0)</f>
        <v>0</v>
      </c>
      <c r="D8" s="11">
        <f>IF('Raw Data'!D8="Mitral valve stenosis", 1, 0)</f>
        <v>0</v>
      </c>
      <c r="E8" s="11">
        <f>IF('Raw Data'!E8="Decreased pulmonary capillary hydrostatic fluid pressure", 1, 0)</f>
        <v>0</v>
      </c>
      <c r="F8" s="11">
        <f>IF('Raw Data'!F8= $F$1, 1, 0)</f>
        <v>0</v>
      </c>
      <c r="G8" s="11">
        <f>IF('Raw Data'!G8= $G$1, 1, 0)</f>
        <v>0</v>
      </c>
      <c r="H8" s="12">
        <f>IF('Raw Data'!H8= $H$1, 1, 0)</f>
        <v>0</v>
      </c>
      <c r="I8" s="12">
        <f>IF('Raw Data'!I8= $I$1, 1, 0)</f>
        <v>1</v>
      </c>
      <c r="J8" s="12">
        <f>IF('Raw Data'!J8= $J$1, 1, 0)</f>
        <v>1</v>
      </c>
      <c r="K8" s="11">
        <f>IF('Raw Data'!K8 = $K$1, 1, 0)</f>
        <v>0</v>
      </c>
      <c r="L8" s="11">
        <f>IF('Raw Data'!L8 = $L$1, 1, 0)</f>
        <v>0</v>
      </c>
      <c r="M8" s="11">
        <f>IF('Raw Data'!M8 = $M$1, 1, 0)</f>
        <v>0</v>
      </c>
      <c r="N8" s="12">
        <f>IF('Raw Data'!N8 = $N$1, 1, 0)</f>
        <v>0</v>
      </c>
      <c r="O8" s="11">
        <f>IF('Raw Data'!O8= $O$1, 1, 0)</f>
        <v>0</v>
      </c>
      <c r="P8" s="11">
        <f>IF('Raw Data'!P8= $P$1, 1, 0)</f>
        <v>0</v>
      </c>
      <c r="Q8" s="11">
        <f>IF('Raw Data'!Q8= $Q$1, 1, 0)</f>
        <v>0</v>
      </c>
      <c r="R8" s="12">
        <f>IF('Raw Data'!R8= $R$1, 1, 0)</f>
        <v>1</v>
      </c>
      <c r="S8" s="11">
        <f>IF('Raw Data'!S8= $S$1, 1, 0)</f>
        <v>0</v>
      </c>
      <c r="T8" s="11">
        <f>IF('Raw Data'!T8= $T$1, 1, 0)</f>
        <v>1</v>
      </c>
      <c r="U8" s="11">
        <f>IF('Raw Data'!U8= $U$1, 1, 0)</f>
        <v>0</v>
      </c>
      <c r="V8" s="13">
        <f t="shared" si="1"/>
        <v>0.2</v>
      </c>
      <c r="W8" s="14">
        <v>11080.0</v>
      </c>
      <c r="X8" s="15">
        <f>IF('Raw Data'!V8= "No", 2, 1)</f>
        <v>2</v>
      </c>
      <c r="Y8" s="16">
        <f>IF('Raw Data'!W8= "Female", 1, 0)</f>
        <v>1</v>
      </c>
      <c r="Z8" s="16">
        <f>IF('Raw Data'!X8= "White", 0, 1)</f>
        <v>0</v>
      </c>
      <c r="AA8" s="16">
        <f>IF('Raw Data'!Y8= "Native Speaker", 0, 1)</f>
        <v>0</v>
      </c>
      <c r="AB8" s="16">
        <f>IF('Raw Data'!Z8= "United States", 0, 1)</f>
        <v>0</v>
      </c>
      <c r="AC8" s="16">
        <f>IF('Raw Data'!AD8= "English", 0, 1)</f>
        <v>0</v>
      </c>
      <c r="AD8" s="16">
        <f>IF('Raw Data'!AC8="0-23 months", 1, 
IF('Raw Data'!AC8="2-5 years", 2, 
IF('Raw Data'!AC8="6-10 years", 3, 
IF('Raw Data'!AC8="11-17 years", 4, 
IF('Raw Data'!AC8="&gt; 18 years", 5, 0)))))</f>
        <v>0</v>
      </c>
    </row>
    <row r="9">
      <c r="A9" s="10" t="s">
        <v>138</v>
      </c>
      <c r="B9" s="11">
        <f>IF('Raw Data'!B9="Central diabetes insipidus", 1, 0)</f>
        <v>1</v>
      </c>
      <c r="C9" s="11">
        <f>IF('Raw Data'!C9="Decreased conduction rate along the bundle branches", 1, 0)</f>
        <v>0</v>
      </c>
      <c r="D9" s="11">
        <f>IF('Raw Data'!D9="Mitral valve stenosis", 1, 0)</f>
        <v>0</v>
      </c>
      <c r="E9" s="11">
        <f>IF('Raw Data'!E9="Decreased pulmonary capillary hydrostatic fluid pressure", 1, 0)</f>
        <v>1</v>
      </c>
      <c r="F9" s="11">
        <f>IF('Raw Data'!F9= $F$1, 1, 0)</f>
        <v>1</v>
      </c>
      <c r="G9" s="11">
        <f>IF('Raw Data'!G9= $G$1, 1, 0)</f>
        <v>1</v>
      </c>
      <c r="H9" s="12">
        <f>IF('Raw Data'!H9= $H$1, 1, 0)</f>
        <v>0</v>
      </c>
      <c r="I9" s="12">
        <f>IF('Raw Data'!I9= $I$1, 1, 0)</f>
        <v>1</v>
      </c>
      <c r="J9" s="12">
        <f>IF('Raw Data'!J9= $J$1, 1, 0)</f>
        <v>1</v>
      </c>
      <c r="K9" s="11">
        <f>IF('Raw Data'!K9 = $K$1, 1, 0)</f>
        <v>0</v>
      </c>
      <c r="L9" s="11">
        <f>IF('Raw Data'!L9 = $L$1, 1, 0)</f>
        <v>1</v>
      </c>
      <c r="M9" s="11">
        <f>IF('Raw Data'!M9 = $M$1, 1, 0)</f>
        <v>0</v>
      </c>
      <c r="N9" s="12">
        <f>IF('Raw Data'!N9 = $N$1, 1, 0)</f>
        <v>0</v>
      </c>
      <c r="O9" s="11">
        <f>IF('Raw Data'!O9= $O$1, 1, 0)</f>
        <v>1</v>
      </c>
      <c r="P9" s="11">
        <f>IF('Raw Data'!P9= $P$1, 1, 0)</f>
        <v>1</v>
      </c>
      <c r="Q9" s="11">
        <f>IF('Raw Data'!Q9= $Q$1, 1, 0)</f>
        <v>0</v>
      </c>
      <c r="R9" s="12">
        <f>IF('Raw Data'!R9= $R$1, 1, 0)</f>
        <v>1</v>
      </c>
      <c r="S9" s="11">
        <f>IF('Raw Data'!S9= $S$1, 1, 0)</f>
        <v>1</v>
      </c>
      <c r="T9" s="11">
        <f>IF('Raw Data'!T9= $T$1, 1, 0)</f>
        <v>1</v>
      </c>
      <c r="U9" s="11">
        <f>IF('Raw Data'!U9= $U$1, 1, 0)</f>
        <v>0</v>
      </c>
      <c r="V9" s="13">
        <f t="shared" si="1"/>
        <v>0.6</v>
      </c>
      <c r="W9" s="14">
        <v>1994.0</v>
      </c>
      <c r="X9" s="15">
        <f>IF('Raw Data'!V9= "No", 2, 1)</f>
        <v>2</v>
      </c>
      <c r="Y9" s="16">
        <f>IF('Raw Data'!W9= "Female", 1, 0)</f>
        <v>1</v>
      </c>
      <c r="Z9" s="16">
        <f>IF('Raw Data'!X9= "White", 0, 1)</f>
        <v>0</v>
      </c>
      <c r="AA9" s="16">
        <f>IF('Raw Data'!Y9= "Native Speaker", 0, 1)</f>
        <v>0</v>
      </c>
      <c r="AB9" s="16">
        <f>IF('Raw Data'!Z9= "United States", 0, 1)</f>
        <v>0</v>
      </c>
      <c r="AC9" s="16">
        <f>IF('Raw Data'!AD9= "English", 0, 1)</f>
        <v>0</v>
      </c>
      <c r="AD9" s="16">
        <f>IF('Raw Data'!AC9="0-23 months", 1, 
IF('Raw Data'!AC9="2-5 years", 2, 
IF('Raw Data'!AC9="6-10 years", 3, 
IF('Raw Data'!AC9="11-17 years", 4, 
IF('Raw Data'!AC9="&gt; 18 years", 5, 0)))))</f>
        <v>0</v>
      </c>
    </row>
    <row r="10">
      <c r="A10" s="10" t="s">
        <v>144</v>
      </c>
      <c r="B10" s="11">
        <f>IF('Raw Data'!B10="Central diabetes insipidus", 1, 0)</f>
        <v>1</v>
      </c>
      <c r="C10" s="11">
        <f>IF('Raw Data'!C10="Decreased conduction rate along the bundle branches", 1, 0)</f>
        <v>0</v>
      </c>
      <c r="D10" s="11">
        <f>IF('Raw Data'!D10="Mitral valve stenosis", 1, 0)</f>
        <v>0</v>
      </c>
      <c r="E10" s="11">
        <f>IF('Raw Data'!E10="Decreased pulmonary capillary hydrostatic fluid pressure", 1, 0)</f>
        <v>0</v>
      </c>
      <c r="F10" s="11">
        <f>IF('Raw Data'!F10= $F$1, 1, 0)</f>
        <v>0</v>
      </c>
      <c r="G10" s="11">
        <f>IF('Raw Data'!G10= $G$1, 1, 0)</f>
        <v>1</v>
      </c>
      <c r="H10" s="12">
        <f>IF('Raw Data'!H10= $H$1, 1, 0)</f>
        <v>0</v>
      </c>
      <c r="I10" s="12">
        <f>IF('Raw Data'!I10= $I$1, 1, 0)</f>
        <v>0</v>
      </c>
      <c r="J10" s="12">
        <f>IF('Raw Data'!J10= $J$1, 1, 0)</f>
        <v>1</v>
      </c>
      <c r="K10" s="11">
        <f>IF('Raw Data'!K10 = $K$1, 1, 0)</f>
        <v>1</v>
      </c>
      <c r="L10" s="11">
        <f>IF('Raw Data'!L10 = $L$1, 1, 0)</f>
        <v>0</v>
      </c>
      <c r="M10" s="11">
        <f>IF('Raw Data'!M10 = $M$1, 1, 0)</f>
        <v>0</v>
      </c>
      <c r="N10" s="12">
        <f>IF('Raw Data'!N10 = $N$1, 1, 0)</f>
        <v>0</v>
      </c>
      <c r="O10" s="11">
        <f>IF('Raw Data'!O10= $O$1, 1, 0)</f>
        <v>1</v>
      </c>
      <c r="P10" s="11">
        <f>IF('Raw Data'!P10= $P$1, 1, 0)</f>
        <v>0</v>
      </c>
      <c r="Q10" s="11">
        <f>IF('Raw Data'!Q10= $Q$1, 1, 0)</f>
        <v>0</v>
      </c>
      <c r="R10" s="12">
        <f>IF('Raw Data'!R10= $R$1, 1, 0)</f>
        <v>1</v>
      </c>
      <c r="S10" s="11">
        <f>IF('Raw Data'!S10= $S$1, 1, 0)</f>
        <v>0</v>
      </c>
      <c r="T10" s="11">
        <f>IF('Raw Data'!T10= $T$1, 1, 0)</f>
        <v>0</v>
      </c>
      <c r="U10" s="11">
        <f>IF('Raw Data'!U10= $U$1, 1, 0)</f>
        <v>0</v>
      </c>
      <c r="V10" s="13">
        <f t="shared" si="1"/>
        <v>0.3</v>
      </c>
      <c r="W10" s="14">
        <v>2063.0</v>
      </c>
      <c r="X10" s="15">
        <f>IF('Raw Data'!V10= "No", 2, 1)</f>
        <v>2</v>
      </c>
      <c r="Y10" s="16">
        <f>IF('Raw Data'!W10= "Female", 1, 0)</f>
        <v>1</v>
      </c>
      <c r="Z10" s="16">
        <f>IF('Raw Data'!X10= "White", 0, 1)</f>
        <v>1</v>
      </c>
      <c r="AA10" s="16">
        <f>IF('Raw Data'!Y10= "Native Speaker", 0, 1)</f>
        <v>1</v>
      </c>
      <c r="AB10" s="16">
        <f>IF('Raw Data'!Z10= "United States", 0, 1)</f>
        <v>1</v>
      </c>
      <c r="AC10" s="16">
        <f>IF('Raw Data'!AD10= "English", 0, 1)</f>
        <v>1</v>
      </c>
      <c r="AD10" s="16">
        <f>IF('Raw Data'!AC10="0-23 months", 1, 
IF('Raw Data'!AC10="2-5 years", 2, 
IF('Raw Data'!AC10="6-10 years", 3, 
IF('Raw Data'!AC10="11-17 years", 4, 
IF('Raw Data'!AC10="&gt; 18 years", 5, 0)))))</f>
        <v>4</v>
      </c>
    </row>
    <row r="11">
      <c r="A11" s="10" t="s">
        <v>152</v>
      </c>
      <c r="B11" s="11">
        <f>IF('Raw Data'!B11="Central diabetes insipidus", 1, 0)</f>
        <v>0</v>
      </c>
      <c r="C11" s="11">
        <f>IF('Raw Data'!C11="Decreased conduction rate along the bundle branches", 1, 0)</f>
        <v>0</v>
      </c>
      <c r="D11" s="11">
        <f>IF('Raw Data'!D11="Mitral valve stenosis", 1, 0)</f>
        <v>1</v>
      </c>
      <c r="E11" s="11">
        <f>IF('Raw Data'!E11="Decreased pulmonary capillary hydrostatic fluid pressure", 1, 0)</f>
        <v>0</v>
      </c>
      <c r="F11" s="11">
        <f>IF('Raw Data'!F11= $F$1, 1, 0)</f>
        <v>0</v>
      </c>
      <c r="G11" s="11">
        <f>IF('Raw Data'!G11= $G$1, 1, 0)</f>
        <v>1</v>
      </c>
      <c r="H11" s="12">
        <f>IF('Raw Data'!H11= $H$1, 1, 0)</f>
        <v>0</v>
      </c>
      <c r="I11" s="12">
        <f>IF('Raw Data'!I11= $I$1, 1, 0)</f>
        <v>0</v>
      </c>
      <c r="J11" s="12">
        <f>IF('Raw Data'!J11= $J$1, 1, 0)</f>
        <v>0</v>
      </c>
      <c r="K11" s="11">
        <f>IF('Raw Data'!K11 = $K$1, 1, 0)</f>
        <v>0</v>
      </c>
      <c r="L11" s="11">
        <f>IF('Raw Data'!L11 = $L$1, 1, 0)</f>
        <v>0</v>
      </c>
      <c r="M11" s="11">
        <f>IF('Raw Data'!M11 = $M$1, 1, 0)</f>
        <v>0</v>
      </c>
      <c r="N11" s="12">
        <f>IF('Raw Data'!N11 = $N$1, 1, 0)</f>
        <v>0</v>
      </c>
      <c r="O11" s="11">
        <f>IF('Raw Data'!O11= $O$1, 1, 0)</f>
        <v>1</v>
      </c>
      <c r="P11" s="11">
        <f>IF('Raw Data'!P11= $P$1, 1, 0)</f>
        <v>1</v>
      </c>
      <c r="Q11" s="11">
        <f>IF('Raw Data'!Q11= $Q$1, 1, 0)</f>
        <v>1</v>
      </c>
      <c r="R11" s="12">
        <f>IF('Raw Data'!R11= $R$1, 1, 0)</f>
        <v>0</v>
      </c>
      <c r="S11" s="11">
        <f>IF('Raw Data'!S11= $S$1, 1, 0)</f>
        <v>0</v>
      </c>
      <c r="T11" s="11">
        <f>IF('Raw Data'!T11= $T$1, 1, 0)</f>
        <v>1</v>
      </c>
      <c r="U11" s="11">
        <f>IF('Raw Data'!U11= $U$1, 1, 0)</f>
        <v>1</v>
      </c>
      <c r="V11" s="13">
        <f t="shared" si="1"/>
        <v>0.35</v>
      </c>
      <c r="W11" s="14">
        <v>482.0</v>
      </c>
      <c r="X11" s="15">
        <f>IF('Raw Data'!V11= "No", 2, 1)</f>
        <v>2</v>
      </c>
      <c r="Y11" s="16">
        <f>IF('Raw Data'!W11= "Female", 1, 0)</f>
        <v>0</v>
      </c>
      <c r="Z11" s="16">
        <f>IF('Raw Data'!X11= "White", 0, 1)</f>
        <v>1</v>
      </c>
      <c r="AA11" s="16">
        <f>IF('Raw Data'!Y11= "Native Speaker", 0, 1)</f>
        <v>1</v>
      </c>
      <c r="AB11" s="16">
        <f>IF('Raw Data'!Z11= "United States", 0, 1)</f>
        <v>1</v>
      </c>
      <c r="AC11" s="16">
        <f>IF('Raw Data'!AD11= "English", 0, 1)</f>
        <v>1</v>
      </c>
      <c r="AD11" s="16">
        <f>IF('Raw Data'!AC11="0-23 months", 1, 
IF('Raw Data'!AC11="2-5 years", 2, 
IF('Raw Data'!AC11="6-10 years", 3, 
IF('Raw Data'!AC11="11-17 years", 4, 
IF('Raw Data'!AC11="&gt; 18 years", 5, 0)))))</f>
        <v>2</v>
      </c>
    </row>
    <row r="12">
      <c r="A12" s="10" t="s">
        <v>157</v>
      </c>
      <c r="B12" s="11">
        <f>IF('Raw Data'!B12="Central diabetes insipidus", 1, 0)</f>
        <v>1</v>
      </c>
      <c r="C12" s="11">
        <f>IF('Raw Data'!C12="Decreased conduction rate along the bundle branches", 1, 0)</f>
        <v>1</v>
      </c>
      <c r="D12" s="11">
        <f>IF('Raw Data'!D12="Mitral valve stenosis", 1, 0)</f>
        <v>0</v>
      </c>
      <c r="E12" s="11">
        <f>IF('Raw Data'!E12="Decreased pulmonary capillary hydrostatic fluid pressure", 1, 0)</f>
        <v>0</v>
      </c>
      <c r="F12" s="11">
        <f>IF('Raw Data'!F12= $F$1, 1, 0)</f>
        <v>0</v>
      </c>
      <c r="G12" s="11">
        <f>IF('Raw Data'!G12= $G$1, 1, 0)</f>
        <v>1</v>
      </c>
      <c r="H12" s="12">
        <f>IF('Raw Data'!H12= $H$1, 1, 0)</f>
        <v>1</v>
      </c>
      <c r="I12" s="12">
        <f>IF('Raw Data'!I12= $I$1, 1, 0)</f>
        <v>1</v>
      </c>
      <c r="J12" s="12">
        <f>IF('Raw Data'!J12= $J$1, 1, 0)</f>
        <v>1</v>
      </c>
      <c r="K12" s="11">
        <f>IF('Raw Data'!K12 = $K$1, 1, 0)</f>
        <v>0</v>
      </c>
      <c r="L12" s="11">
        <f>IF('Raw Data'!L12 = $L$1, 1, 0)</f>
        <v>1</v>
      </c>
      <c r="M12" s="11">
        <f>IF('Raw Data'!M12 = $M$1, 1, 0)</f>
        <v>0</v>
      </c>
      <c r="N12" s="12">
        <f>IF('Raw Data'!N12 = $N$1, 1, 0)</f>
        <v>0</v>
      </c>
      <c r="O12" s="11">
        <f>IF('Raw Data'!O12= $O$1, 1, 0)</f>
        <v>1</v>
      </c>
      <c r="P12" s="11">
        <f>IF('Raw Data'!P12= $P$1, 1, 0)</f>
        <v>1</v>
      </c>
      <c r="Q12" s="11">
        <f>IF('Raw Data'!Q12= $Q$1, 1, 0)</f>
        <v>1</v>
      </c>
      <c r="R12" s="12">
        <f>IF('Raw Data'!R12= $R$1, 1, 0)</f>
        <v>1</v>
      </c>
      <c r="S12" s="11">
        <f>IF('Raw Data'!S12= $S$1, 1, 0)</f>
        <v>1</v>
      </c>
      <c r="T12" s="11">
        <f>IF('Raw Data'!T12= $T$1, 1, 0)</f>
        <v>1</v>
      </c>
      <c r="U12" s="11">
        <f>IF('Raw Data'!U12= $U$1, 1, 0)</f>
        <v>1</v>
      </c>
      <c r="V12" s="13">
        <f t="shared" si="1"/>
        <v>0.7</v>
      </c>
      <c r="W12" s="14">
        <v>1140.0</v>
      </c>
      <c r="X12" s="15">
        <f>IF('Raw Data'!V12= "No", 2, 1)</f>
        <v>2</v>
      </c>
      <c r="Y12" s="16">
        <f>IF('Raw Data'!W12= "Female", 1, 0)</f>
        <v>0</v>
      </c>
      <c r="Z12" s="16">
        <f>IF('Raw Data'!X12= "White", 0, 1)</f>
        <v>1</v>
      </c>
      <c r="AA12" s="16">
        <f>IF('Raw Data'!Y12= "Native Speaker", 0, 1)</f>
        <v>0</v>
      </c>
      <c r="AB12" s="16">
        <f>IF('Raw Data'!Z12= "United States", 0, 1)</f>
        <v>0</v>
      </c>
      <c r="AC12" s="16">
        <f>IF('Raw Data'!AD12= "English", 0, 1)</f>
        <v>0</v>
      </c>
      <c r="AD12" s="16">
        <f>IF('Raw Data'!AC12="0-23 months", 1, 
IF('Raw Data'!AC12="2-5 years", 2, 
IF('Raw Data'!AC12="6-10 years", 3, 
IF('Raw Data'!AC12="11-17 years", 4, 
IF('Raw Data'!AC12="&gt; 18 years", 5, 0)))))</f>
        <v>0</v>
      </c>
    </row>
    <row r="13">
      <c r="A13" s="10" t="s">
        <v>159</v>
      </c>
      <c r="B13" s="11">
        <f>IF('Raw Data'!B13="Central diabetes insipidus", 1, 0)</f>
        <v>1</v>
      </c>
      <c r="C13" s="11">
        <f>IF('Raw Data'!C13="Decreased conduction rate along the bundle branches", 1, 0)</f>
        <v>0</v>
      </c>
      <c r="D13" s="11">
        <f>IF('Raw Data'!D13="Mitral valve stenosis", 1, 0)</f>
        <v>0</v>
      </c>
      <c r="E13" s="11">
        <f>IF('Raw Data'!E13="Decreased pulmonary capillary hydrostatic fluid pressure", 1, 0)</f>
        <v>0</v>
      </c>
      <c r="F13" s="11">
        <f>IF('Raw Data'!F13= $F$1, 1, 0)</f>
        <v>0</v>
      </c>
      <c r="G13" s="11">
        <f>IF('Raw Data'!G13= $G$1, 1, 0)</f>
        <v>1</v>
      </c>
      <c r="H13" s="12">
        <f>IF('Raw Data'!H13= $H$1, 1, 0)</f>
        <v>0</v>
      </c>
      <c r="I13" s="12">
        <f>IF('Raw Data'!I13= $I$1, 1, 0)</f>
        <v>0</v>
      </c>
      <c r="J13" s="12">
        <f>IF('Raw Data'!J13= $J$1, 1, 0)</f>
        <v>1</v>
      </c>
      <c r="K13" s="11">
        <f>IF('Raw Data'!K13 = $K$1, 1, 0)</f>
        <v>0</v>
      </c>
      <c r="L13" s="11">
        <f>IF('Raw Data'!L13 = $L$1, 1, 0)</f>
        <v>0</v>
      </c>
      <c r="M13" s="11">
        <f>IF('Raw Data'!M13 = $M$1, 1, 0)</f>
        <v>1</v>
      </c>
      <c r="N13" s="12">
        <f>IF('Raw Data'!N13 = $N$1, 1, 0)</f>
        <v>0</v>
      </c>
      <c r="O13" s="11">
        <f>IF('Raw Data'!O13= $O$1, 1, 0)</f>
        <v>0</v>
      </c>
      <c r="P13" s="11">
        <f>IF('Raw Data'!P13= $P$1, 1, 0)</f>
        <v>0</v>
      </c>
      <c r="Q13" s="11">
        <f>IF('Raw Data'!Q13= $Q$1, 1, 0)</f>
        <v>0</v>
      </c>
      <c r="R13" s="12">
        <f>IF('Raw Data'!R13= $R$1, 1, 0)</f>
        <v>1</v>
      </c>
      <c r="S13" s="11">
        <f>IF('Raw Data'!S13= $S$1, 1, 0)</f>
        <v>0</v>
      </c>
      <c r="T13" s="11">
        <f>IF('Raw Data'!T13= $T$1, 1, 0)</f>
        <v>1</v>
      </c>
      <c r="U13" s="11">
        <f>IF('Raw Data'!U13= $U$1, 1, 0)</f>
        <v>0</v>
      </c>
      <c r="V13" s="13">
        <f t="shared" si="1"/>
        <v>0.3</v>
      </c>
      <c r="W13" s="14">
        <v>1100.0</v>
      </c>
      <c r="X13" s="15">
        <f>IF('Raw Data'!V13= "No", 2, 1)</f>
        <v>2</v>
      </c>
      <c r="Y13" s="16">
        <f>IF('Raw Data'!W13= "Female", 1, 0)</f>
        <v>1</v>
      </c>
      <c r="Z13" s="16">
        <f>IF('Raw Data'!X13= "White", 0, 1)</f>
        <v>1</v>
      </c>
      <c r="AA13" s="16">
        <f>IF('Raw Data'!Y13= "Native Speaker", 0, 1)</f>
        <v>1</v>
      </c>
      <c r="AB13" s="16">
        <f>IF('Raw Data'!Z13= "United States", 0, 1)</f>
        <v>0</v>
      </c>
      <c r="AC13" s="16">
        <f>IF('Raw Data'!AD13= "English", 0, 1)</f>
        <v>1</v>
      </c>
      <c r="AD13" s="16">
        <f>IF('Raw Data'!AC13="0-23 months", 1, 
IF('Raw Data'!AC13="2-5 years", 2, 
IF('Raw Data'!AC13="6-10 years", 3, 
IF('Raw Data'!AC13="11-17 years", 4, 
IF('Raw Data'!AC13="&gt; 18 years", 5, 0)))))</f>
        <v>0</v>
      </c>
    </row>
    <row r="14">
      <c r="A14" s="10" t="s">
        <v>165</v>
      </c>
      <c r="B14" s="11">
        <f>IF('Raw Data'!B14="Central diabetes insipidus", 1, 0)</f>
        <v>0</v>
      </c>
      <c r="C14" s="11">
        <f>IF('Raw Data'!C14="Decreased conduction rate along the bundle branches", 1, 0)</f>
        <v>0</v>
      </c>
      <c r="D14" s="11">
        <f>IF('Raw Data'!D14="Mitral valve stenosis", 1, 0)</f>
        <v>1</v>
      </c>
      <c r="E14" s="11">
        <f>IF('Raw Data'!E14="Decreased pulmonary capillary hydrostatic fluid pressure", 1, 0)</f>
        <v>1</v>
      </c>
      <c r="F14" s="11">
        <f>IF('Raw Data'!F14= $F$1, 1, 0)</f>
        <v>0</v>
      </c>
      <c r="G14" s="11">
        <f>IF('Raw Data'!G14= $G$1, 1, 0)</f>
        <v>0</v>
      </c>
      <c r="H14" s="12">
        <f>IF('Raw Data'!H14= $H$1, 1, 0)</f>
        <v>0</v>
      </c>
      <c r="I14" s="12">
        <f>IF('Raw Data'!I14= $I$1, 1, 0)</f>
        <v>1</v>
      </c>
      <c r="J14" s="12">
        <f>IF('Raw Data'!J14= $J$1, 1, 0)</f>
        <v>0</v>
      </c>
      <c r="K14" s="11">
        <f>IF('Raw Data'!K14 = $K$1, 1, 0)</f>
        <v>1</v>
      </c>
      <c r="L14" s="11">
        <f>IF('Raw Data'!L14 = $L$1, 1, 0)</f>
        <v>0</v>
      </c>
      <c r="M14" s="11">
        <f>IF('Raw Data'!M14 = $M$1, 1, 0)</f>
        <v>0</v>
      </c>
      <c r="N14" s="12">
        <f>IF('Raw Data'!N14 = $N$1, 1, 0)</f>
        <v>0</v>
      </c>
      <c r="O14" s="11">
        <f>IF('Raw Data'!O14= $O$1, 1, 0)</f>
        <v>1</v>
      </c>
      <c r="P14" s="11">
        <f>IF('Raw Data'!P14= $P$1, 1, 0)</f>
        <v>0</v>
      </c>
      <c r="Q14" s="11">
        <f>IF('Raw Data'!Q14= $Q$1, 1, 0)</f>
        <v>0</v>
      </c>
      <c r="R14" s="12">
        <f>IF('Raw Data'!R14= $R$1, 1, 0)</f>
        <v>0</v>
      </c>
      <c r="S14" s="11">
        <f>IF('Raw Data'!S14= $S$1, 1, 0)</f>
        <v>0</v>
      </c>
      <c r="T14" s="11">
        <f>IF('Raw Data'!T14= $T$1, 1, 0)</f>
        <v>0</v>
      </c>
      <c r="U14" s="11">
        <f>IF('Raw Data'!U14= $U$1, 1, 0)</f>
        <v>0</v>
      </c>
      <c r="V14" s="13">
        <f t="shared" si="1"/>
        <v>0.25</v>
      </c>
      <c r="W14" s="14">
        <v>246.0</v>
      </c>
      <c r="X14" s="15">
        <f>IF('Raw Data'!V14= "No", 2, 1)</f>
        <v>2</v>
      </c>
      <c r="Y14" s="16">
        <f>IF('Raw Data'!W14= "Female", 1, 0)</f>
        <v>1</v>
      </c>
      <c r="Z14" s="16">
        <f>IF('Raw Data'!X14= "White", 0, 1)</f>
        <v>1</v>
      </c>
      <c r="AA14" s="16">
        <f>IF('Raw Data'!Y14= "Native Speaker", 0, 1)</f>
        <v>0</v>
      </c>
      <c r="AB14" s="16">
        <f>IF('Raw Data'!Z14= "United States", 0, 1)</f>
        <v>0</v>
      </c>
      <c r="AC14" s="16">
        <f>IF('Raw Data'!AD14= "English", 0, 1)</f>
        <v>0</v>
      </c>
      <c r="AD14" s="16">
        <f>IF('Raw Data'!AC14="0-23 months", 1, 
IF('Raw Data'!AC14="2-5 years", 2, 
IF('Raw Data'!AC14="6-10 years", 3, 
IF('Raw Data'!AC14="11-17 years", 4, 
IF('Raw Data'!AC14="&gt; 18 years", 5, 0)))))</f>
        <v>0</v>
      </c>
    </row>
    <row r="15">
      <c r="A15" s="10" t="s">
        <v>168</v>
      </c>
      <c r="B15" s="11">
        <f>IF('Raw Data'!B15="Central diabetes insipidus", 1, 0)</f>
        <v>1</v>
      </c>
      <c r="C15" s="11">
        <f>IF('Raw Data'!C15="Decreased conduction rate along the bundle branches", 1, 0)</f>
        <v>0</v>
      </c>
      <c r="D15" s="11">
        <f>IF('Raw Data'!D15="Mitral valve stenosis", 1, 0)</f>
        <v>0</v>
      </c>
      <c r="E15" s="11">
        <f>IF('Raw Data'!E15="Decreased pulmonary capillary hydrostatic fluid pressure", 1, 0)</f>
        <v>0</v>
      </c>
      <c r="F15" s="11">
        <f>IF('Raw Data'!F15= $F$1, 1, 0)</f>
        <v>1</v>
      </c>
      <c r="G15" s="11">
        <f>IF('Raw Data'!G15= $G$1, 1, 0)</f>
        <v>0</v>
      </c>
      <c r="H15" s="12">
        <f>IF('Raw Data'!H15= $H$1, 1, 0)</f>
        <v>0</v>
      </c>
      <c r="I15" s="12">
        <f>IF('Raw Data'!I15= $I$1, 1, 0)</f>
        <v>1</v>
      </c>
      <c r="J15" s="12">
        <f>IF('Raw Data'!J15= $J$1, 1, 0)</f>
        <v>0</v>
      </c>
      <c r="K15" s="11">
        <f>IF('Raw Data'!K15 = $K$1, 1, 0)</f>
        <v>1</v>
      </c>
      <c r="L15" s="11">
        <f>IF('Raw Data'!L15 = $L$1, 1, 0)</f>
        <v>0</v>
      </c>
      <c r="M15" s="11">
        <f>IF('Raw Data'!M15 = $M$1, 1, 0)</f>
        <v>0</v>
      </c>
      <c r="N15" s="12">
        <f>IF('Raw Data'!N15 = $N$1, 1, 0)</f>
        <v>0</v>
      </c>
      <c r="O15" s="11">
        <f>IF('Raw Data'!O15= $O$1, 1, 0)</f>
        <v>0</v>
      </c>
      <c r="P15" s="11">
        <f>IF('Raw Data'!P15= $P$1, 1, 0)</f>
        <v>1</v>
      </c>
      <c r="Q15" s="11">
        <f>IF('Raw Data'!Q15= $Q$1, 1, 0)</f>
        <v>1</v>
      </c>
      <c r="R15" s="12">
        <f>IF('Raw Data'!R15= $R$1, 1, 0)</f>
        <v>0</v>
      </c>
      <c r="S15" s="11">
        <f>IF('Raw Data'!S15= $S$1, 1, 0)</f>
        <v>1</v>
      </c>
      <c r="T15" s="11">
        <f>IF('Raw Data'!T15= $T$1, 1, 0)</f>
        <v>0</v>
      </c>
      <c r="U15" s="11">
        <f>IF('Raw Data'!U15= $U$1, 1, 0)</f>
        <v>0</v>
      </c>
      <c r="V15" s="13">
        <f t="shared" si="1"/>
        <v>0.35</v>
      </c>
      <c r="W15" s="14">
        <v>8565.0</v>
      </c>
      <c r="X15" s="15">
        <f>IF('Raw Data'!V15= "No", 2, 1)</f>
        <v>2</v>
      </c>
      <c r="Y15" s="16">
        <f>IF('Raw Data'!W15= "Female", 1, 0)</f>
        <v>1</v>
      </c>
      <c r="Z15" s="16">
        <f>IF('Raw Data'!X15= "White", 0, 1)</f>
        <v>0</v>
      </c>
      <c r="AA15" s="16">
        <f>IF('Raw Data'!Y15= "Native Speaker", 0, 1)</f>
        <v>1</v>
      </c>
      <c r="AB15" s="16">
        <f>IF('Raw Data'!Z15= "United States", 0, 1)</f>
        <v>0</v>
      </c>
      <c r="AC15" s="16">
        <f>IF('Raw Data'!AD15= "English", 0, 1)</f>
        <v>0</v>
      </c>
      <c r="AD15" s="16">
        <f>IF('Raw Data'!AC15="0-23 months", 1, 
IF('Raw Data'!AC15="2-5 years", 2, 
IF('Raw Data'!AC15="6-10 years", 3, 
IF('Raw Data'!AC15="11-17 years", 4, 
IF('Raw Data'!AC15="&gt; 18 years", 5, 0)))))</f>
        <v>0</v>
      </c>
    </row>
    <row r="16">
      <c r="Y16" s="17"/>
    </row>
    <row r="17">
      <c r="A17" s="4" t="s">
        <v>190</v>
      </c>
      <c r="B17" s="17">
        <f t="shared" ref="B17:U17" si="2">ROUND(SUM(B3:B15)/13, 3)</f>
        <v>0.538</v>
      </c>
      <c r="C17" s="17">
        <f t="shared" si="2"/>
        <v>0.077</v>
      </c>
      <c r="D17" s="17">
        <f t="shared" si="2"/>
        <v>0.462</v>
      </c>
      <c r="E17" s="17">
        <f t="shared" si="2"/>
        <v>0.385</v>
      </c>
      <c r="F17" s="17">
        <f t="shared" si="2"/>
        <v>0.462</v>
      </c>
      <c r="G17" s="17">
        <f t="shared" si="2"/>
        <v>0.615</v>
      </c>
      <c r="H17" s="17">
        <f t="shared" si="2"/>
        <v>0.077</v>
      </c>
      <c r="I17" s="17">
        <f t="shared" si="2"/>
        <v>0.538</v>
      </c>
      <c r="J17" s="17">
        <f t="shared" si="2"/>
        <v>0.538</v>
      </c>
      <c r="K17" s="17">
        <f t="shared" si="2"/>
        <v>0.231</v>
      </c>
      <c r="L17" s="17">
        <f t="shared" si="2"/>
        <v>0.154</v>
      </c>
      <c r="M17" s="17">
        <f t="shared" si="2"/>
        <v>0.231</v>
      </c>
      <c r="N17" s="17">
        <f t="shared" si="2"/>
        <v>0</v>
      </c>
      <c r="O17" s="17">
        <f t="shared" si="2"/>
        <v>0.462</v>
      </c>
      <c r="P17" s="17">
        <f t="shared" si="2"/>
        <v>0.385</v>
      </c>
      <c r="Q17" s="17">
        <f t="shared" si="2"/>
        <v>0.231</v>
      </c>
      <c r="R17" s="17">
        <f t="shared" si="2"/>
        <v>0.538</v>
      </c>
      <c r="S17" s="17">
        <f t="shared" si="2"/>
        <v>0.231</v>
      </c>
      <c r="T17" s="17">
        <f t="shared" si="2"/>
        <v>0.385</v>
      </c>
      <c r="U17" s="17">
        <f t="shared" si="2"/>
        <v>0.462</v>
      </c>
    </row>
    <row r="18">
      <c r="A18" s="4" t="s">
        <v>191</v>
      </c>
      <c r="B18" s="17">
        <f t="shared" ref="B18:M18" si="3">ROUND(CORREL(B3:B15,$V$3:$V$15), 3)</f>
        <v>0.615</v>
      </c>
      <c r="C18" s="17">
        <f t="shared" si="3"/>
        <v>0.671</v>
      </c>
      <c r="D18" s="17">
        <f t="shared" si="3"/>
        <v>-0.154</v>
      </c>
      <c r="E18" s="17">
        <f t="shared" si="3"/>
        <v>0.052</v>
      </c>
      <c r="F18" s="17">
        <f t="shared" si="3"/>
        <v>0.205</v>
      </c>
      <c r="G18" s="17">
        <f t="shared" si="3"/>
        <v>0.472</v>
      </c>
      <c r="H18" s="17">
        <f t="shared" si="3"/>
        <v>0.671</v>
      </c>
      <c r="I18" s="17">
        <f t="shared" si="3"/>
        <v>0.461</v>
      </c>
      <c r="J18" s="17">
        <f t="shared" si="3"/>
        <v>0.461</v>
      </c>
      <c r="K18" s="17">
        <f t="shared" si="3"/>
        <v>-0.182</v>
      </c>
      <c r="L18" s="17">
        <f t="shared" si="3"/>
        <v>0.849</v>
      </c>
      <c r="M18" s="17">
        <f t="shared" si="3"/>
        <v>0.061</v>
      </c>
      <c r="N18" s="17">
        <v>0.0</v>
      </c>
      <c r="O18" s="17">
        <f t="shared" ref="O18:U18" si="4">ROUND(CORREL(O3:O15,$V$3:$V$15), 3)</f>
        <v>0.461</v>
      </c>
      <c r="P18" s="17">
        <f t="shared" si="4"/>
        <v>0.735</v>
      </c>
      <c r="Q18" s="17">
        <f t="shared" si="4"/>
        <v>0.424</v>
      </c>
      <c r="R18" s="17">
        <f t="shared" si="4"/>
        <v>0.154</v>
      </c>
      <c r="S18" s="17">
        <f t="shared" si="4"/>
        <v>0.727</v>
      </c>
      <c r="T18" s="17">
        <f t="shared" si="4"/>
        <v>0.42</v>
      </c>
      <c r="U18" s="17">
        <f t="shared" si="4"/>
        <v>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2024-09-07T15:38:11Z</dcterms:created>
  <dc:creator>Apache POI</dc:creator>
</cp:coreProperties>
</file>