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vi\Team Dropbox\Javi Rodriguez\Workspace\2-PROYECTOS\Bitbucket\03-Battery Pack\bat_hw\PCB\BATT_DISP\BOM\"/>
    </mc:Choice>
  </mc:AlternateContent>
  <xr:revisionPtr revIDLastSave="0" documentId="13_ncr:1_{9E265EA1-C4F5-4D49-918D-1321AD6D5B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I16" i="1"/>
  <c r="I15" i="1"/>
  <c r="H15" i="1"/>
  <c r="I14" i="1"/>
  <c r="H14" i="1"/>
  <c r="I13" i="1"/>
  <c r="H13" i="1"/>
  <c r="I12" i="1"/>
  <c r="B12" i="1"/>
  <c r="H12" i="1" s="1"/>
  <c r="I11" i="1"/>
  <c r="H11" i="1"/>
  <c r="I10" i="1"/>
  <c r="H10" i="1"/>
  <c r="I9" i="1"/>
  <c r="H9" i="1"/>
  <c r="I8" i="1"/>
  <c r="H8" i="1"/>
  <c r="I7" i="1"/>
  <c r="H7" i="1"/>
  <c r="H17" i="1" l="1"/>
</calcChain>
</file>

<file path=xl/sharedStrings.xml><?xml version="1.0" encoding="utf-8"?>
<sst xmlns="http://schemas.openxmlformats.org/spreadsheetml/2006/main" count="52" uniqueCount="42">
  <si>
    <t>BOM Version</t>
  </si>
  <si>
    <t>BATT_DISPLAY_BOOM</t>
  </si>
  <si>
    <t>Position</t>
  </si>
  <si>
    <t>Qty</t>
  </si>
  <si>
    <t>Part</t>
  </si>
  <si>
    <t>Value</t>
  </si>
  <si>
    <t>Device</t>
  </si>
  <si>
    <t>Package</t>
  </si>
  <si>
    <t>Unit Price</t>
  </si>
  <si>
    <t>Extended Price</t>
  </si>
  <si>
    <t>Link</t>
  </si>
  <si>
    <t>Assembly</t>
  </si>
  <si>
    <t>C2, C3, C5</t>
  </si>
  <si>
    <t>0.1UF 25V X7R</t>
  </si>
  <si>
    <t>CAPACITOR</t>
  </si>
  <si>
    <t>SMD-0603</t>
  </si>
  <si>
    <t xml:space="preserve">C1, C4 </t>
  </si>
  <si>
    <t xml:space="preserve">10UF 16V X5R </t>
  </si>
  <si>
    <t>SMD-0805</t>
  </si>
  <si>
    <t xml:space="preserve">R1, R2, R4, R6, R7, R8 </t>
  </si>
  <si>
    <t>10k</t>
  </si>
  <si>
    <t>RESISTOR</t>
  </si>
  <si>
    <t>SMD-0402</t>
  </si>
  <si>
    <t xml:space="preserve"> U1 </t>
  </si>
  <si>
    <t>IS31FL3731-QFLS2-TR</t>
  </si>
  <si>
    <t>INTEGRATED CIRCUIT</t>
  </si>
  <si>
    <t>28-WFQFN Exposed Pad</t>
  </si>
  <si>
    <t xml:space="preserve">S1, S2 </t>
  </si>
  <si>
    <t>KXT311LHS</t>
  </si>
  <si>
    <t>SWITCH</t>
  </si>
  <si>
    <t>C1-3, C1-4, C1-5, C1-6, C1-7, C1-8,C2-3, C2-4, C2-5, C2-6, C2-7, C2-8, C2-9, C2-10, C2-11, C2-12, C2-13, C2-14, C3-3, C3-4, C3-5, C3-6, C3-7, C3-8, C3-9, C3-10, C3-11, C3-12, C3-13, C3-14, C4-3, C4-4, C4-5, C4-6, C4-7, C4-8, C4-9, C4-10, C4-11, C4-12, C4-13, C4-14, C5-3, C5-4, C5-5, C5-6, C5-7, C5-8, C5-9, C5-10, C5-11, C5-12, C5-13, C5-14, C6-3, C6-4, C6-5, C6-6, C6-7, C6-8, C6-9, C6-10, C6-11, C6-12, C6-13, C6-14, C7-3, C7-4, C7-5, C7-6, C7-7, C7-8, C7-9, C7-10, C7-11, C7-12, C7-13, C7-14,C8-3, C8-4, C8-5, C8-6, C8-7, C8-8, C8-9, C8-10, C8-11, C8-12, C8-13, C8-14</t>
  </si>
  <si>
    <t>LED WHITE CLEAR</t>
  </si>
  <si>
    <t>DIODE LED</t>
  </si>
  <si>
    <t>CHIPLED_0402_NOOUTLINE</t>
  </si>
  <si>
    <t>C1-2,C2-2,C3-2,C4-2,C5-2,C6-2,</t>
  </si>
  <si>
    <t>LED GREEN CLEAR</t>
  </si>
  <si>
    <t>C8-2,C8-15,C7-15,C6-15,C2-15,C7-2</t>
  </si>
  <si>
    <t>LED YELLOW CLEAR</t>
  </si>
  <si>
    <t>C5-15,C4-15,C3-15,</t>
  </si>
  <si>
    <t>LED RED CLEAR</t>
  </si>
  <si>
    <t>Total</t>
  </si>
  <si>
    <t>R3,R5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</si>
</sst>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9" fillId="0" borderId="0" xfId="2" applyFont="1" applyAlignment="1">
      <alignment vertical="center"/>
    </xf>
    <xf numFmtId="0" fontId="5" fillId="0" borderId="0" xfId="0" applyFont="1" applyAlignment="1"/>
    <xf numFmtId="49" fontId="7" fillId="0" borderId="0" xfId="0" applyNumberFormat="1" applyFont="1" applyAlignment="1">
      <alignment vertical="center"/>
    </xf>
    <xf numFmtId="0" fontId="7" fillId="0" borderId="0" xfId="0" applyFont="1" applyAlignment="1"/>
    <xf numFmtId="44" fontId="7" fillId="0" borderId="0" xfId="1" applyFont="1" applyAlignment="1">
      <alignment vertical="center" wrapText="1"/>
    </xf>
    <xf numFmtId="0" fontId="5" fillId="0" borderId="0" xfId="0" applyFont="1"/>
    <xf numFmtId="49" fontId="5" fillId="0" borderId="0" xfId="0" applyNumberFormat="1" applyFont="1" applyAlignment="1">
      <alignment vertical="center"/>
    </xf>
    <xf numFmtId="44" fontId="7" fillId="0" borderId="0" xfId="1" applyFont="1" applyAlignment="1">
      <alignment vertical="center"/>
    </xf>
    <xf numFmtId="44" fontId="7" fillId="0" borderId="0" xfId="1" applyFont="1" applyAlignment="1"/>
    <xf numFmtId="44" fontId="5" fillId="0" borderId="0" xfId="1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44" fontId="7" fillId="0" borderId="0" xfId="0" applyNumberFormat="1" applyFont="1"/>
    <xf numFmtId="0" fontId="11" fillId="0" borderId="0" xfId="0" applyFont="1"/>
  </cellXfs>
  <cellStyles count="3">
    <cellStyle name="Hipervínculo" xfId="2" builtinId="8"/>
    <cellStyle name="Moneda" xfId="1" builtinId="4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0"/>
        <name val="Arial"/>
        <family val="2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vi/Team%20Dropbox/Javi%20Rodriguez/Workspace/2-PROYECTOS/Bitbucket/03-Battery%20Pack/bat_hw/BOMs/BATT_PCBS_BOM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NELs"/>
      <sheetName val="CPU BOM"/>
      <sheetName val="DCDC_BOM"/>
      <sheetName val="DISPLAY BOM"/>
      <sheetName val="INPUT BOM"/>
      <sheetName val="PUSHBUTTON"/>
      <sheetName val="History"/>
      <sheetName val="CONTACT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A4F5BD-7450-4A22-A2E3-9C7663E81606}" name="Tabla15" displayName="Tabla15" ref="A6:J17" totalsRowCount="1" headerRowDxfId="25" headerRowBorderDxfId="23" tableBorderDxfId="24">
  <autoFilter ref="A6:J16" xr:uid="{EAA4F5BD-7450-4A22-A2E3-9C7663E81606}"/>
  <tableColumns count="10">
    <tableColumn id="1" xr3:uid="{5371D2A9-9E3B-4768-8958-E03893C73311}" name="Position" totalsRowLabel="Total" dataDxfId="21" totalsRowDxfId="4"/>
    <tableColumn id="2" xr3:uid="{AF20ED35-8350-419A-8C33-B114C0FEDCFD}" name="Qty" dataDxfId="20"/>
    <tableColumn id="3" xr3:uid="{CA26845C-8B53-4B6B-BA7C-02211D89138C}" name="Part" dataDxfId="19"/>
    <tableColumn id="4" xr3:uid="{E4386A8B-8DFF-45FF-AE92-BE9B916683D8}" name="Value" dataDxfId="18" totalsRowDxfId="3"/>
    <tableColumn id="5" xr3:uid="{DA57F8F4-0660-49C2-9E5C-EC16BE3B4F5A}" name="Device" dataDxfId="17" totalsRowDxfId="2"/>
    <tableColumn id="6" xr3:uid="{CFEE56F0-99EF-484C-A724-7ECF4E299901}" name="Package" dataDxfId="16"/>
    <tableColumn id="7" xr3:uid="{C9F15D87-5446-4AE1-9E7C-43CA67551635}" name="Unit Price" dataDxfId="15" dataCellStyle="Moneda"/>
    <tableColumn id="8" xr3:uid="{EED07C17-507E-4CF1-9DA4-1950868AAC89}" name="Extended Price" totalsRowFunction="sum" dataDxfId="13" totalsRowDxfId="1" dataCellStyle="Moneda">
      <calculatedColumnFormula>Tabla15[[#This Row],[Unit Price]]*Tabla15[[#This Row],[Qty]]</calculatedColumnFormula>
    </tableColumn>
    <tableColumn id="9" xr3:uid="{2C02CB49-9DA5-4C9C-8CAC-0D99AF102048}" name="Link" dataDxfId="14">
      <calculatedColumnFormula>_xlfn.XLOOKUP(Tabla15[[#This Row],[Value]],[1]!Tabla8[Value],[1]!Tabla8[Links],"-")</calculatedColumnFormula>
    </tableColumn>
    <tableColumn id="10" xr3:uid="{D3AC0410-F921-4198-8F5C-CB5F68234FD2}" name="Assembly" dataDxfId="22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16" sqref="A16:J16"/>
    </sheetView>
  </sheetViews>
  <sheetFormatPr baseColWidth="10" defaultColWidth="9.140625" defaultRowHeight="15" x14ac:dyDescent="0.25"/>
  <cols>
    <col min="1" max="1" width="15.5703125" bestFit="1" customWidth="1"/>
    <col min="2" max="2" width="8.5703125" bestFit="1" customWidth="1"/>
    <col min="3" max="3" width="96.42578125" customWidth="1"/>
    <col min="4" max="4" width="20.28515625" bestFit="1" customWidth="1"/>
    <col min="5" max="5" width="19.42578125" bestFit="1" customWidth="1"/>
    <col min="6" max="6" width="25" bestFit="1" customWidth="1"/>
    <col min="7" max="7" width="14.42578125" bestFit="1" customWidth="1"/>
    <col min="8" max="8" width="19.42578125" bestFit="1" customWidth="1"/>
    <col min="9" max="9" width="110.42578125" bestFit="1" customWidth="1"/>
    <col min="10" max="10" width="14.140625" bestFit="1" customWidth="1"/>
  </cols>
  <sheetData>
    <row r="1" spans="1:10" x14ac:dyDescent="0.25">
      <c r="B1" s="1"/>
    </row>
    <row r="2" spans="1:10" ht="15.75" x14ac:dyDescent="0.25">
      <c r="A2" s="2" t="s">
        <v>0</v>
      </c>
      <c r="B2" s="3">
        <v>1</v>
      </c>
    </row>
    <row r="3" spans="1:10" ht="27" x14ac:dyDescent="0.4">
      <c r="A3" s="4"/>
      <c r="B3" s="4"/>
      <c r="C3" s="5"/>
      <c r="D3" s="4"/>
    </row>
    <row r="4" spans="1:10" ht="27" x14ac:dyDescent="0.4">
      <c r="B4" s="6" t="s">
        <v>1</v>
      </c>
      <c r="C4" s="7"/>
      <c r="D4" s="7"/>
      <c r="E4" s="8"/>
    </row>
    <row r="5" spans="1:10" x14ac:dyDescent="0.25">
      <c r="A5" s="9"/>
      <c r="B5" s="1"/>
    </row>
    <row r="6" spans="1:10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10</v>
      </c>
      <c r="J6" s="10" t="s">
        <v>11</v>
      </c>
    </row>
    <row r="7" spans="1:10" x14ac:dyDescent="0.25">
      <c r="A7" s="9">
        <v>1</v>
      </c>
      <c r="B7" s="20">
        <v>3</v>
      </c>
      <c r="C7" s="11" t="s">
        <v>12</v>
      </c>
      <c r="D7" s="21" t="s">
        <v>13</v>
      </c>
      <c r="E7" s="14" t="s">
        <v>14</v>
      </c>
      <c r="F7" s="14" t="s">
        <v>18</v>
      </c>
      <c r="G7" s="19">
        <v>4.5700000000000003E-3</v>
      </c>
      <c r="H7" s="19">
        <f>Tabla15[[#This Row],[Unit Price]]*Tabla15[[#This Row],[Qty]]</f>
        <v>1.371E-2</v>
      </c>
      <c r="I7" s="15" t="e">
        <f>_xlfn.XLOOKUP(Tabla15[[#This Row],[Value]],[1]!Tabla8[Value],[1]!Tabla8[Links],"-")</f>
        <v>#REF!</v>
      </c>
      <c r="J7" s="16"/>
    </row>
    <row r="8" spans="1:10" x14ac:dyDescent="0.25">
      <c r="A8" s="9">
        <v>2</v>
      </c>
      <c r="B8" s="20">
        <v>2</v>
      </c>
      <c r="C8" s="20" t="s">
        <v>16</v>
      </c>
      <c r="D8" s="17" t="s">
        <v>17</v>
      </c>
      <c r="E8" s="14" t="s">
        <v>14</v>
      </c>
      <c r="F8" s="14" t="s">
        <v>18</v>
      </c>
      <c r="G8" s="22">
        <v>1.677E-2</v>
      </c>
      <c r="H8" s="19">
        <f>Tabla15[[#This Row],[Unit Price]]*Tabla15[[#This Row],[Qty]]</f>
        <v>3.354E-2</v>
      </c>
      <c r="I8" s="15" t="e">
        <f>_xlfn.XLOOKUP(Tabla15[[#This Row],[Value]],[1]!Tabla8[Value],[1]!Tabla8[Links],"-")</f>
        <v>#REF!</v>
      </c>
      <c r="J8" s="16"/>
    </row>
    <row r="9" spans="1:10" x14ac:dyDescent="0.25">
      <c r="A9" s="9">
        <v>3</v>
      </c>
      <c r="B9" s="20">
        <v>6</v>
      </c>
      <c r="C9" s="20" t="s">
        <v>19</v>
      </c>
      <c r="D9" s="16" t="s">
        <v>20</v>
      </c>
      <c r="E9" s="16" t="s">
        <v>21</v>
      </c>
      <c r="F9" s="18" t="s">
        <v>22</v>
      </c>
      <c r="G9" s="23"/>
      <c r="H9" s="19">
        <f>Tabla15[[#This Row],[Unit Price]]*Tabla15[[#This Row],[Qty]]</f>
        <v>0</v>
      </c>
      <c r="I9" s="15" t="e">
        <f>_xlfn.XLOOKUP(Tabla15[[#This Row],[Value]],[1]!Tabla8[Value],[1]!Tabla8[Links],"-")</f>
        <v>#REF!</v>
      </c>
      <c r="J9" s="16"/>
    </row>
    <row r="10" spans="1:10" x14ac:dyDescent="0.25">
      <c r="A10" s="9">
        <v>4</v>
      </c>
      <c r="B10" s="20">
        <v>1</v>
      </c>
      <c r="C10" s="20" t="s">
        <v>23</v>
      </c>
      <c r="D10" s="18" t="s">
        <v>24</v>
      </c>
      <c r="E10" s="16" t="s">
        <v>25</v>
      </c>
      <c r="F10" s="18" t="s">
        <v>26</v>
      </c>
      <c r="G10" s="23">
        <v>0.67</v>
      </c>
      <c r="H10" s="19">
        <f>Tabla15[[#This Row],[Unit Price]]*Tabla15[[#This Row],[Qty]]</f>
        <v>0.67</v>
      </c>
      <c r="I10" s="15" t="e">
        <f>_xlfn.XLOOKUP(Tabla15[[#This Row],[Value]],[1]!Tabla8[Value],[1]!Tabla8[Links],"-")</f>
        <v>#REF!</v>
      </c>
      <c r="J10" s="16"/>
    </row>
    <row r="11" spans="1:10" x14ac:dyDescent="0.25">
      <c r="A11" s="9">
        <v>5</v>
      </c>
      <c r="B11" s="20">
        <v>2</v>
      </c>
      <c r="C11" s="20" t="s">
        <v>27</v>
      </c>
      <c r="D11" s="18" t="s">
        <v>28</v>
      </c>
      <c r="E11" s="16" t="s">
        <v>29</v>
      </c>
      <c r="F11" s="16" t="s">
        <v>28</v>
      </c>
      <c r="G11" s="24">
        <v>9.7239999999999993E-2</v>
      </c>
      <c r="H11" s="19">
        <f>Tabla15[[#This Row],[Unit Price]]*Tabla15[[#This Row],[Qty]]</f>
        <v>0.19447999999999999</v>
      </c>
      <c r="I11" s="15" t="e">
        <f>_xlfn.XLOOKUP(Tabla15[[#This Row],[Value]],[1]!Tabla8[Value],[1]!Tabla8[Links],"-")</f>
        <v>#REF!</v>
      </c>
      <c r="J11" s="16"/>
    </row>
    <row r="12" spans="1:10" ht="77.25" x14ac:dyDescent="0.25">
      <c r="A12" s="9">
        <v>6</v>
      </c>
      <c r="B12" s="20">
        <f>105-15</f>
        <v>90</v>
      </c>
      <c r="C12" s="25" t="s">
        <v>30</v>
      </c>
      <c r="D12" s="16" t="s">
        <v>31</v>
      </c>
      <c r="E12" s="16" t="s">
        <v>32</v>
      </c>
      <c r="F12" s="16" t="s">
        <v>33</v>
      </c>
      <c r="G12" s="24">
        <v>3.1969999999999998E-2</v>
      </c>
      <c r="H12" s="24">
        <f>Tabla15[[#This Row],[Unit Price]]*Tabla15[[#This Row],[Qty]]</f>
        <v>2.8773</v>
      </c>
      <c r="I12" s="15" t="e">
        <f>_xlfn.XLOOKUP(Tabla15[[#This Row],[Value]],[1]!Tabla8[Value],[1]!Tabla8[Links],"-")</f>
        <v>#REF!</v>
      </c>
      <c r="J12" s="16"/>
    </row>
    <row r="13" spans="1:10" x14ac:dyDescent="0.25">
      <c r="A13" s="9">
        <v>7</v>
      </c>
      <c r="B13" s="20">
        <v>7</v>
      </c>
      <c r="C13" s="11" t="s">
        <v>34</v>
      </c>
      <c r="D13" s="14" t="s">
        <v>35</v>
      </c>
      <c r="E13" s="26" t="s">
        <v>32</v>
      </c>
      <c r="F13" s="26" t="s">
        <v>33</v>
      </c>
      <c r="G13" s="24">
        <v>0.152</v>
      </c>
      <c r="H13" s="19">
        <f>Tabla15[[#This Row],[Unit Price]]*Tabla15[[#This Row],[Qty]]</f>
        <v>1.0640000000000001</v>
      </c>
      <c r="I13" s="15" t="e">
        <f>_xlfn.XLOOKUP(Tabla15[[#This Row],[Value]],[1]!Tabla8[Value],[1]!Tabla8[Links],"-")</f>
        <v>#REF!</v>
      </c>
      <c r="J13" s="16"/>
    </row>
    <row r="14" spans="1:10" x14ac:dyDescent="0.25">
      <c r="A14" s="9">
        <v>8</v>
      </c>
      <c r="B14" s="20">
        <v>5</v>
      </c>
      <c r="C14" s="11" t="s">
        <v>36</v>
      </c>
      <c r="D14" s="14" t="s">
        <v>37</v>
      </c>
      <c r="E14" s="26" t="s">
        <v>32</v>
      </c>
      <c r="F14" s="26" t="s">
        <v>33</v>
      </c>
      <c r="G14" s="24">
        <v>0.152</v>
      </c>
      <c r="H14" s="19">
        <f>Tabla15[[#This Row],[Unit Price]]*Tabla15[[#This Row],[Qty]]</f>
        <v>0.76</v>
      </c>
      <c r="I14" s="15" t="e">
        <f>_xlfn.XLOOKUP(Tabla15[[#This Row],[Value]],[1]!Tabla8[Value],[1]!Tabla8[Links],"-")</f>
        <v>#REF!</v>
      </c>
      <c r="J14" s="16"/>
    </row>
    <row r="15" spans="1:10" x14ac:dyDescent="0.25">
      <c r="A15" s="9">
        <v>9</v>
      </c>
      <c r="B15" s="20">
        <v>3</v>
      </c>
      <c r="C15" s="11" t="s">
        <v>38</v>
      </c>
      <c r="D15" s="14" t="s">
        <v>39</v>
      </c>
      <c r="E15" s="26" t="s">
        <v>32</v>
      </c>
      <c r="F15" s="26" t="s">
        <v>33</v>
      </c>
      <c r="G15" s="24">
        <v>0.13</v>
      </c>
      <c r="H15" s="19">
        <f>Tabla15[[#This Row],[Unit Price]]*Tabla15[[#This Row],[Qty]]</f>
        <v>0.39</v>
      </c>
      <c r="I15" s="15" t="e">
        <f>_xlfn.XLOOKUP(Tabla15[[#This Row],[Value]],[1]!Tabla8[Value],[1]!Tabla8[Links],"-")</f>
        <v>#REF!</v>
      </c>
      <c r="J15" s="16"/>
    </row>
    <row r="16" spans="1:10" x14ac:dyDescent="0.25">
      <c r="A16" s="9">
        <v>10</v>
      </c>
      <c r="B16" s="20">
        <v>2</v>
      </c>
      <c r="C16" s="11" t="s">
        <v>41</v>
      </c>
      <c r="D16" s="12">
        <v>100</v>
      </c>
      <c r="E16" s="18" t="s">
        <v>21</v>
      </c>
      <c r="F16" s="26" t="s">
        <v>15</v>
      </c>
      <c r="G16" s="24"/>
      <c r="H16" s="19">
        <f>Tabla15[[#This Row],[Unit Price]]*Tabla15[[#This Row],[Qty]]</f>
        <v>0</v>
      </c>
      <c r="I16" s="15" t="e">
        <f>_xlfn.XLOOKUP(Tabla15[[#This Row],[Value]],[1]!Tabla8[Value],[1]!Tabla8[Links],"-")</f>
        <v>#REF!</v>
      </c>
      <c r="J16" s="16"/>
    </row>
    <row r="17" spans="1:10" x14ac:dyDescent="0.25">
      <c r="A17" s="9" t="s">
        <v>40</v>
      </c>
      <c r="D17" s="11"/>
      <c r="E17" s="13"/>
      <c r="H17" s="27">
        <f>SUBTOTAL(109,Tabla15[Extended Price])</f>
        <v>6.0030299999999999</v>
      </c>
      <c r="J17" s="9"/>
    </row>
    <row r="27" spans="1:10" x14ac:dyDescent="0.25">
      <c r="C27" s="28"/>
    </row>
  </sheetData>
  <mergeCells count="1">
    <mergeCell ref="B4:E4"/>
  </mergeCells>
  <conditionalFormatting sqref="J7:J16">
    <cfRule type="cellIs" dxfId="12" priority="1" operator="notEqual">
      <formula>"YES"</formula>
    </cfRule>
  </conditionalFormatting>
  <conditionalFormatting sqref="J7:J16">
    <cfRule type="cellIs" dxfId="7" priority="2" operator="equal">
      <formula>"Yes"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2015-06-05T18:19:34Z</dcterms:created>
  <dcterms:modified xsi:type="dcterms:W3CDTF">2021-09-20T12:20:13Z</dcterms:modified>
</cp:coreProperties>
</file>