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defaultThemeVersion="166925"/>
  <mc:AlternateContent xmlns:mc="http://schemas.openxmlformats.org/markup-compatibility/2006">
    <mc:Choice Requires="x15">
      <x15ac:absPath xmlns:x15ac="http://schemas.microsoft.com/office/spreadsheetml/2010/11/ac" url="/Users/suginomao/mygit/xbp/de56/files/"/>
    </mc:Choice>
  </mc:AlternateContent>
  <xr:revisionPtr revIDLastSave="0" documentId="13_ncr:1_{51900423-71B3-CD46-A146-4135499FBF94}" xr6:coauthVersionLast="47" xr6:coauthVersionMax="47" xr10:uidLastSave="{00000000-0000-0000-0000-000000000000}"/>
  <bookViews>
    <workbookView xWindow="0" yWindow="500" windowWidth="21820" windowHeight="13900" xr2:uid="{00000000-000D-0000-FFFF-FFFF00000000}"/>
  </bookViews>
  <sheets>
    <sheet name="ビジネスモデルキャンバス" sheetId="8" r:id="rId1"/>
    <sheet name="3c,swot" sheetId="1" r:id="rId2"/>
    <sheet name="SWOT" sheetId="2" r:id="rId3"/>
    <sheet name="STP" sheetId="3" r:id="rId4"/>
    <sheet name="USP" sheetId="4" r:id="rId5"/>
    <sheet name="4P" sheetId="5" r:id="rId6"/>
    <sheet name="フェルミ推定" sheetId="7" r:id="rId7"/>
    <sheet name="フェルミ・ミシン販売台数" sheetId="10" r:id="rId8"/>
    <sheet name="損益分岐点" sheetId="9" r:id="rId9"/>
    <sheet name="グラフ損益分岐２" sheetId="11" r:id="rId10"/>
    <sheet name="システムの想定" sheetId="13" r:id="rId11"/>
    <sheet name="0104更新　今後の予定" sheetId="6" state="hidden" r:id="rId12"/>
    <sheet name="アンケ" sheetId="17" r:id="rId13"/>
    <sheet name="事業計画書1212" sheetId="14" r:id="rId14"/>
    <sheet name="仮計算" sheetId="12" r:id="rId15"/>
    <sheet name="好評" sheetId="15" r:id="rId16"/>
    <sheet name="施設数" sheetId="16"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12" l="1"/>
  <c r="C93" i="12"/>
  <c r="E96" i="12"/>
  <c r="H86" i="12"/>
  <c r="H90" i="12" s="1"/>
  <c r="C29" i="12"/>
  <c r="D29" i="12"/>
  <c r="B59" i="12"/>
  <c r="E59" i="12"/>
  <c r="C27" i="12" s="1"/>
  <c r="Q34" i="12"/>
  <c r="P34" i="12"/>
  <c r="Q33" i="12"/>
  <c r="Q31" i="12"/>
  <c r="P31" i="12"/>
  <c r="Q29" i="12"/>
  <c r="Q35" i="12" s="1"/>
  <c r="P29" i="12"/>
  <c r="P27" i="12"/>
  <c r="C34" i="12"/>
  <c r="E29" i="12"/>
  <c r="D68" i="12"/>
  <c r="C66" i="12"/>
  <c r="D65" i="12"/>
  <c r="E34" i="12"/>
  <c r="D34" i="12"/>
  <c r="E33" i="12"/>
  <c r="E23" i="12"/>
  <c r="C23" i="12"/>
  <c r="F23" i="12" s="1"/>
  <c r="O2" i="11"/>
  <c r="D3" i="11"/>
  <c r="D4" i="11" s="1"/>
  <c r="G3" i="11"/>
  <c r="K15" i="11" s="1"/>
  <c r="K19" i="11"/>
  <c r="E31" i="12"/>
  <c r="D31" i="12"/>
  <c r="C31" i="12"/>
  <c r="K10" i="11"/>
  <c r="K14" i="11"/>
  <c r="K12" i="11"/>
  <c r="K11" i="11"/>
  <c r="E3" i="11"/>
  <c r="E5" i="11" s="1"/>
  <c r="K9" i="10"/>
  <c r="G97" i="12" l="1"/>
  <c r="H97" i="12" s="1"/>
  <c r="P33" i="12"/>
  <c r="P35" i="12" s="1"/>
  <c r="O3" i="11"/>
  <c r="E62" i="12"/>
  <c r="E61" i="12"/>
  <c r="D27" i="12" s="1"/>
  <c r="E35" i="12"/>
  <c r="E36" i="12" s="1"/>
  <c r="C33" i="12"/>
  <c r="C35" i="12" s="1"/>
  <c r="I6" i="11"/>
  <c r="M6" i="11"/>
  <c r="K16" i="11"/>
  <c r="M8" i="11" l="1"/>
  <c r="O21" i="11" s="1"/>
  <c r="O4" i="11"/>
  <c r="O5" i="11"/>
  <c r="C36" i="12"/>
  <c r="K20" i="11"/>
  <c r="K18" i="11"/>
  <c r="D33" i="12" l="1"/>
  <c r="D35" i="12" s="1"/>
  <c r="D36" i="12" s="1"/>
</calcChain>
</file>

<file path=xl/sharedStrings.xml><?xml version="1.0" encoding="utf-8"?>
<sst xmlns="http://schemas.openxmlformats.org/spreadsheetml/2006/main" count="423" uniqueCount="394">
  <si>
    <t>本サービス</t>
  </si>
  <si>
    <t>パートナー</t>
    <phoneticPr fontId="1"/>
  </si>
  <si>
    <t>主要活動</t>
    <rPh sb="0" eb="4">
      <t>シュヨウ</t>
    </rPh>
    <phoneticPr fontId="1"/>
  </si>
  <si>
    <t>価値提供</t>
    <rPh sb="0" eb="4">
      <t>カチテイ</t>
    </rPh>
    <phoneticPr fontId="1"/>
  </si>
  <si>
    <t>顧客との関係</t>
    <rPh sb="0" eb="2">
      <t>コキャク</t>
    </rPh>
    <rPh sb="4" eb="6">
      <t>カンケイ</t>
    </rPh>
    <phoneticPr fontId="1"/>
  </si>
  <si>
    <t>顧客セグメント</t>
    <rPh sb="0" eb="2">
      <t>コキャク</t>
    </rPh>
    <phoneticPr fontId="1"/>
  </si>
  <si>
    <t>布メーカー</t>
  </si>
  <si>
    <t>オンライン型紙サービス</t>
    <phoneticPr fontId="9"/>
  </si>
  <si>
    <t>ステートメント：
子供に服を作ってあげたかったり初めて服作りに挑戦したりする人でもサイズがピッタリな型紙を作れて、
注文は全てスマホ１つで簡単にできる、
生地もセットで購入できる、
型紙サービスという、ハンドメイドの最初の一歩を手助けする新ビジネスです。</t>
  </si>
  <si>
    <r>
      <rPr>
        <sz val="14"/>
        <color rgb="FF000000"/>
        <rFont val="游ゴシック"/>
        <family val="3"/>
        <charset val="128"/>
      </rPr>
      <t xml:space="preserve">コミュニティへのアプローチ
</t>
    </r>
    <r>
      <rPr>
        <sz val="14"/>
        <color rgb="FFC65911"/>
        <rFont val="游ゴシック"/>
        <family val="3"/>
        <charset val="128"/>
      </rPr>
      <t>なぜコミュニティ？：
ニッチなジャンルではコミュニティの交流が活発であると仮定→コミュニティでの認知度が上がれば効率よく拡散するのではないか（杉野）</t>
    </r>
  </si>
  <si>
    <t>服作り初心者・興味ある人
・保育園、幼稚園児の親（服飾備品が必要）：
買いに行く時間はない/作る時間がある・必要性
手作りを与えたい
・コスプレ：手作りしたい派
・ライブ：観客
・単純にハンドメイドに興味ある人</t>
  </si>
  <si>
    <t>教育機関（幼稚園、保育園）</t>
  </si>
  <si>
    <t>提携先の布販売（セット）</t>
  </si>
  <si>
    <t>逆説：大変な作業を手伝って、ハンドメイドを始めやすくする(杉野）</t>
  </si>
  <si>
    <t>イベント参加先</t>
  </si>
  <si>
    <t>配達会社</t>
  </si>
  <si>
    <t>リソース</t>
  </si>
  <si>
    <t>チャネル</t>
    <phoneticPr fontId="1"/>
  </si>
  <si>
    <t xml:space="preserve">・型紙システム
</t>
  </si>
  <si>
    <t xml:space="preserve">・フリーマーケットなどイベントへの参加
・SNS（投稿、インフルエンサーとのコラボ）
</t>
  </si>
  <si>
    <t>・公式サイト、SNS</t>
  </si>
  <si>
    <t>・ポスター（イベント参加時）</t>
  </si>
  <si>
    <r>
      <rPr>
        <sz val="14"/>
        <color rgb="FF000000"/>
        <rFont val="游ゴシック"/>
        <family val="3"/>
        <charset val="128"/>
      </rPr>
      <t>・CM</t>
    </r>
    <r>
      <rPr>
        <sz val="14"/>
        <color rgb="FFC65911"/>
        <rFont val="游ゴシック"/>
        <family val="3"/>
        <charset val="128"/>
      </rPr>
      <t>（いずれ？：杉野）</t>
    </r>
  </si>
  <si>
    <t>コスト製造</t>
    <rPh sb="3" eb="5">
      <t>セイゾウ</t>
    </rPh>
    <phoneticPr fontId="1"/>
  </si>
  <si>
    <t>収益の流れ</t>
    <rPh sb="0" eb="2">
      <t>シュウエキ</t>
    </rPh>
    <rPh sb="3" eb="4">
      <t>ナガレ</t>
    </rPh>
    <phoneticPr fontId="1"/>
  </si>
  <si>
    <t>・宣伝費、イベント参加費</t>
  </si>
  <si>
    <t>・人件費</t>
  </si>
  <si>
    <t>・システム開発</t>
  </si>
  <si>
    <t>・型紙サービス料
・布の掲載料</t>
  </si>
  <si>
    <t>・オフィスの光熱費（シェアオフィスとかなら使用料）</t>
  </si>
  <si>
    <t>・アプリ開発</t>
  </si>
  <si>
    <r>
      <rPr>
        <sz val="14"/>
        <color rgb="FF000000"/>
        <rFont val="游ゴシック"/>
        <family val="3"/>
        <charset val="128"/>
      </rPr>
      <t>・商品送料</t>
    </r>
    <r>
      <rPr>
        <sz val="14"/>
        <color rgb="FFC65911"/>
        <rFont val="游ゴシック"/>
        <family val="3"/>
        <charset val="128"/>
      </rPr>
      <t>（基本顧客負担：杉野）</t>
    </r>
  </si>
  <si>
    <t>・サイト開発</t>
  </si>
  <si>
    <t>・サーバー管理費</t>
  </si>
  <si>
    <t>3c分析</t>
  </si>
  <si>
    <t>顧客</t>
  </si>
  <si>
    <t>服作り初心者・興味ある人</t>
    <phoneticPr fontId="9"/>
  </si>
  <si>
    <t>主な客</t>
  </si>
  <si>
    <t>・保育園、幼稚園児の親（服飾備品が必要）：
買いに行く時間はない/作る時間がある・必要性
手作りを与えたい
・コスプレ：手作りしたい派
・ライブ：観客
・単純にハンドメイドに興味ある人</t>
    <phoneticPr fontId="9"/>
  </si>
  <si>
    <t>ハンドメイドへのイメージ：難しそう、大変</t>
  </si>
  <si>
    <t>副次的な客</t>
  </si>
  <si>
    <t>・布メーカー（布をセット販売する時の布提供）</t>
  </si>
  <si>
    <t>競合</t>
  </si>
  <si>
    <t>型紙本：物理的アクセスが遠い
型紙サイト：安心感・安定性高い、柔軟性低い、値段高い、探しやすさ×、物理的アクセス近い
代行サービス：柔軟性○、値段高い、探しやすさ○
教室：安心感・安定性高い、柔軟性低い、値段高い、探しやすさ○、物理的アクセスが遠い、時間に制限、（年上、家族連れ）
メルカリ：柔軟性高い（値段設定含めて）、安心感・安定性低い、品揃えに偏り・不足、安い、求める商品の探しやすさ×、物理的アクセスまでが近い、24H
ワークショップ：安心感・安定性高い、柔軟性低い、値段高い、探しやすさ○、物理的アクセスまでが遠い、時間に制限、参加者が偏りがち（年上、家族連れ）
zozo：安心感・安定性高い（大手の信頼性）、値段高い、ハンドメイドではない</t>
    <phoneticPr fontId="9"/>
  </si>
  <si>
    <t>自社</t>
  </si>
  <si>
    <t>SWOTへ</t>
  </si>
  <si>
    <t>SWOT</t>
  </si>
  <si>
    <t>（杉野）</t>
  </si>
  <si>
    <t>S
・気軽さ、手軽さ
・無駄がない、ピッタリ
・作成時間の短縮</t>
  </si>
  <si>
    <t>O
・保育園児、幼稚園児の布製品の手作り文化
・子供への愛情表現
・コスプレ文化（一般化?）
・ライブ文化
・手作りに特化したサービスがない
・ハンドメイドブーム</t>
  </si>
  <si>
    <t xml:space="preserve">※1　無駄がない＝主要客にとっても、布の仕入れ先にとっても
・主要客：型紙があれば後は布を切って縫うだけ
・布の仕入れ先：店舗型販売の規模が縮小気味＆オンライン化に遅れ→型紙とセットで布が売れれば販売が持ち直す？
参考：https://toyokeizai.net/articles/-/143175?page=2（ユザワヤ）
</t>
  </si>
  <si>
    <t>W
・知名度のなさ
・技術が未熟
・市場規模の狭さ</t>
  </si>
  <si>
    <t>T
・メルカリなど他サービスの台頭
・ハンドメイドブーム衰退の可能性
・（日本）人口減少</t>
  </si>
  <si>
    <t>※2　手作り補助に特化したサービスがなかった理由はなぜ？？
・「手作りは全て自分でやるべき」という固定概念？
・ハンドメイド市場がニッチすぎて市場規模が不十分？</t>
  </si>
  <si>
    <t>ハンドメイド需要に関して：</t>
  </si>
  <si>
    <t>S &amp; O：ハンドメイド需要が一定数ある中、ハンドメイド補助サービスがあれば重宝される</t>
  </si>
  <si>
    <t>https://prtimes.jp/main/html/rd/p/000000158.000098822.html</t>
  </si>
  <si>
    <t>W &amp; T：市場が狭いからこそコミュニティで細く長く重宝される</t>
  </si>
  <si>
    <t>セグメント</t>
  </si>
  <si>
    <t>服欲しい→服作り初心者・興味ある人</t>
  </si>
  <si>
    <t>ターゲット</t>
  </si>
  <si>
    <t>20~30s：子供の親世代or趣味に注ぎ込む世代</t>
    <phoneticPr fontId="9"/>
  </si>
  <si>
    <t>※所得は低すぎない</t>
    <phoneticPr fontId="9"/>
  </si>
  <si>
    <t>こだわりを持ってる人、作る思い出を大切にしたい（心理）</t>
    <phoneticPr fontId="9"/>
  </si>
  <si>
    <t>ポジション</t>
  </si>
  <si>
    <t>ポジショニングマップ</t>
  </si>
  <si>
    <t>候補：</t>
  </si>
  <si>
    <t>手厚さ</t>
  </si>
  <si>
    <t>こだわり</t>
  </si>
  <si>
    <t>実用性</t>
  </si>
  <si>
    <t>対面・オンライン</t>
  </si>
  <si>
    <t>柔軟性</t>
  </si>
  <si>
    <t>安定感</t>
  </si>
  <si>
    <t>豊富なデザイン</t>
  </si>
  <si>
    <t>品質重視</t>
  </si>
  <si>
    <r>
      <rPr>
        <b/>
        <sz val="11"/>
        <color rgb="FF000000"/>
        <rFont val="ＭＳ Ｐゴシック"/>
        <family val="2"/>
        <charset val="128"/>
      </rPr>
      <t xml:space="preserve">シーン：服作り
何が：服作りをしたい人が
</t>
    </r>
    <r>
      <rPr>
        <sz val="11"/>
        <color rgb="FF000000"/>
        <rFont val="ＭＳ Ｐゴシック"/>
        <family val="2"/>
        <charset val="128"/>
      </rPr>
      <t xml:space="preserve">（ターゲット：ハンドメイド初心者
ハンドメイド＝服を作りたい/作る必要がある人
事業拡大につれ、バッグなど他の服飾雑貨にも展開？
初心者＝型紙を書けない・書く気力がない人
＜具体例＞
・保育園、幼稚園児の親（服飾備品が必要）：
買いに行く時間はない/作る時間がある・必要性
手作りを与えたい
・コスプレ：手作りしたい派
・ライブ：観客
・単純にハンドメイドに興味ある人）
</t>
    </r>
    <r>
      <rPr>
        <b/>
        <sz val="11"/>
        <color rgb="FF000000"/>
        <rFont val="ＭＳ Ｐゴシック"/>
        <family val="2"/>
        <charset val="128"/>
      </rPr>
      <t xml:space="preserve">どうやって：自身の身体情報をアプリを介して送信することで
どのようなメリット：自分のサイズにピッタリの型紙が送られてくる＋生地をセットで購入できる
</t>
    </r>
    <r>
      <rPr>
        <sz val="11"/>
        <color rgb="FF000000"/>
        <rFont val="ＭＳ Ｐゴシック"/>
        <family val="2"/>
        <charset val="128"/>
      </rPr>
      <t xml:space="preserve">
</t>
    </r>
  </si>
  <si>
    <r>
      <rPr>
        <sz val="11"/>
        <color rgb="FF757171"/>
        <rFont val="ＭＳ Ｐゴシック"/>
        <family val="3"/>
        <charset val="128"/>
      </rPr>
      <t xml:space="preserve">シーン
お母さんが小さい子供に服を作ってあげる
服を作ってみたい人が初めて挑戦する
服を作りたいけど時間がない
USP１　自分にピッタリの型紙ができる（送られてくる）
USP２　スマホ１つで始められる
USP３　生地もセットで購入できる
</t>
    </r>
    <r>
      <rPr>
        <sz val="11"/>
        <color rgb="FF000000"/>
        <rFont val="ＭＳ Ｐゴシック"/>
        <family val="3"/>
        <charset val="128"/>
      </rPr>
      <t xml:space="preserve">
</t>
    </r>
    <r>
      <rPr>
        <sz val="11"/>
        <color rgb="FFFF0000"/>
        <rFont val="ＭＳ Ｐゴシック"/>
        <family val="3"/>
        <charset val="128"/>
      </rPr>
      <t>ステートメント：
子供に服を作ってあげたかったり初めて服作りに挑戦したりする人でもサイズがピッタリな型紙を作れて、
注文は全てスマホ１つで簡単にできる、
生地もセットで購入できる、
型紙サービスという、ハンドメイドの最初の一歩を手助けする新ビジネスです。</t>
    </r>
    <phoneticPr fontId="9"/>
  </si>
  <si>
    <t>4P</t>
  </si>
  <si>
    <t>えんじ色：杉野追記</t>
  </si>
  <si>
    <t>product</t>
  </si>
  <si>
    <t>・オーダーメイド型紙ネットサービス
・布の販売</t>
  </si>
  <si>
    <t>place</t>
  </si>
  <si>
    <r>
      <rPr>
        <sz val="11"/>
        <color rgb="FF000000"/>
        <rFont val="游ゴシック"/>
        <family val="3"/>
        <charset val="128"/>
      </rPr>
      <t>・サイトから情報送信</t>
    </r>
    <r>
      <rPr>
        <sz val="11"/>
        <color rgb="FFC65911"/>
        <rFont val="游ゴシック"/>
        <family val="3"/>
        <charset val="128"/>
      </rPr>
      <t xml:space="preserve">（いずれはアプリも導入）
</t>
    </r>
    <r>
      <rPr>
        <sz val="11"/>
        <color rgb="FF000000"/>
        <rFont val="游ゴシック"/>
        <family val="3"/>
        <charset val="128"/>
      </rPr>
      <t xml:space="preserve">・データの販売
</t>
    </r>
    <r>
      <rPr>
        <sz val="11"/>
        <color rgb="FFC65911"/>
        <rFont val="游ゴシック"/>
        <family val="3"/>
        <charset val="128"/>
      </rPr>
      <t xml:space="preserve">1.型紙がプリントアウトされたものを郵送→自分で切ってもらう
2.印刷データをユーザーに送信→自分でプリントアウトして切ってもらう
</t>
    </r>
    <phoneticPr fontId="9"/>
  </si>
  <si>
    <t>price</t>
  </si>
  <si>
    <t>シャツなど標準的なもの：750円
ワンピースやコートなど面積が広いもの：1000円
バッグなど面積が小さいもの：500円</t>
  </si>
  <si>
    <t>promotion</t>
  </si>
  <si>
    <r>
      <rPr>
        <sz val="11"/>
        <color rgb="FF000000"/>
        <rFont val="游ゴシック"/>
        <family val="3"/>
        <charset val="128"/>
      </rPr>
      <t>・服作りに関わるコミュニティ内での口コミ
・子供関係のコミュニティへのアプローチ（幼稚園・保育園・小学校に宣伝、春に注力）
・フリーマーケットイベントへの参加
・SNSのインフルエンサーとのコラボ（tiktok：自動で関連動画流れてくる、instagram：ハンドメイド作家、ハロウィンの時期に流れてくる、</t>
    </r>
    <r>
      <rPr>
        <sz val="11"/>
        <color rgb="FFC65911"/>
        <rFont val="游ゴシック"/>
        <family val="3"/>
        <charset val="128"/>
      </rPr>
      <t>ママさんアカウント</t>
    </r>
    <r>
      <rPr>
        <sz val="11"/>
        <color rgb="FF000000"/>
        <rFont val="游ゴシック"/>
        <family val="3"/>
        <charset val="128"/>
      </rPr>
      <t xml:space="preserve">）
</t>
    </r>
  </si>
  <si>
    <t>ハンドメイド初心者
ハンドメイド＝服を作りたい/作る必要がある人
事業拡大につれ、バッグなど他の服飾雑貨にも展開？
初心者＝型紙を書けない・書く気力がない人
＜具体例＞
・保育園、幼稚園児の親（服飾備品が必要）：
買いに行く時間はない/作る時間がある・必要性
手作りを与えたい
・コスプレ：手作りしたい派
・ライブ：観客
・単純にハンドメイドに興味ある人</t>
  </si>
  <si>
    <t>2020年時点では生地、布、裁縫材料の売り上げは10億/月間ペース
2020年時点ではミシン売り上げは5億/月間ペース
ミシン平均耐久年数10年</t>
  </si>
  <si>
    <t>https://www.janome.co.jp/ir/pdf/report92.pdf</t>
  </si>
  <si>
    <t xml:space="preserve">
«＜ 在学者数 ＞R4時点
　幼稚園は，92万３千人で，前年度より８万６千人減少。
　幼保連携型認定こども園は，82万１千人で，前年度より２万４千人増加し，過去最多。
→ただし今後少子化の予定
2050年に日本の人口は約1億人まで減少する見込み。 今後、生産年齢人口比率の減少が加速。 今後、高齢者の増加幅は落ち着くものの、現役世代の減少が加速。 出生数は、2016年に初めて100万人を割り込み。（平成30年９月経済産業省）
https://www.meti.go.jp/shingikai/sankoshin/2050_keizai/pdf/001_04_00.pdf</t>
  </si>
  <si>
    <t xml:space="preserve">https://www.mext.go.jp/content/20220824-mxt_chousa01-000024177_001.pdf（）
文科省令和４年度学校基本調査
</t>
  </si>
  <si>
    <t>杉野メモ欄
経産省　https://www.e-stat.go.jp/surveyitems/surveyforms/04502</t>
  </si>
  <si>
    <t>調査票番号</t>
  </si>
  <si>
    <t>品目番号</t>
  </si>
  <si>
    <t>アイテム</t>
  </si>
  <si>
    <t>品目名称</t>
  </si>
  <si>
    <t>アイテム名</t>
  </si>
  <si>
    <t>単位</t>
  </si>
  <si>
    <t>commodity</t>
  </si>
  <si>
    <t>item</t>
  </si>
  <si>
    <t>unit</t>
  </si>
  <si>
    <t>C</t>
  </si>
  <si>
    <t>家庭用ミシン</t>
  </si>
  <si>
    <t>販売数量</t>
  </si>
  <si>
    <t>台</t>
  </si>
  <si>
    <t>Household sewing machines</t>
  </si>
  <si>
    <t>Sales quantity</t>
  </si>
  <si>
    <t>n</t>
  </si>
  <si>
    <t>家庭用ミシン販売台数</t>
  </si>
  <si>
    <t>（台）</t>
  </si>
  <si>
    <t>１世帯1台と仮定</t>
  </si>
  <si>
    <t>4年平均で約52,000台/年売れると仮定</t>
  </si>
  <si>
    <t>初級者＝全体の6割くらい？</t>
  </si>
  <si>
    <t>台/年</t>
  </si>
  <si>
    <t>毎年上記台数分は安定して買い替えられている？</t>
  </si>
  <si>
    <t>9月時点</t>
  </si>
  <si>
    <t>耐久年数＝10年</t>
  </si>
  <si>
    <t>数万円のコンパクトミシンは、数年で寿命がきてしまうことも</t>
  </si>
  <si>
    <t>出典</t>
  </si>
  <si>
    <t>https://www.e-stat.go.jp/stat-search/database?page=1&amp;query=%E5%AE%B6%E5%BA%AD%E7%94%A8%E3%83%9F%E3%82%B7%E3%83%B3&amp;layout=dataset&amp;year=20221%2C20220%2C20211%2C20210%2C20201%2C20200%2C20191%2C20190&amp;statdisp_id=0003438913&amp;metadata=1&amp;data=1</t>
  </si>
  <si>
    <t>経産省e-statサイトより　経済産業省生産動態統計調査 / 経済産業省生産動態統計 / 年報 機械統計編 2020年 年報</t>
  </si>
  <si>
    <t>ｓｓｓｓｓｓｓｓ</t>
    <phoneticPr fontId="9"/>
  </si>
  <si>
    <t>月</t>
  </si>
  <si>
    <t>売り上げ</t>
  </si>
  <si>
    <t>変動費</t>
    <rPh sb="0" eb="3">
      <t>ヘンドウヒ</t>
    </rPh>
    <phoneticPr fontId="9"/>
  </si>
  <si>
    <t>営業量の増減に比例して発生する原価</t>
    <rPh sb="0" eb="3">
      <t>エイギョウリョウ</t>
    </rPh>
    <rPh sb="4" eb="6">
      <t>ゾウゲン</t>
    </rPh>
    <rPh sb="7" eb="9">
      <t>ヒレイ</t>
    </rPh>
    <rPh sb="11" eb="13">
      <t>ハッセイ</t>
    </rPh>
    <rPh sb="15" eb="17">
      <t>ゲンカ</t>
    </rPh>
    <phoneticPr fontId="9"/>
  </si>
  <si>
    <t xml:space="preserve">
システム開発費
アプリ開発費
サイト開発費
原材料費(型紙、布)
加工費
商品送料
設備費</t>
  </si>
  <si>
    <t>固定費</t>
    <rPh sb="0" eb="3">
      <t>コテイヒ</t>
    </rPh>
    <phoneticPr fontId="9"/>
  </si>
  <si>
    <t>システム管理費
人件費
オフィス光熱費
機材管理費
広告費</t>
    <rPh sb="4" eb="7">
      <t>カンリヒ</t>
    </rPh>
    <rPh sb="8" eb="11">
      <t>ジンケンヒ</t>
    </rPh>
    <rPh sb="16" eb="19">
      <t>コウネツヒ</t>
    </rPh>
    <rPh sb="20" eb="25">
      <t>キザイカンリヒ</t>
    </rPh>
    <rPh sb="26" eb="29">
      <t>コウコクヒ</t>
    </rPh>
    <phoneticPr fontId="9"/>
  </si>
  <si>
    <t>営業量の増減に関係なく一定額発生する原価</t>
    <rPh sb="0" eb="3">
      <t>エイギョウリョウ</t>
    </rPh>
    <rPh sb="4" eb="6">
      <t>ゾウゲン</t>
    </rPh>
    <rPh sb="7" eb="9">
      <t>カンケイ</t>
    </rPh>
    <rPh sb="11" eb="13">
      <t>イッテイ</t>
    </rPh>
    <rPh sb="13" eb="14">
      <t>ガク</t>
    </rPh>
    <rPh sb="14" eb="16">
      <t>ハッセイ</t>
    </rPh>
    <rPh sb="18" eb="20">
      <t>ゲンカ</t>
    </rPh>
    <phoneticPr fontId="9"/>
  </si>
  <si>
    <t>値段　1000円前後</t>
    <rPh sb="0" eb="2">
      <t>ネダン</t>
    </rPh>
    <rPh sb="7" eb="10">
      <t>エンゼンゴ</t>
    </rPh>
    <phoneticPr fontId="9"/>
  </si>
  <si>
    <t>システム系</t>
    <rPh sb="4" eb="5">
      <t>ケイ</t>
    </rPh>
    <phoneticPr fontId="9"/>
  </si>
  <si>
    <t>商品関連費</t>
    <rPh sb="0" eb="2">
      <t>ショウヒン</t>
    </rPh>
    <rPh sb="2" eb="5">
      <t>カンレンヒ</t>
    </rPh>
    <phoneticPr fontId="9"/>
  </si>
  <si>
    <t>その他</t>
    <rPh sb="2" eb="3">
      <t>タ</t>
    </rPh>
    <phoneticPr fontId="9"/>
  </si>
  <si>
    <t xml:space="preserve">システム開発料
100万円
原田さん曰く、普通AIのシステム組むなら200~300万はかかる
本サービスはそれほど複雑ではないが100万はかかるだろうとのこと
サイト開発料
自主開発
サーバー管理費
100万
https://www.jimdo.com/jp/blog-hp-homepage-kanrihi-souba/
</t>
  </si>
  <si>
    <t>原材料費(型紙、布)
→模造紙
杉野試算：58cm*38cm*4枚
¥2,380（税込）
https://www.askul.co.jp/p/2300866/
↓
53着/１ロール（３１m）
商品送料:1080
加工費０</t>
  </si>
  <si>
    <r>
      <rPr>
        <sz val="11"/>
        <color rgb="FF000000"/>
        <rFont val="游ゴシック"/>
        <family val="3"/>
        <charset val="128"/>
      </rPr>
      <t xml:space="preserve">人件費 1100*8*16*4=￥563,200/月
＝￥6,758,400/年
</t>
    </r>
    <r>
      <rPr>
        <sz val="11"/>
        <color rgb="FFFF0000"/>
        <rFont val="游ゴシック"/>
        <family val="3"/>
        <charset val="128"/>
      </rPr>
      <t xml:space="preserve">広告費(杉野）
小さい規模の会社なら広告費は月の売り上げの5~10%
https://follocal.jp/koukokuhi/#:~:text=%E3%81%AB%E3%81%A7%E3%81%8D%E3%81%BE%E3%81%99%E3%80%82-,%E5%80%8B%E4%BA%BA%E4%BA%8B%E6%A5%AD%E4%B8%BB%E3%81%AF%E6%A5%AD%E7%A8%AE%E3%81%AB%E3%82%88%E3%81%A3%E3%81%A65%EF%BD%9E20%EF%BC%85,%E7%B4%845%E4%B8%87%E5%86%86%E3%81%A7%E3%81%99%E3%80%82
</t>
    </r>
    <r>
      <rPr>
        <sz val="11"/>
        <color rgb="FF000000"/>
        <rFont val="游ゴシック"/>
        <family val="3"/>
        <charset val="128"/>
      </rPr>
      <t xml:space="preserve">
オフィス光熱費
660,000/年
登記ができるシェアオフィス借りる
</t>
    </r>
    <r>
      <rPr>
        <b/>
        <sz val="11"/>
        <color rgb="FF000000"/>
        <rFont val="游ゴシック"/>
        <family val="3"/>
        <charset val="128"/>
      </rPr>
      <t xml:space="preserve">https://quartet.so-labo.co.jp/
</t>
    </r>
    <r>
      <rPr>
        <sz val="11"/>
        <color rgb="FF000000"/>
        <rFont val="游ゴシック"/>
        <family val="3"/>
        <charset val="128"/>
      </rPr>
      <t xml:space="preserve">
機材管理費
84,000/年
設備費（初期）プリンター25万/5年</t>
    </r>
  </si>
  <si>
    <t>税金のこと考え忘れてたっす（杉野）
納税額は利益の３７％と考えておく
８００万円以内なら法人税率が１５％、住民税等合算して、約２４％の税金がかかり、８００万円以上ですと、法人税率が２５.５％と上がり、約３７％の税金負担となります。2017/03/01
https://www.tabisland.ne.jp/column/2017/0301_4.html#:~:text=%E7%B4%8D%E7%A8%8E%E9%A1%8D%E3%81%AF%E5%88%A9%E7%9B%8A%E3%81%AE%EF%BC%93%EF%BC%97%EF%BC%85%E3%81%A8%E8%80%83%E3%81%88%E3%81%A6%E3%81%8A%E3%81%8F&amp;text=%EF%BC%98%EF%BC%90%EF%BC%90%E4%B8%87%E5%86%86%E4%BB%A5%E5%86%85%E3%81%AA%E3%82%89,%E3%81%AE%E7%A8%8E%E9%87%91%E8%B2%A0%E6%8B%85%E3%81%A8%E3%81%AA%E3%82%8A%E3%81%BE%E3%81%99%E3%80%82</t>
  </si>
  <si>
    <t>経常利益率(％) ＝ 経常利益 ÷ 売上高 × 100</t>
  </si>
  <si>
    <t>PDFor模造紙(追加料金)で送る</t>
    <rPh sb="5" eb="8">
      <t>モゾウシ</t>
    </rPh>
    <rPh sb="9" eb="13">
      <t>ツイカリョウキン</t>
    </rPh>
    <rPh sb="15" eb="16">
      <t>オク</t>
    </rPh>
    <phoneticPr fontId="9"/>
  </si>
  <si>
    <r>
      <t>一般的な企業の経常利益はおよそ4％が平均値であると言われており、</t>
    </r>
    <r>
      <rPr>
        <b/>
        <sz val="12"/>
        <color rgb="FFFF0000"/>
        <rFont val="Arial"/>
        <family val="2"/>
        <charset val="1"/>
      </rPr>
      <t>優秀な企業の場合は10％前後</t>
    </r>
    <r>
      <rPr>
        <sz val="12"/>
        <color rgb="FFFF0000"/>
        <rFont val="Arial"/>
        <family val="2"/>
        <charset val="1"/>
      </rPr>
      <t>になると言われています。</t>
    </r>
  </si>
  <si>
    <t>5種類ある利益率の目安と計算方法！企業経営の参考にすべき ...</t>
  </si>
  <si>
    <t>1個あたり</t>
  </si>
  <si>
    <t>個数</t>
  </si>
  <si>
    <t>全体</t>
  </si>
  <si>
    <t>年間</t>
  </si>
  <si>
    <t>販売価格</t>
  </si>
  <si>
    <t>円</t>
  </si>
  <si>
    <t>原価</t>
  </si>
  <si>
    <t>円/１着</t>
  </si>
  <si>
    <t>/年</t>
  </si>
  <si>
    <t>売上高（円）</t>
  </si>
  <si>
    <t>売上原価(円）</t>
  </si>
  <si>
    <t>一枚（シャツを基本）</t>
  </si>
  <si>
    <r>
      <rPr>
        <sz val="11"/>
        <color rgb="FF000000"/>
        <rFont val="游ゴシック"/>
        <family val="3"/>
        <charset val="128"/>
      </rPr>
      <t xml:space="preserve">模造紙
</t>
    </r>
    <r>
      <rPr>
        <sz val="8"/>
        <color rgb="FF000000"/>
        <rFont val="游ゴシック"/>
        <family val="3"/>
        <charset val="128"/>
      </rPr>
      <t xml:space="preserve">単価¥2,380（税込）
53着/1ロール（0.78m*31m）
シャツ：0.38m*0.58*4枚
→148セット/年
</t>
    </r>
  </si>
  <si>
    <t>/月</t>
  </si>
  <si>
    <r>
      <rPr>
        <sz val="11"/>
        <color rgb="FF000000"/>
        <rFont val="游ゴシック"/>
        <family val="3"/>
        <charset val="128"/>
      </rPr>
      <t xml:space="preserve">模造紙
</t>
    </r>
    <r>
      <rPr>
        <sz val="8"/>
        <color rgb="FF000000"/>
        <rFont val="游ゴシック"/>
        <family val="3"/>
        <charset val="128"/>
      </rPr>
      <t xml:space="preserve">単価¥2,380（税込）
53着/1ロール（0.78m*31m）
シャツ：0.38m*0.58*4枚
→148セット/年
</t>
    </r>
  </si>
  <si>
    <t>変動費</t>
  </si>
  <si>
    <t>一回の購入（枚）</t>
  </si>
  <si>
    <t>利益/一着当たり</t>
  </si>
  <si>
    <t>一回の客単価</t>
  </si>
  <si>
    <t>/日</t>
  </si>
  <si>
    <t>粗利</t>
  </si>
  <si>
    <t>固定費</t>
  </si>
  <si>
    <t>送料(顧客負担)</t>
  </si>
  <si>
    <t>型紙加工費</t>
  </si>
  <si>
    <t>広告費
売り上げの5%</t>
  </si>
  <si>
    <t>初級者は毎年31200世帯？
そのうち1/5の6340世帯が年に2回利用＝12480回</t>
  </si>
  <si>
    <t>サイト開発料</t>
  </si>
  <si>
    <t>雑費（備品購入）</t>
  </si>
  <si>
    <t xml:space="preserve">型紙システム開発料
(100万円/3年）
</t>
  </si>
  <si>
    <t>total</t>
  </si>
  <si>
    <t>サーバー構築費
(100万円/3年）</t>
  </si>
  <si>
    <t>サーバー保守費</t>
  </si>
  <si>
    <t>人件費
1100*8*16*12*4</t>
  </si>
  <si>
    <t>設備費プリンター(減価償却 )
¥180,000/5年</t>
  </si>
  <si>
    <t>機材管理費（保守）</t>
  </si>
  <si>
    <r>
      <rPr>
        <sz val="11"/>
        <color rgb="FF000000"/>
        <rFont val="游ゴシック"/>
        <family val="3"/>
        <charset val="128"/>
      </rPr>
      <t xml:space="preserve">オフィス(光熱)費　　
</t>
    </r>
    <r>
      <rPr>
        <sz val="8"/>
        <color rgb="FF000000"/>
        <rFont val="游ゴシック"/>
        <family val="3"/>
        <charset val="128"/>
      </rPr>
      <t>シェアオフィス借りる、光熱費込
55000*12ヶ月</t>
    </r>
  </si>
  <si>
    <t>税金（売り上げの37%)</t>
  </si>
  <si>
    <t>純利益（円）</t>
  </si>
  <si>
    <t>利益率(%)</t>
  </si>
  <si>
    <t>損益分岐点売上高</t>
  </si>
  <si>
    <t>損益分岐点売上高＝固定費÷｛（売上高−変動費）÷売上高｝</t>
  </si>
  <si>
    <t>システム</t>
  </si>
  <si>
    <t>メモ</t>
  </si>
  <si>
    <t>服作る人にインタビュー
・型紙作りで困難なこと
・型紙の仕様何がいい（データor紙、やわめor固め、完全体or切り貼り
・こういうサービスあったら使ってみたいか</t>
  </si>
  <si>
    <t>パワポ作る
事業計画とか込み込みの内容で
アンケの内容も込みで</t>
  </si>
  <si>
    <t>実際にそういうシステムできるのか問題
なんか簡単にプログラミングできたりしない？</t>
  </si>
  <si>
    <t>最終発表まで</t>
  </si>
  <si>
    <t>システム作る：AI？数式管理？そこまでやる</t>
    <phoneticPr fontId="9"/>
  </si>
  <si>
    <t>40代女性１２人にアンケート</t>
  </si>
  <si>
    <t>最低年に1回は裁縫する</t>
  </si>
  <si>
    <t>多いのは大人向けレディース・ファッション小物</t>
  </si>
  <si>
    <t>春が一番裁縫の季節が多い</t>
  </si>
  <si>
    <t>現状型紙サイトor自作で型紙を準備する人が多い</t>
  </si>
  <si>
    <t>3/4は型紙作りを困難に感じる</t>
  </si>
  <si>
    <t>型紙を自作するアンケ回答者の8割は型紙のサイズ調整が難しい（作品イメージがしづらい）と回答</t>
  </si>
  <si>
    <t>理想の型紙は型紙が固めの用紙に出力された状態で、自宅に郵送されるタイプ</t>
  </si>
  <si>
    <t>アンケ回答者の2/3が本サービスを利用したいと回答</t>
  </si>
  <si>
    <t>動画などでの作り方ガイドの併設や布のセット販売を希望する声が多かった</t>
  </si>
  <si>
    <t>https://docs.google.com/forms/d/1tAS2oCLmXpi2ne9OA_xrwlVDQt82V1JypRmw_WN0bJk/edit#responses</t>
  </si>
  <si>
    <t>型紙作り</t>
  </si>
  <si>
    <t>自作というよりはコピーして切り取ってをしたことあるが面倒くさいと感じた。</t>
  </si>
  <si>
    <t>着用したときの感じをイメージできない</t>
  </si>
  <si>
    <t>丁度良いサイズに調整することです。</t>
  </si>
  <si>
    <t>何度も試作する事や、サイズを合わせる事</t>
  </si>
  <si>
    <t>型紙は自作しません</t>
  </si>
  <si>
    <t>写す作業</t>
  </si>
  <si>
    <t>縫い代を考えて長さを計算するところ。あー！！！っとイライラしたりします笑。</t>
  </si>
  <si>
    <t>していない</t>
  </si>
  <si>
    <t>これ、と決まるまでに試作を重ねるところ</t>
  </si>
  <si>
    <t>採寸して作成したにもかかわらず、作品を作ると大きさが変わること</t>
  </si>
  <si>
    <t>ものすごく考える時間が必要なので大変。。ときどき間違えてしまうこともあり。。</t>
  </si>
  <si>
    <t>できあがりがわかりずらい。</t>
  </si>
  <si>
    <t>事業計画</t>
  </si>
  <si>
    <t>企業名</t>
  </si>
  <si>
    <t>La Costura</t>
  </si>
  <si>
    <t>代表者</t>
  </si>
  <si>
    <t>杉野真央</t>
  </si>
  <si>
    <t>取り扱う商品</t>
  </si>
  <si>
    <t>型紙</t>
  </si>
  <si>
    <t>想定される取引先</t>
  </si>
  <si>
    <t>布メーカー、配達会社、イベント参加先、イベント参加先、教育機関（幼稚園、保育園）</t>
    <phoneticPr fontId="9"/>
  </si>
  <si>
    <t>従業員数（正社員orアルバイト）</t>
  </si>
  <si>
    <t>正社員４人（時給1,100円*8時間/日*16日/月*12ヶ月*4人）</t>
  </si>
  <si>
    <t>ノウハウやスキル</t>
  </si>
  <si>
    <t>型紙システム</t>
  </si>
  <si>
    <t>創業の動機</t>
  </si>
  <si>
    <t>ハンドメイドをやりたい人が一定数いる中、型紙の作成は特別なスキルが必要なことからハードルが高かった。
従来ハンドメイドは自身で全てやるものという概念があったが、型紙サービスを開始する事によって
ハンドメイド初心者の最初の一歩を背中を押したいと考えた。</t>
    <phoneticPr fontId="9"/>
  </si>
  <si>
    <t>経営者の経歴</t>
  </si>
  <si>
    <t>年月</t>
  </si>
  <si>
    <t>内容</t>
  </si>
  <si>
    <t>取り扱い商品・サービス</t>
  </si>
  <si>
    <t>子供に服を作ってあげたかったり、初めて服作りに挑戦したりする人でもサイズがピッタリな型紙を作れて、
注文は全てスマホ１つで簡単にできる、生地もセットで購入できる、型紙サービスである。</t>
  </si>
  <si>
    <t>誰に対して</t>
  </si>
  <si>
    <t>20~30s：子供の親世代or趣味に注ぎ込む世代　※所得は低すぎない、こだわりを持ってる人、作る思い出を大切にしたい（心理）</t>
  </si>
  <si>
    <t>何を</t>
  </si>
  <si>
    <t>オンライン型紙サービス</t>
  </si>
  <si>
    <t>どのように</t>
  </si>
  <si>
    <t>・サイトから情報送信（いずれはアプリも導入）、・データの販売</t>
  </si>
  <si>
    <t>ビジネスモデルキャンバス</t>
  </si>
  <si>
    <t>売上計画</t>
  </si>
  <si>
    <t>(一人当たりの利用金額750×2＝1,500)×（利用回数予想31,200×1/5＝6340（世帯）6340×2＝12,480（回））＝売上高予想１８,７２０,０００</t>
    <phoneticPr fontId="9"/>
  </si>
  <si>
    <t>売上原価計画</t>
  </si>
  <si>
    <t>45円</t>
  </si>
  <si>
    <t xml:space="preserve">資金（調達）計画 </t>
  </si>
  <si>
    <t>銀行融資・自己資金、ベンチャーキャピタルからの出資、補助金・助成金、親族・知人からの借入</t>
  </si>
  <si>
    <t>セールスポイント</t>
  </si>
  <si>
    <t>子供に服を作ってあげたかったり初めて服作りに挑戦したりする人でもサイズがピッタリな型紙を作れて、
注文は全てスマホ１つで簡単にできる、
生地もセットで購入できる、
型紙サービスという、ハンドメイドの最初の一歩を手助けする新ビジネスです。</t>
    <phoneticPr fontId="9"/>
  </si>
  <si>
    <t>販売ターゲット・戦略</t>
  </si>
  <si>
    <t>服作り初心者・興味ある人（最初のターゲット：子供の親世代、サブターゲット：趣味に注ぎ込む世代）
服作りに関わるコミュニティ内での口コミ ・子供関係のコミュニティへのアプローチ
(幼稚園・保育園・小学校に宣伝、春に注力) ・フリーマーケットイベントへの参加 ・SNSのインフルエンサーとのコラボ</t>
    <phoneticPr fontId="9"/>
  </si>
  <si>
    <t>競合、市場、事業を取り巻く環境</t>
  </si>
  <si>
    <t>価格</t>
    <phoneticPr fontId="9"/>
  </si>
  <si>
    <t>750円</t>
    <rPh sb="3" eb="4">
      <t xml:space="preserve">エン </t>
    </rPh>
    <phoneticPr fontId="9"/>
  </si>
  <si>
    <t>流通</t>
    <phoneticPr fontId="9"/>
  </si>
  <si>
    <t>・サイトから情報送信（いずれはアプリも導入）
・データの販売</t>
    <phoneticPr fontId="9"/>
  </si>
  <si>
    <t>競合の分析</t>
    <phoneticPr fontId="9"/>
  </si>
  <si>
    <t>取引先</t>
  </si>
  <si>
    <t>布メーカー・服飾工場</t>
    <phoneticPr fontId="9"/>
  </si>
  <si>
    <t>仕入れ先</t>
  </si>
  <si>
    <t>アスクル・モノタロウ</t>
    <phoneticPr fontId="9"/>
  </si>
  <si>
    <t>外注先</t>
  </si>
  <si>
    <t>ない</t>
    <phoneticPr fontId="9"/>
  </si>
  <si>
    <t>事業見通し</t>
  </si>
  <si>
    <t>参考URL</t>
  </si>
  <si>
    <t>https://www.jfc.go.jp/n/service/dl_kokumin.html</t>
  </si>
  <si>
    <t>事業計画書の書き方</t>
  </si>
  <si>
    <t>会社名</t>
  </si>
  <si>
    <t>存在意義</t>
  </si>
  <si>
    <t>経営理念・ビジョン</t>
  </si>
  <si>
    <t>損益分岐点</t>
  </si>
  <si>
    <t>3年で黒字化できるように計画する</t>
  </si>
  <si>
    <t>必要資金と調達方法 (単位:万円) 店ど</t>
  </si>
  <si>
    <t>必要な資金</t>
  </si>
  <si>
    <t>金額</t>
  </si>
  <si>
    <t>調達方法</t>
  </si>
  <si>
    <t>クラファンとかできないでしょうか、目標金額100万円とかで（杉野）</t>
  </si>
  <si>
    <t>設備 資金</t>
  </si>
  <si>
    <t>店舗、機械など</t>
  </si>
  <si>
    <t>プリンター　
システム構築・管理</t>
  </si>
  <si>
    <t>自己資金</t>
  </si>
  <si>
    <t xml:space="preserve">親族、知人からの借入
(内訳、返済方法)
</t>
  </si>
  <si>
    <t xml:space="preserve">1,366,000
</t>
  </si>
  <si>
    <t>金融機関等からの借入</t>
  </si>
  <si>
    <t>銀行からの運転資金</t>
  </si>
  <si>
    <t>運転 資金</t>
  </si>
  <si>
    <t>商品仕入(型紙代）</t>
  </si>
  <si>
    <t>政府補助金</t>
  </si>
  <si>
    <t xml:space="preserve">YOXO  </t>
  </si>
  <si>
    <t>当初設定している売上-初年度に借りる差額</t>
  </si>
  <si>
    <t>合計</t>
  </si>
  <si>
    <t>事業の見通し (単位:万円)</t>
  </si>
  <si>
    <t>項目</t>
  </si>
  <si>
    <t>創業当初</t>
  </si>
  <si>
    <t>1年~3年後</t>
  </si>
  <si>
    <t>3年後以降</t>
  </si>
  <si>
    <t>計算根拠</t>
  </si>
  <si>
    <t>売上高</t>
  </si>
  <si>
    <t>調達した資金</t>
  </si>
  <si>
    <t>売上原価</t>
  </si>
  <si>
    <t>経費</t>
  </si>
  <si>
    <t xml:space="preserve">人件費：人件費 1100*8*16*4=￥563,200/月
＝￥6,758,400/年
</t>
  </si>
  <si>
    <t>家賃</t>
  </si>
  <si>
    <t>支払利息</t>
  </si>
  <si>
    <t>その他(税金）</t>
  </si>
  <si>
    <t>経費合計</t>
  </si>
  <si>
    <t>利益</t>
  </si>
  <si>
    <t>利益率</t>
  </si>
  <si>
    <t>(%</t>
  </si>
  <si>
    <t>https://sogyotecho.jp/yuushi-rough-indication/</t>
  </si>
  <si>
    <r>
      <t>商品の仕入れや従業員の給与など、事業に必要な資金である運転資金を借りる場合、</t>
    </r>
    <r>
      <rPr>
        <b/>
        <sz val="12"/>
        <color rgb="FF444444"/>
        <rFont val="Verdana"/>
        <family val="2"/>
      </rPr>
      <t>金額は月商の3ヶ月分が目安</t>
    </r>
    <r>
      <rPr>
        <sz val="12"/>
        <color rgb="FF444444"/>
        <rFont val="Verdana"/>
        <family val="2"/>
      </rPr>
      <t>です。</t>
    </r>
  </si>
  <si>
    <t>運転資金その①</t>
  </si>
  <si>
    <t>売り上げ：1回の客単価1500円*1040件/月=1,560,000円/月
1,560,000円*3ヶ月=4,680,000円</t>
  </si>
  <si>
    <t>大体450万くらいが平均なんじゃねえすかね</t>
  </si>
  <si>
    <t>方法：
自己資金、金融機関借入、出資、補助金・助成金、親族・知人からの借入</t>
  </si>
  <si>
    <t>運転資金その②</t>
  </si>
  <si>
    <t>経常利益1,720,960円×50％×max5年で返済＝4,302,400円</t>
  </si>
  <si>
    <t xml:space="preserve">横浜市スタートアップ立地促進助成金　2/28まで　100万円
</t>
  </si>
  <si>
    <t>設備資金</t>
  </si>
  <si>
    <t>https://www.jfc.go.jp/</t>
  </si>
  <si>
    <t>日本政策金融公庫　中小企業事業貸付期間　1.03%</t>
  </si>
  <si>
    <t>神奈川県創業支援融資　運転資金・設備資金　　融資限度額3,500万円　融資利率（固定金利）年1.8%以内</t>
  </si>
  <si>
    <t xml:space="preserve">YOXO </t>
  </si>
  <si>
    <t>横浜市スタートアップ立地促進助成金  限度100万円</t>
  </si>
  <si>
    <t>https://ai-start-lab.com/case/242</t>
    <phoneticPr fontId="9"/>
  </si>
  <si>
    <t>←AI</t>
    <rPh sb="0" eb="1">
      <t xml:space="preserve">ヒダリ </t>
    </rPh>
    <phoneticPr fontId="9"/>
  </si>
  <si>
    <t>私立幼稚園</t>
  </si>
  <si>
    <t>私立幼稚園の平均在校数</t>
  </si>
  <si>
    <t>小学校</t>
  </si>
  <si>
    <t>年間で営業かけられる数</t>
  </si>
  <si>
    <t>=8件/週*４週間*12ヶ月</t>
  </si>
  <si>
    <t>営業先の人数</t>
  </si>
  <si>
    <t>=</t>
  </si>
  <si>
    <t>件/年間の注文が見込めたら良い</t>
  </si>
  <si>
    <t>パーチェスパネル→実際の購買は10%：</t>
  </si>
  <si>
    <t>その後</t>
  </si>
  <si>
    <t>210*2380</t>
  </si>
  <si>
    <t>売上高​</t>
  </si>
  <si>
    <r>
      <t>純利益（円）</t>
    </r>
    <r>
      <rPr>
        <sz val="8"/>
        <color rgb="FF000000"/>
        <rFont val="Calibri"/>
        <family val="2"/>
      </rPr>
      <t>​</t>
    </r>
  </si>
  <si>
    <t>固定費​</t>
  </si>
  <si>
    <t>​</t>
  </si>
  <si>
    <t>変動費​</t>
  </si>
  <si>
    <t>18,720,000​</t>
  </si>
  <si>
    <t>サイト開発料​</t>
  </si>
  <si>
    <t>0　（内製）​</t>
  </si>
  <si>
    <t>雑費（備品購入）​</t>
  </si>
  <si>
    <t>100,000​</t>
  </si>
  <si>
    <r>
      <t>一枚の販売価格　　</t>
    </r>
    <r>
      <rPr>
        <sz val="8"/>
        <color rgb="FF000000"/>
        <rFont val="Calibri"/>
        <family val="2"/>
      </rPr>
      <t>​</t>
    </r>
  </si>
  <si>
    <r>
      <t>利益率(%)</t>
    </r>
    <r>
      <rPr>
        <sz val="8"/>
        <color rgb="FF000000"/>
        <rFont val="Calibri"/>
        <family val="2"/>
      </rPr>
      <t>​</t>
    </r>
  </si>
  <si>
    <t>型紙システム​</t>
  </si>
  <si>
    <t>333,000​</t>
  </si>
  <si>
    <r>
      <t>平均　</t>
    </r>
    <r>
      <rPr>
        <sz val="7"/>
        <color rgb="FF000000"/>
        <rFont val="Calibri"/>
        <family val="2"/>
      </rPr>
      <t>750​</t>
    </r>
  </si>
  <si>
    <t>開発料　(100万円/3年）​</t>
  </si>
  <si>
    <t>原価 45​</t>
  </si>
  <si>
    <r>
      <t>損益分岐点</t>
    </r>
    <r>
      <rPr>
        <sz val="8"/>
        <color rgb="FF000000"/>
        <rFont val="Calibri"/>
        <family val="2"/>
      </rPr>
      <t>​</t>
    </r>
  </si>
  <si>
    <t>サーバー構築費​
(100万円/3年）​</t>
  </si>
  <si>
    <t xml:space="preserve">	</t>
  </si>
  <si>
    <r>
      <t>一回の購入　2枚</t>
    </r>
    <r>
      <rPr>
        <sz val="8"/>
        <color rgb="FF000000"/>
        <rFont val="Calibri"/>
        <family val="2"/>
      </rPr>
      <t>​</t>
    </r>
  </si>
  <si>
    <r>
      <t>16,525,343</t>
    </r>
    <r>
      <rPr>
        <sz val="8"/>
        <color rgb="FF000000"/>
        <rFont val="Calibri"/>
        <family val="2"/>
      </rPr>
      <t>​</t>
    </r>
  </si>
  <si>
    <t>サーバー保守費​</t>
  </si>
  <si>
    <t>480,000​</t>
  </si>
  <si>
    <r>
      <t>売上原価</t>
    </r>
    <r>
      <rPr>
        <sz val="8"/>
        <color rgb="FF000000"/>
        <rFont val="游ゴシック"/>
        <family val="3"/>
        <charset val="128"/>
      </rPr>
      <t>​</t>
    </r>
  </si>
  <si>
    <t>人件費​</t>
  </si>
  <si>
    <t>6,758,400​</t>
  </si>
  <si>
    <r>
      <t>一回の客単価　1,500</t>
    </r>
    <r>
      <rPr>
        <sz val="8"/>
        <color rgb="FF000000"/>
        <rFont val="Calibri"/>
        <family val="2"/>
      </rPr>
      <t>​</t>
    </r>
  </si>
  <si>
    <t>模造紙​</t>
  </si>
  <si>
    <t>設備費プリンター(減価償却 )​
¥180,000/5年​</t>
  </si>
  <si>
    <t>36,000​</t>
  </si>
  <si>
    <r>
      <t>352,240</t>
    </r>
    <r>
      <rPr>
        <sz val="8"/>
        <color rgb="FF000000"/>
        <rFont val="Calibri"/>
        <family val="2"/>
      </rPr>
      <t>​</t>
    </r>
  </si>
  <si>
    <t>機材管理費（保守）​</t>
  </si>
  <si>
    <t>84,000​</t>
  </si>
  <si>
    <r>
      <t>送料(顧客負担)　500</t>
    </r>
    <r>
      <rPr>
        <sz val="8"/>
        <color rgb="FF000000"/>
        <rFont val="Calibri"/>
        <family val="2"/>
      </rPr>
      <t>​</t>
    </r>
  </si>
  <si>
    <r>
      <t>粗利</t>
    </r>
    <r>
      <rPr>
        <sz val="8"/>
        <color rgb="FF000000"/>
        <rFont val="Calibri"/>
        <family val="2"/>
      </rPr>
      <t>​</t>
    </r>
  </si>
  <si>
    <r>
      <t>オフィス(光熱)費　　</t>
    </r>
    <r>
      <rPr>
        <sz val="6"/>
        <color rgb="FF000000"/>
        <rFont val="Calibri"/>
        <family val="2"/>
      </rPr>
      <t>​
シェアオフィス借りる、光熱費込​
55000*12ヶ月​</t>
    </r>
  </si>
  <si>
    <t>660,000​</t>
  </si>
  <si>
    <r>
      <t>18,367,760</t>
    </r>
    <r>
      <rPr>
        <sz val="8"/>
        <color rgb="FF000000"/>
        <rFont val="Calibri"/>
        <family val="2"/>
      </rPr>
      <t>​</t>
    </r>
  </si>
  <si>
    <t>税金（売り上げの37%)​</t>
  </si>
  <si>
    <t>6926,400​</t>
  </si>
  <si>
    <t>total​</t>
  </si>
  <si>
    <t>OLの人ワンピース作りたい、オーダーメイド</t>
    <phoneticPr fontId="9"/>
  </si>
  <si>
    <t>女性の働く金のある人の子供版</t>
    <rPh sb="0" eb="2">
      <t xml:space="preserve">ジョセイノハタラク </t>
    </rPh>
    <rPh sb="5" eb="6">
      <t xml:space="preserve">カネノアルヒト </t>
    </rPh>
    <rPh sb="11" eb="14">
      <t xml:space="preserve">コドモバン </t>
    </rPh>
    <phoneticPr fontId="9"/>
  </si>
  <si>
    <t>ワンピースのオーダーメイドだと高いが安く済ませることができる</t>
    <rPh sb="18" eb="19">
      <t xml:space="preserve">ヤスクスマセルコトガデキル </t>
    </rPh>
    <phoneticPr fontId="9"/>
  </si>
  <si>
    <t>型紙の情報</t>
    <rPh sb="0" eb="2">
      <t xml:space="preserve">カタガミノジョウホウ </t>
    </rPh>
    <phoneticPr fontId="9"/>
  </si>
  <si>
    <t>送る情報が複雑だど難しい？</t>
    <rPh sb="0" eb="1">
      <t xml:space="preserve">オクルジョウホウガ </t>
    </rPh>
    <rPh sb="5" eb="7">
      <t xml:space="preserve">フクザツダドムズカシイ </t>
    </rPh>
    <phoneticPr fontId="9"/>
  </si>
  <si>
    <t>子供の数×何着か</t>
    <rPh sb="5" eb="7">
      <t xml:space="preserve">ナンチャク </t>
    </rPh>
    <phoneticPr fontId="9"/>
  </si>
  <si>
    <t>その人が一年にどれくらい作るか</t>
    <phoneticPr fontId="9"/>
  </si>
  <si>
    <t>リアルで採寸を行うといいのでは</t>
    <rPh sb="4" eb="6">
      <t xml:space="preserve">サイスンヲ </t>
    </rPh>
    <rPh sb="7" eb="8">
      <t xml:space="preserve">オコナウ </t>
    </rPh>
    <phoneticPr fontId="9"/>
  </si>
  <si>
    <t>市立小学校数　３４０校</t>
    <rPh sb="0" eb="2">
      <t>イチリツ</t>
    </rPh>
    <rPh sb="2" eb="6">
      <t>ショウガッコウスウ</t>
    </rPh>
    <rPh sb="10" eb="11">
      <t>コウ</t>
    </rPh>
    <phoneticPr fontId="9"/>
  </si>
  <si>
    <t>https://www.city.yokohama.lg.jp/kurashi/kosodate-kyoiku/kyoiku/toukeichosa/toukei.html</t>
    <phoneticPr fontId="9"/>
  </si>
  <si>
    <t>私立小学校数　２８校</t>
    <rPh sb="0" eb="2">
      <t>シリツ</t>
    </rPh>
    <rPh sb="2" eb="5">
      <t>ショウガッコウ</t>
    </rPh>
    <rPh sb="5" eb="6">
      <t>スウ</t>
    </rPh>
    <rPh sb="9" eb="10">
      <t>コウ</t>
    </rPh>
    <phoneticPr fontId="9"/>
  </si>
  <si>
    <t>https://www.homemate-research-elementary-school.com/cid31001/14/list/</t>
    <phoneticPr fontId="9"/>
  </si>
  <si>
    <t>私立幼稚園　230園</t>
    <rPh sb="0" eb="2">
      <t>シリツ</t>
    </rPh>
    <rPh sb="2" eb="5">
      <t>ヨウチエン</t>
    </rPh>
    <rPh sb="9" eb="10">
      <t>エン</t>
    </rPh>
    <phoneticPr fontId="9"/>
  </si>
  <si>
    <t>https://www.homemate-research-kindergarten.com/bc80/cid8000000001/14100/list/</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</si>
</sst>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7">
    <font>
      <sz val="11"/>
      <color theme="1"/>
      <name val="游ゴシック"/>
      <family val="2"/>
      <scheme val="minor"/>
    </font>
    <font>
      <sz val="11"/>
      <color rgb="FF000000"/>
      <name val="ＭＳ Ｐゴシック"/>
      <family val="3"/>
      <charset val="128"/>
    </font>
    <font>
      <sz val="11"/>
      <color rgb="FFFF0000"/>
      <name val="ＭＳ Ｐゴシック"/>
      <family val="3"/>
      <charset val="128"/>
    </font>
    <font>
      <u/>
      <sz val="11"/>
      <color theme="10"/>
      <name val="游ゴシック"/>
      <family val="2"/>
      <scheme val="minor"/>
    </font>
    <font>
      <sz val="11"/>
      <color rgb="FF9C5700"/>
      <name val="Yu Gothic"/>
      <family val="3"/>
      <charset val="128"/>
    </font>
    <font>
      <b/>
      <sz val="20"/>
      <color theme="1"/>
      <name val="游ゴシック"/>
      <family val="3"/>
      <charset val="128"/>
    </font>
    <font>
      <b/>
      <sz val="14"/>
      <color theme="1"/>
      <name val="游ゴシック"/>
      <family val="3"/>
      <charset val="128"/>
    </font>
    <font>
      <sz val="14"/>
      <color theme="1"/>
      <name val="游ゴシック"/>
      <family val="3"/>
      <charset val="128"/>
    </font>
    <font>
      <sz val="11"/>
      <color rgb="FF444444"/>
      <name val="Meiryo UI"/>
      <family val="2"/>
      <charset val="128"/>
    </font>
    <font>
      <sz val="6"/>
      <name val="游ゴシック"/>
      <family val="3"/>
      <charset val="128"/>
      <scheme val="minor"/>
    </font>
    <font>
      <b/>
      <sz val="11"/>
      <color theme="1"/>
      <name val="游ゴシック"/>
      <family val="3"/>
      <charset val="128"/>
      <scheme val="minor"/>
    </font>
    <font>
      <sz val="11"/>
      <color rgb="FF000000"/>
      <name val="游ゴシック"/>
      <family val="3"/>
      <charset val="128"/>
    </font>
    <font>
      <sz val="11"/>
      <color rgb="FF000000"/>
      <name val="ＭＳ Ｐゴシック"/>
      <family val="2"/>
      <charset val="128"/>
    </font>
    <font>
      <sz val="12"/>
      <color rgb="FF202124"/>
      <name val="Arial"/>
      <family val="2"/>
      <charset val="1"/>
    </font>
    <font>
      <sz val="11"/>
      <color rgb="FFFF0000"/>
      <name val="游ゴシック"/>
      <family val="2"/>
      <scheme val="minor"/>
    </font>
    <font>
      <sz val="8"/>
      <color rgb="FF000000"/>
      <name val="游ゴシック"/>
      <family val="3"/>
      <charset val="128"/>
    </font>
    <font>
      <sz val="12"/>
      <color rgb="FFFF0000"/>
      <name val="Arial"/>
      <family val="2"/>
      <charset val="1"/>
    </font>
    <font>
      <b/>
      <sz val="12"/>
      <color rgb="FFFF0000"/>
      <name val="Arial"/>
      <family val="2"/>
      <charset val="1"/>
    </font>
    <font>
      <u/>
      <sz val="11"/>
      <color rgb="FFFF0000"/>
      <name val="游ゴシック"/>
      <family val="2"/>
      <scheme val="minor"/>
    </font>
    <font>
      <sz val="14"/>
      <color rgb="FF000000"/>
      <name val="游ゴシック"/>
      <family val="3"/>
      <charset val="128"/>
    </font>
    <font>
      <sz val="14"/>
      <color rgb="FFC65911"/>
      <name val="游ゴシック"/>
      <family val="3"/>
      <charset val="128"/>
    </font>
    <font>
      <b/>
      <sz val="16"/>
      <color rgb="FF000000"/>
      <name val="游ゴシック"/>
      <family val="2"/>
      <scheme val="minor"/>
    </font>
    <font>
      <sz val="11"/>
      <color rgb="FF000000"/>
      <name val="游ゴシック"/>
      <family val="2"/>
      <scheme val="minor"/>
    </font>
    <font>
      <b/>
      <sz val="18"/>
      <color theme="1"/>
      <name val="游ゴシック"/>
      <family val="2"/>
      <scheme val="minor"/>
    </font>
    <font>
      <sz val="11"/>
      <color rgb="FFC65911"/>
      <name val="游ゴシック"/>
      <family val="2"/>
      <scheme val="minor"/>
    </font>
    <font>
      <sz val="11"/>
      <color rgb="FFC65911"/>
      <name val="游ゴシック"/>
      <family val="3"/>
      <charset val="128"/>
    </font>
    <font>
      <sz val="11"/>
      <color rgb="FFD0CECE"/>
      <name val="游ゴシック"/>
      <family val="2"/>
      <scheme val="minor"/>
    </font>
    <font>
      <b/>
      <sz val="11"/>
      <color rgb="FF000000"/>
      <name val="ＭＳ Ｐゴシック"/>
      <family val="2"/>
      <charset val="128"/>
    </font>
    <font>
      <sz val="11"/>
      <color theme="1"/>
      <name val="游ゴシック"/>
      <family val="3"/>
      <charset val="128"/>
    </font>
    <font>
      <b/>
      <sz val="16"/>
      <color theme="1"/>
      <name val="游ゴシック"/>
      <family val="2"/>
      <scheme val="minor"/>
    </font>
    <font>
      <sz val="11"/>
      <color rgb="FFFF0000"/>
      <name val="游ゴシック"/>
      <family val="3"/>
      <charset val="128"/>
    </font>
    <font>
      <b/>
      <sz val="11"/>
      <color rgb="FF000000"/>
      <name val="游ゴシック"/>
      <family val="3"/>
      <charset val="128"/>
    </font>
    <font>
      <sz val="12"/>
      <color theme="1"/>
      <name val="YuGothic"/>
      <family val="2"/>
      <charset val="128"/>
    </font>
    <font>
      <b/>
      <sz val="12"/>
      <color rgb="FF444444"/>
      <name val="Verdana"/>
      <family val="2"/>
    </font>
    <font>
      <sz val="12"/>
      <color rgb="FF444444"/>
      <name val="Verdana"/>
      <family val="2"/>
    </font>
    <font>
      <sz val="9"/>
      <color theme="1"/>
      <name val="游ゴシック"/>
      <family val="2"/>
      <scheme val="minor"/>
    </font>
    <font>
      <sz val="11"/>
      <color rgb="FF444444"/>
      <name val="游ゴシック"/>
      <family val="3"/>
      <charset val="128"/>
    </font>
    <font>
      <sz val="11"/>
      <color rgb="FF757171"/>
      <name val="ＭＳ Ｐゴシック"/>
      <family val="3"/>
      <charset val="128"/>
    </font>
    <font>
      <sz val="16"/>
      <color rgb="FF000000"/>
      <name val="Menlo"/>
      <family val="2"/>
    </font>
    <font>
      <sz val="11"/>
      <color rgb="FF000000"/>
      <name val="游ゴシック Regular"/>
      <charset val="128"/>
    </font>
    <font>
      <sz val="10"/>
      <color theme="1"/>
      <name val="游ゴシック"/>
      <family val="2"/>
      <scheme val="minor"/>
    </font>
    <font>
      <sz val="10"/>
      <color rgb="FF000000"/>
      <name val="游ゴシック"/>
      <family val="2"/>
      <scheme val="minor"/>
    </font>
    <font>
      <sz val="10"/>
      <color rgb="FF444444"/>
      <name val="Meiryo UI"/>
      <family val="2"/>
      <charset val="128"/>
    </font>
    <font>
      <sz val="10"/>
      <color theme="1"/>
      <name val="游ゴシック"/>
      <family val="3"/>
      <charset val="128"/>
    </font>
    <font>
      <u/>
      <sz val="11"/>
      <color theme="10"/>
      <name val="游ゴシック"/>
      <family val="3"/>
      <charset val="128"/>
      <scheme val="minor"/>
    </font>
    <font>
      <sz val="12"/>
      <color theme="1"/>
      <name val="YuGothic"/>
      <charset val="128"/>
    </font>
    <font>
      <sz val="12"/>
      <color rgb="FF000000"/>
      <name val="YuGothic"/>
      <charset val="128"/>
    </font>
    <font>
      <sz val="11"/>
      <color rgb="FF202124"/>
      <name val="Roboto"/>
      <charset val="1"/>
    </font>
    <font>
      <sz val="11"/>
      <color rgb="FF444444"/>
      <name val="Meiryo UI"/>
      <family val="2"/>
      <charset val="128"/>
    </font>
    <font>
      <sz val="8"/>
      <color rgb="FF000000"/>
      <name val="Calibri"/>
      <family val="2"/>
    </font>
    <font>
      <b/>
      <sz val="8"/>
      <color rgb="FFFFFFFF"/>
      <name val="Calibri"/>
      <family val="2"/>
    </font>
    <font>
      <b/>
      <sz val="8"/>
      <color rgb="FF000000"/>
      <name val="Calibri"/>
      <family val="2"/>
    </font>
    <font>
      <sz val="7"/>
      <color rgb="FF000000"/>
      <name val="Calibri"/>
      <family val="2"/>
    </font>
    <font>
      <sz val="8"/>
      <color rgb="FF000000"/>
      <name val="游ゴシック"/>
      <family val="3"/>
      <charset val="128"/>
    </font>
    <font>
      <b/>
      <sz val="8"/>
      <color rgb="FF000000"/>
      <name val="游ゴシック"/>
      <family val="3"/>
      <charset val="128"/>
    </font>
    <font>
      <sz val="6"/>
      <color rgb="FF000000"/>
      <name val="Calibri"/>
      <family val="2"/>
    </font>
    <font>
      <sz val="11"/>
      <color rgb="FF000000"/>
      <name val="游ゴシック"/>
      <family val="3"/>
      <charset val="128"/>
    </font>
  </fonts>
  <fills count="27">
    <fill>
      <patternFill patternType="none"/>
    </fill>
    <fill>
      <patternFill patternType="gray125"/>
    </fill>
    <fill>
      <patternFill patternType="solid">
        <fgColor rgb="FFFFEB9C"/>
      </patternFill>
    </fill>
    <fill>
      <patternFill patternType="solid">
        <fgColor rgb="FFFFFFFF"/>
        <bgColor indexed="64"/>
      </patternFill>
    </fill>
    <fill>
      <patternFill patternType="solid">
        <fgColor theme="5"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rgb="FFE7E6E6"/>
        <bgColor indexed="64"/>
      </patternFill>
    </fill>
    <fill>
      <patternFill patternType="solid">
        <fgColor rgb="FFB4C6E7"/>
        <bgColor indexed="64"/>
      </patternFill>
    </fill>
    <fill>
      <patternFill patternType="solid">
        <fgColor rgb="FFFFE699"/>
        <bgColor indexed="64"/>
      </patternFill>
    </fill>
    <fill>
      <patternFill patternType="solid">
        <fgColor rgb="FFBDD7EE"/>
        <bgColor indexed="64"/>
      </patternFill>
    </fill>
    <fill>
      <patternFill patternType="solid">
        <fgColor rgb="FFC6E0B4"/>
        <bgColor indexed="64"/>
      </patternFill>
    </fill>
    <fill>
      <patternFill patternType="solid">
        <fgColor rgb="FFFFF2CC"/>
        <bgColor indexed="64"/>
      </patternFill>
    </fill>
    <fill>
      <patternFill patternType="solid">
        <fgColor rgb="FFE2EFDA"/>
        <bgColor indexed="64"/>
      </patternFill>
    </fill>
    <fill>
      <patternFill patternType="solid">
        <fgColor rgb="FFFFC000"/>
        <bgColor indexed="64"/>
      </patternFill>
    </fill>
    <fill>
      <patternFill patternType="solid">
        <fgColor rgb="FFF8F9FA"/>
        <bgColor indexed="64"/>
      </patternFill>
    </fill>
    <fill>
      <patternFill patternType="solid">
        <fgColor rgb="FFFCE4D6"/>
        <bgColor indexed="64"/>
      </patternFill>
    </fill>
    <fill>
      <patternFill patternType="solid">
        <fgColor rgb="FFF8CBAD"/>
        <bgColor indexed="64"/>
      </patternFill>
    </fill>
    <fill>
      <patternFill patternType="solid">
        <fgColor rgb="FFDDEBF7"/>
        <bgColor indexed="64"/>
      </patternFill>
    </fill>
    <fill>
      <patternFill patternType="solid">
        <fgColor rgb="FFE9EBF5"/>
        <bgColor indexed="64"/>
      </patternFill>
    </fill>
    <fill>
      <patternFill patternType="solid">
        <fgColor rgb="FFA9D18E"/>
        <bgColor indexed="64"/>
      </patternFill>
    </fill>
    <fill>
      <patternFill patternType="solid">
        <fgColor rgb="FFE2F0D9"/>
        <bgColor indexed="64"/>
      </patternFill>
    </fill>
    <fill>
      <patternFill patternType="solid">
        <fgColor rgb="FFC9C9C9"/>
        <bgColor indexed="64"/>
      </patternFill>
    </fill>
    <fill>
      <patternFill patternType="solid">
        <fgColor rgb="FFED7D31"/>
        <bgColor indexed="64"/>
      </patternFill>
    </fill>
    <fill>
      <patternFill patternType="solid">
        <fgColor rgb="FFFBE5D6"/>
        <bgColor indexed="64"/>
      </patternFill>
    </fill>
    <fill>
      <patternFill patternType="solid">
        <fgColor rgb="FFEDEDED"/>
        <bgColor indexed="64"/>
      </patternFill>
    </fill>
    <fill>
      <patternFill patternType="solid">
        <fgColor rgb="FF5B9BD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rgb="FF000000"/>
      </bottom>
      <diagonal/>
    </border>
    <border>
      <left/>
      <right style="thin">
        <color indexed="64"/>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thick">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ck">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right/>
      <top style="medium">
        <color rgb="FF000000"/>
      </top>
      <bottom style="medium">
        <color rgb="FF000000"/>
      </bottom>
      <diagonal/>
    </border>
    <border>
      <left/>
      <right style="thick">
        <color rgb="FF000000"/>
      </right>
      <top style="thick">
        <color rgb="FF000000"/>
      </top>
      <bottom/>
      <diagonal/>
    </border>
    <border>
      <left style="medium">
        <color rgb="FF000000"/>
      </left>
      <right style="thin">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top style="medium">
        <color rgb="FF000000"/>
      </top>
      <bottom/>
      <diagonal/>
    </border>
    <border>
      <left style="medium">
        <color rgb="FF000000"/>
      </left>
      <right/>
      <top style="medium">
        <color rgb="FF000000"/>
      </top>
      <bottom style="thick">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s>
  <cellStyleXfs count="4">
    <xf numFmtId="0" fontId="0" fillId="0" borderId="0"/>
    <xf numFmtId="0" fontId="3" fillId="0" borderId="0" applyNumberFormat="0" applyFill="0" applyBorder="0" applyAlignment="0" applyProtection="0"/>
    <xf numFmtId="0" fontId="4" fillId="2" borderId="0" applyNumberFormat="0" applyBorder="0" applyAlignment="0" applyProtection="0"/>
    <xf numFmtId="0" fontId="3" fillId="0" borderId="0" applyNumberFormat="0" applyFill="0" applyBorder="0" applyAlignment="0" applyProtection="0"/>
  </cellStyleXfs>
  <cellXfs count="268">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xf numFmtId="0" fontId="0" fillId="0" borderId="3" xfId="0" applyBorder="1"/>
    <xf numFmtId="0" fontId="0" fillId="0" borderId="4" xfId="0" applyBorder="1"/>
    <xf numFmtId="0" fontId="2" fillId="0" borderId="0" xfId="0" applyFont="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5" fillId="3" borderId="0" xfId="0" applyFont="1" applyFill="1" applyAlignment="1">
      <alignment horizontal="left" vertical="top" wrapText="1"/>
    </xf>
    <xf numFmtId="0" fontId="11" fillId="0" borderId="0" xfId="0" applyFont="1"/>
    <xf numFmtId="0" fontId="12" fillId="0" borderId="0" xfId="0" applyFont="1"/>
    <xf numFmtId="0" fontId="12" fillId="5" borderId="0" xfId="0" applyFont="1" applyFill="1"/>
    <xf numFmtId="3" fontId="12" fillId="5" borderId="0" xfId="0" applyNumberFormat="1" applyFont="1" applyFill="1"/>
    <xf numFmtId="3" fontId="11" fillId="0" borderId="0" xfId="0" applyNumberFormat="1" applyFont="1"/>
    <xf numFmtId="3" fontId="0" fillId="0" borderId="0" xfId="0" applyNumberFormat="1"/>
    <xf numFmtId="0" fontId="11" fillId="0" borderId="1" xfId="0" applyFont="1" applyBorder="1"/>
    <xf numFmtId="0" fontId="13" fillId="0" borderId="0" xfId="0" applyFont="1"/>
    <xf numFmtId="0" fontId="3" fillId="0" borderId="0" xfId="1"/>
    <xf numFmtId="0" fontId="10" fillId="0" borderId="0" xfId="0" applyFont="1" applyAlignment="1">
      <alignment horizontal="left" vertical="top"/>
    </xf>
    <xf numFmtId="0" fontId="14" fillId="0" borderId="0" xfId="0" applyFont="1" applyAlignment="1">
      <alignment horizontal="left" vertical="top" wrapText="1"/>
    </xf>
    <xf numFmtId="0" fontId="0" fillId="0" borderId="17" xfId="0" applyBorder="1" applyAlignment="1">
      <alignment horizontal="left" vertical="top"/>
    </xf>
    <xf numFmtId="0" fontId="0" fillId="6" borderId="20" xfId="0" applyFill="1" applyBorder="1" applyAlignment="1">
      <alignment horizontal="left" vertical="top"/>
    </xf>
    <xf numFmtId="0" fontId="0" fillId="6" borderId="21"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22" xfId="0" applyBorder="1" applyAlignment="1">
      <alignment horizontal="left" vertical="top" wrapText="1"/>
    </xf>
    <xf numFmtId="0" fontId="0" fillId="0" borderId="7" xfId="0" applyBorder="1" applyAlignment="1">
      <alignment horizontal="left" vertical="top"/>
    </xf>
    <xf numFmtId="0" fontId="14" fillId="0" borderId="0" xfId="0" applyFont="1" applyAlignment="1">
      <alignment horizontal="left" vertical="top"/>
    </xf>
    <xf numFmtId="0" fontId="16" fillId="0" borderId="0" xfId="0" applyFont="1" applyAlignment="1">
      <alignment wrapText="1"/>
    </xf>
    <xf numFmtId="0" fontId="16" fillId="0" borderId="0" xfId="0" applyFont="1"/>
    <xf numFmtId="0" fontId="14" fillId="0" borderId="0" xfId="0" applyFont="1"/>
    <xf numFmtId="0" fontId="18" fillId="0" borderId="0" xfId="1" applyFont="1" applyAlignment="1">
      <alignment wrapText="1"/>
    </xf>
    <xf numFmtId="0" fontId="0" fillId="0" borderId="34" xfId="0" applyBorder="1" applyAlignment="1">
      <alignment horizontal="left" vertical="top"/>
    </xf>
    <xf numFmtId="0" fontId="0" fillId="0" borderId="35" xfId="0" applyBorder="1" applyAlignment="1">
      <alignment horizontal="left" vertical="top"/>
    </xf>
    <xf numFmtId="0" fontId="0" fillId="0" borderId="26" xfId="0" applyBorder="1" applyAlignment="1">
      <alignment horizontal="left" vertical="top"/>
    </xf>
    <xf numFmtId="0" fontId="0" fillId="0" borderId="30" xfId="0" applyBorder="1" applyAlignment="1">
      <alignment horizontal="left" vertical="top"/>
    </xf>
    <xf numFmtId="0" fontId="0" fillId="0" borderId="3" xfId="0" applyBorder="1" applyAlignment="1">
      <alignment horizontal="left" vertical="top"/>
    </xf>
    <xf numFmtId="0" fontId="0" fillId="0" borderId="29" xfId="0" applyBorder="1" applyAlignment="1">
      <alignment horizontal="left" vertical="top"/>
    </xf>
    <xf numFmtId="3" fontId="0" fillId="0" borderId="0" xfId="0" applyNumberFormat="1" applyAlignment="1">
      <alignment horizontal="left" vertical="top"/>
    </xf>
    <xf numFmtId="0" fontId="0" fillId="9" borderId="3" xfId="0" applyFill="1" applyBorder="1" applyAlignment="1">
      <alignment horizontal="left" vertical="top"/>
    </xf>
    <xf numFmtId="0" fontId="0" fillId="0" borderId="31" xfId="0" applyBorder="1" applyAlignment="1">
      <alignment horizontal="left" vertical="top"/>
    </xf>
    <xf numFmtId="0" fontId="0" fillId="0" borderId="36" xfId="0" applyBorder="1" applyAlignment="1">
      <alignment horizontal="left" vertical="top"/>
    </xf>
    <xf numFmtId="3" fontId="0" fillId="0" borderId="3" xfId="0" applyNumberFormat="1" applyBorder="1" applyAlignment="1">
      <alignment horizontal="left" vertical="top"/>
    </xf>
    <xf numFmtId="1" fontId="0" fillId="0" borderId="27" xfId="0" applyNumberFormat="1" applyBorder="1" applyAlignment="1">
      <alignment horizontal="left" vertical="top"/>
    </xf>
    <xf numFmtId="0" fontId="0" fillId="8" borderId="38" xfId="0" applyFill="1" applyBorder="1" applyAlignment="1">
      <alignment horizontal="left" vertical="top"/>
    </xf>
    <xf numFmtId="0" fontId="0" fillId="8" borderId="39" xfId="0" applyFill="1" applyBorder="1" applyAlignment="1">
      <alignment horizontal="left" vertical="top"/>
    </xf>
    <xf numFmtId="0" fontId="0" fillId="13" borderId="0" xfId="0" applyFill="1" applyAlignment="1">
      <alignment horizontal="left" vertical="top"/>
    </xf>
    <xf numFmtId="1" fontId="0" fillId="13" borderId="0" xfId="0" applyNumberFormat="1" applyFill="1" applyAlignment="1">
      <alignment horizontal="left" vertical="top"/>
    </xf>
    <xf numFmtId="0" fontId="0" fillId="13" borderId="0" xfId="0" applyFill="1" applyAlignment="1">
      <alignment horizontal="left" vertical="top" wrapText="1"/>
    </xf>
    <xf numFmtId="0" fontId="0" fillId="14" borderId="0" xfId="0" applyFill="1" applyAlignment="1">
      <alignment horizontal="left" vertical="top"/>
    </xf>
    <xf numFmtId="0" fontId="14" fillId="0" borderId="29" xfId="0" applyFont="1" applyBorder="1" applyAlignment="1">
      <alignment horizontal="left" vertical="top"/>
    </xf>
    <xf numFmtId="0" fontId="14" fillId="0" borderId="34" xfId="0" applyFont="1" applyBorder="1" applyAlignment="1">
      <alignment horizontal="left" vertical="top"/>
    </xf>
    <xf numFmtId="0" fontId="14" fillId="0" borderId="30" xfId="0" applyFont="1" applyBorder="1" applyAlignment="1">
      <alignment horizontal="left" vertical="top"/>
    </xf>
    <xf numFmtId="0" fontId="14" fillId="0" borderId="31" xfId="0" applyFont="1" applyBorder="1" applyAlignment="1">
      <alignment horizontal="left" vertical="top"/>
    </xf>
    <xf numFmtId="0" fontId="11" fillId="0" borderId="22" xfId="0" applyFont="1" applyBorder="1" applyAlignment="1">
      <alignment horizontal="left" vertical="top" wrapText="1"/>
    </xf>
    <xf numFmtId="0" fontId="11" fillId="0" borderId="22" xfId="0" applyFont="1" applyBorder="1" applyAlignment="1">
      <alignment vertical="top" wrapText="1"/>
    </xf>
    <xf numFmtId="3" fontId="11" fillId="0" borderId="23" xfId="0" applyNumberFormat="1" applyFont="1" applyBorder="1" applyAlignment="1">
      <alignment horizontal="left" vertical="top"/>
    </xf>
    <xf numFmtId="3" fontId="11" fillId="0" borderId="17" xfId="0" applyNumberFormat="1" applyFont="1" applyBorder="1" applyAlignment="1">
      <alignment horizontal="left" vertical="top"/>
    </xf>
    <xf numFmtId="0" fontId="11" fillId="0" borderId="28" xfId="0" applyFont="1" applyBorder="1" applyAlignment="1">
      <alignment horizontal="left" vertical="top"/>
    </xf>
    <xf numFmtId="0" fontId="11" fillId="0" borderId="30" xfId="0" applyFont="1" applyBorder="1" applyAlignment="1">
      <alignment vertical="top" wrapText="1"/>
    </xf>
    <xf numFmtId="0" fontId="11" fillId="3" borderId="22" xfId="0" applyFont="1" applyFill="1" applyBorder="1" applyAlignment="1">
      <alignment horizontal="left" vertical="top" wrapText="1"/>
    </xf>
    <xf numFmtId="0" fontId="11" fillId="0" borderId="26" xfId="0" applyFont="1" applyBorder="1" applyAlignment="1">
      <alignment horizontal="left" vertical="top"/>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4" fillId="3" borderId="0" xfId="2" applyFill="1" applyAlignment="1">
      <alignment horizontal="left" vertical="top" wrapText="1"/>
    </xf>
    <xf numFmtId="0" fontId="6" fillId="4" borderId="5" xfId="0" applyFont="1" applyFill="1" applyBorder="1" applyAlignment="1">
      <alignment horizontal="left" vertical="top" wrapText="1"/>
    </xf>
    <xf numFmtId="0" fontId="7" fillId="0" borderId="6" xfId="0" applyFont="1" applyBorder="1" applyAlignment="1">
      <alignment horizontal="left" vertical="top" wrapText="1"/>
    </xf>
    <xf numFmtId="0" fontId="20" fillId="0" borderId="6" xfId="0" applyFont="1" applyBorder="1" applyAlignment="1">
      <alignment horizontal="left" vertical="top"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8" fillId="0" borderId="0" xfId="0" applyFont="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6" fillId="4" borderId="14" xfId="0" applyFont="1" applyFill="1" applyBorder="1" applyAlignment="1">
      <alignment horizontal="left" vertical="top" wrapText="1"/>
    </xf>
    <xf numFmtId="0" fontId="0" fillId="0" borderId="15" xfId="0" applyBorder="1" applyAlignment="1">
      <alignment horizontal="left" vertical="top"/>
    </xf>
    <xf numFmtId="0" fontId="7" fillId="0" borderId="16" xfId="0" applyFont="1" applyBorder="1" applyAlignment="1">
      <alignment horizontal="left" vertical="top" wrapText="1"/>
    </xf>
    <xf numFmtId="0" fontId="21" fillId="0" borderId="0" xfId="0" applyFont="1" applyAlignment="1">
      <alignment horizontal="left" vertical="top"/>
    </xf>
    <xf numFmtId="0" fontId="22" fillId="0" borderId="0" xfId="0" applyFont="1" applyAlignment="1">
      <alignment horizontal="left" vertical="top"/>
    </xf>
    <xf numFmtId="0" fontId="22" fillId="0" borderId="33" xfId="0" applyFont="1" applyBorder="1" applyAlignment="1">
      <alignment horizontal="left" vertical="top"/>
    </xf>
    <xf numFmtId="0" fontId="22" fillId="0" borderId="31" xfId="0" applyFont="1" applyBorder="1" applyAlignment="1">
      <alignment horizontal="left" vertical="top"/>
    </xf>
    <xf numFmtId="0" fontId="22" fillId="0" borderId="33" xfId="0" applyFont="1" applyBorder="1" applyAlignment="1">
      <alignment horizontal="left" vertical="top" wrapText="1"/>
    </xf>
    <xf numFmtId="0" fontId="22" fillId="12" borderId="40" xfId="0" applyFont="1" applyFill="1" applyBorder="1" applyAlignment="1">
      <alignment horizontal="left" vertical="top"/>
    </xf>
    <xf numFmtId="0" fontId="22" fillId="12" borderId="41" xfId="0" applyFont="1" applyFill="1" applyBorder="1" applyAlignment="1">
      <alignment horizontal="left" vertical="top"/>
    </xf>
    <xf numFmtId="0" fontId="22" fillId="12" borderId="42" xfId="0" applyFont="1" applyFill="1" applyBorder="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wrapText="1"/>
    </xf>
    <xf numFmtId="0" fontId="25" fillId="3" borderId="0" xfId="0" applyFont="1" applyFill="1" applyAlignment="1">
      <alignment vertical="top" wrapText="1"/>
    </xf>
    <xf numFmtId="0" fontId="24" fillId="0" borderId="0" xfId="0" applyFont="1" applyAlignment="1">
      <alignment horizontal="left" vertical="top"/>
    </xf>
    <xf numFmtId="0" fontId="3" fillId="3" borderId="0" xfId="1" applyFill="1" applyAlignment="1">
      <alignment vertical="top"/>
    </xf>
    <xf numFmtId="0" fontId="26" fillId="0" borderId="0" xfId="0" applyFont="1"/>
    <xf numFmtId="0" fontId="0" fillId="0" borderId="32" xfId="0" applyBorder="1"/>
    <xf numFmtId="0" fontId="0" fillId="0" borderId="33" xfId="0" applyBorder="1"/>
    <xf numFmtId="0" fontId="0" fillId="0" borderId="26" xfId="0" applyBorder="1"/>
    <xf numFmtId="0" fontId="0" fillId="0" borderId="36" xfId="0" applyBorder="1"/>
    <xf numFmtId="0" fontId="0" fillId="0" borderId="37" xfId="0" applyBorder="1"/>
    <xf numFmtId="0" fontId="0" fillId="0" borderId="1" xfId="0" applyBorder="1" applyAlignment="1">
      <alignment vertical="top"/>
    </xf>
    <xf numFmtId="0" fontId="0" fillId="0" borderId="1" xfId="0" applyBorder="1" applyAlignment="1">
      <alignment vertical="top" wrapText="1"/>
    </xf>
    <xf numFmtId="0" fontId="28" fillId="0" borderId="1" xfId="0" applyFont="1" applyBorder="1" applyAlignment="1">
      <alignment vertical="top" wrapText="1"/>
    </xf>
    <xf numFmtId="0" fontId="29" fillId="0" borderId="0" xfId="0" applyFont="1" applyAlignment="1">
      <alignment vertical="top"/>
    </xf>
    <xf numFmtId="0" fontId="24" fillId="0" borderId="1" xfId="0" applyFont="1" applyBorder="1" applyAlignment="1">
      <alignment vertical="top" wrapText="1"/>
    </xf>
    <xf numFmtId="0" fontId="24" fillId="0" borderId="0" xfId="0" applyFont="1" applyAlignment="1">
      <alignment vertical="top"/>
    </xf>
    <xf numFmtId="0" fontId="0" fillId="0" borderId="1" xfId="0" applyBorder="1"/>
    <xf numFmtId="0" fontId="12" fillId="0" borderId="1" xfId="0" applyFont="1" applyBorder="1"/>
    <xf numFmtId="3" fontId="12" fillId="5" borderId="1" xfId="0" applyNumberFormat="1" applyFont="1" applyFill="1" applyBorder="1"/>
    <xf numFmtId="0" fontId="3" fillId="0" borderId="0" xfId="1" applyAlignment="1">
      <alignment vertical="top" wrapText="1"/>
    </xf>
    <xf numFmtId="0" fontId="3" fillId="0" borderId="0" xfId="1" applyAlignment="1">
      <alignment horizontal="left" vertical="top" wrapText="1"/>
    </xf>
    <xf numFmtId="0" fontId="28" fillId="0" borderId="0" xfId="0" applyFont="1" applyAlignment="1">
      <alignment horizontal="left" vertical="top" wrapText="1"/>
    </xf>
    <xf numFmtId="0" fontId="32" fillId="0" borderId="0" xfId="0" applyFont="1" applyAlignment="1">
      <alignment horizontal="left" vertical="top"/>
    </xf>
    <xf numFmtId="0" fontId="32" fillId="3" borderId="45" xfId="0" applyFont="1" applyFill="1" applyBorder="1" applyAlignment="1">
      <alignment horizontal="left" vertical="top"/>
    </xf>
    <xf numFmtId="0" fontId="32" fillId="3" borderId="46" xfId="0" applyFont="1" applyFill="1" applyBorder="1" applyAlignment="1">
      <alignment horizontal="left" vertical="top"/>
    </xf>
    <xf numFmtId="0" fontId="32" fillId="3" borderId="40" xfId="0" applyFont="1" applyFill="1" applyBorder="1" applyAlignment="1">
      <alignment horizontal="left" vertical="top"/>
    </xf>
    <xf numFmtId="0" fontId="0" fillId="3" borderId="40" xfId="0" applyFill="1" applyBorder="1" applyAlignment="1">
      <alignment horizontal="left" vertical="top"/>
    </xf>
    <xf numFmtId="0" fontId="32" fillId="3" borderId="42" xfId="0" applyFont="1" applyFill="1" applyBorder="1" applyAlignment="1">
      <alignment horizontal="left" vertical="top"/>
    </xf>
    <xf numFmtId="0" fontId="0" fillId="3" borderId="50" xfId="0" applyFill="1" applyBorder="1" applyAlignment="1">
      <alignment horizontal="left" vertical="top"/>
    </xf>
    <xf numFmtId="0" fontId="32" fillId="3" borderId="47" xfId="0" applyFont="1" applyFill="1" applyBorder="1" applyAlignment="1">
      <alignment horizontal="left" vertical="top"/>
    </xf>
    <xf numFmtId="0" fontId="32" fillId="3" borderId="0" xfId="0" applyFont="1" applyFill="1" applyAlignment="1">
      <alignment horizontal="left" vertical="top"/>
    </xf>
    <xf numFmtId="0" fontId="0" fillId="3" borderId="0" xfId="0" applyFill="1" applyAlignment="1">
      <alignment horizontal="left" vertical="top"/>
    </xf>
    <xf numFmtId="3" fontId="0" fillId="3" borderId="50" xfId="0" applyNumberFormat="1" applyFill="1" applyBorder="1" applyAlignment="1">
      <alignment horizontal="left" vertical="top"/>
    </xf>
    <xf numFmtId="3" fontId="0" fillId="3" borderId="39" xfId="0" applyNumberFormat="1" applyFill="1" applyBorder="1" applyAlignment="1">
      <alignment horizontal="left" vertical="top"/>
    </xf>
    <xf numFmtId="0" fontId="32" fillId="3" borderId="54" xfId="0" applyFont="1" applyFill="1" applyBorder="1" applyAlignment="1">
      <alignment horizontal="left" vertical="top"/>
    </xf>
    <xf numFmtId="2" fontId="0" fillId="14" borderId="0" xfId="0" applyNumberFormat="1" applyFill="1" applyAlignment="1">
      <alignment horizontal="left" vertical="top"/>
    </xf>
    <xf numFmtId="0" fontId="3" fillId="0" borderId="0" xfId="1" applyAlignment="1">
      <alignment horizontal="left" vertical="top"/>
    </xf>
    <xf numFmtId="0" fontId="35" fillId="0" borderId="22" xfId="0" applyFont="1" applyBorder="1" applyAlignment="1">
      <alignment horizontal="left" vertical="top" wrapText="1"/>
    </xf>
    <xf numFmtId="0" fontId="28" fillId="0" borderId="0" xfId="0" applyFont="1" applyAlignment="1">
      <alignment horizontal="left" vertical="top"/>
    </xf>
    <xf numFmtId="0" fontId="32" fillId="3" borderId="38" xfId="0" applyFont="1" applyFill="1" applyBorder="1" applyAlignment="1">
      <alignment horizontal="left" vertical="top"/>
    </xf>
    <xf numFmtId="0" fontId="34" fillId="0" borderId="0" xfId="0" applyFont="1" applyAlignment="1">
      <alignment horizontal="left" vertical="top"/>
    </xf>
    <xf numFmtId="0" fontId="0" fillId="9" borderId="55" xfId="0" applyFill="1" applyBorder="1" applyAlignment="1">
      <alignment horizontal="left" vertical="top"/>
    </xf>
    <xf numFmtId="0" fontId="0" fillId="9" borderId="33" xfId="0" applyFill="1" applyBorder="1" applyAlignment="1">
      <alignment horizontal="left" vertical="top"/>
    </xf>
    <xf numFmtId="0" fontId="32" fillId="3" borderId="39" xfId="0" applyFont="1" applyFill="1" applyBorder="1" applyAlignment="1">
      <alignment horizontal="left" vertical="top"/>
    </xf>
    <xf numFmtId="0" fontId="0" fillId="0" borderId="33" xfId="0"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1" fillId="0" borderId="0" xfId="0" applyFont="1" applyAlignment="1">
      <alignment horizontal="left" vertical="top"/>
    </xf>
    <xf numFmtId="0" fontId="12" fillId="0" borderId="39" xfId="0" applyFont="1" applyBorder="1" applyAlignment="1">
      <alignment horizontal="left" vertical="top" wrapText="1"/>
    </xf>
    <xf numFmtId="0" fontId="11" fillId="3" borderId="0" xfId="0" applyFont="1" applyFill="1" applyAlignment="1">
      <alignment vertical="top"/>
    </xf>
    <xf numFmtId="0" fontId="12" fillId="0" borderId="0" xfId="0" applyFont="1" applyAlignment="1">
      <alignment vertical="top" wrapText="1"/>
    </xf>
    <xf numFmtId="0" fontId="11" fillId="0" borderId="0" xfId="1" applyFont="1" applyAlignment="1">
      <alignment horizontal="left" vertical="top"/>
    </xf>
    <xf numFmtId="10" fontId="8" fillId="0" borderId="42" xfId="0" applyNumberFormat="1" applyFont="1" applyBorder="1" applyAlignment="1">
      <alignment horizontal="left" vertical="top"/>
    </xf>
    <xf numFmtId="0" fontId="0" fillId="0" borderId="23" xfId="0" applyBorder="1" applyAlignment="1">
      <alignment horizontal="left" vertical="top" wrapText="1"/>
    </xf>
    <xf numFmtId="0" fontId="11" fillId="7" borderId="24" xfId="0" applyFont="1" applyFill="1" applyBorder="1" applyAlignment="1">
      <alignment horizontal="left" vertical="top"/>
    </xf>
    <xf numFmtId="0" fontId="11" fillId="7" borderId="25" xfId="0" applyFont="1" applyFill="1" applyBorder="1" applyAlignment="1">
      <alignment horizontal="left" vertical="top"/>
    </xf>
    <xf numFmtId="0" fontId="32" fillId="3" borderId="49" xfId="0" applyFont="1" applyFill="1" applyBorder="1" applyAlignment="1">
      <alignment horizontal="left" vertical="top"/>
    </xf>
    <xf numFmtId="0" fontId="44" fillId="0" borderId="0" xfId="1" applyFont="1" applyAlignment="1">
      <alignment horizontal="left" vertical="top"/>
    </xf>
    <xf numFmtId="0" fontId="0" fillId="10" borderId="17" xfId="0" applyFill="1" applyBorder="1" applyAlignment="1">
      <alignment horizontal="left" vertical="top"/>
    </xf>
    <xf numFmtId="3" fontId="11" fillId="0" borderId="35" xfId="0" applyNumberFormat="1" applyFont="1" applyBorder="1" applyAlignment="1">
      <alignment horizontal="left" vertical="top"/>
    </xf>
    <xf numFmtId="0" fontId="42" fillId="0" borderId="1" xfId="0" applyFont="1" applyBorder="1" applyAlignment="1">
      <alignment horizontal="left" vertical="top"/>
    </xf>
    <xf numFmtId="0" fontId="40" fillId="0" borderId="1" xfId="0" applyFont="1" applyBorder="1" applyAlignment="1">
      <alignment horizontal="left" vertical="top"/>
    </xf>
    <xf numFmtId="0" fontId="43" fillId="0" borderId="1" xfId="0" applyFont="1" applyBorder="1" applyAlignment="1">
      <alignment horizontal="left" vertical="top" wrapText="1"/>
    </xf>
    <xf numFmtId="0" fontId="40" fillId="0" borderId="1" xfId="0" applyFont="1" applyBorder="1" applyAlignment="1">
      <alignment horizontal="left" vertical="top" wrapText="1"/>
    </xf>
    <xf numFmtId="0" fontId="0" fillId="7" borderId="1" xfId="0" applyFill="1" applyBorder="1" applyAlignment="1">
      <alignment horizontal="left" vertical="top"/>
    </xf>
    <xf numFmtId="0" fontId="0" fillId="0" borderId="1" xfId="0" applyBorder="1" applyAlignment="1">
      <alignment horizontal="left" vertical="top"/>
    </xf>
    <xf numFmtId="0" fontId="8" fillId="0" borderId="1" xfId="0" applyFont="1" applyBorder="1" applyAlignment="1">
      <alignment horizontal="left" vertical="top"/>
    </xf>
    <xf numFmtId="0" fontId="39" fillId="0" borderId="1" xfId="0" applyFont="1" applyBorder="1" applyAlignment="1">
      <alignment horizontal="left" vertical="top" wrapText="1" readingOrder="1"/>
    </xf>
    <xf numFmtId="0" fontId="39" fillId="0" borderId="1" xfId="0" applyFont="1" applyBorder="1" applyAlignment="1">
      <alignment horizontal="left" vertical="top" readingOrder="1"/>
    </xf>
    <xf numFmtId="0" fontId="32" fillId="3" borderId="59" xfId="0" applyFont="1" applyFill="1" applyBorder="1" applyAlignment="1">
      <alignment horizontal="left" vertical="top"/>
    </xf>
    <xf numFmtId="0" fontId="44" fillId="0" borderId="0" xfId="1" applyFont="1"/>
    <xf numFmtId="0" fontId="3" fillId="0" borderId="0" xfId="3"/>
    <xf numFmtId="0" fontId="0" fillId="3" borderId="26" xfId="0" applyFill="1" applyBorder="1" applyAlignment="1">
      <alignment horizontal="left" vertical="top" wrapText="1"/>
    </xf>
    <xf numFmtId="3" fontId="0" fillId="3" borderId="38" xfId="0" applyNumberFormat="1" applyFill="1" applyBorder="1" applyAlignment="1">
      <alignment horizontal="left" vertical="top"/>
    </xf>
    <xf numFmtId="3" fontId="0" fillId="3" borderId="32" xfId="0" applyNumberFormat="1" applyFill="1" applyBorder="1" applyAlignment="1">
      <alignment horizontal="left" vertical="top"/>
    </xf>
    <xf numFmtId="0" fontId="0" fillId="3" borderId="32" xfId="0" applyFill="1" applyBorder="1" applyAlignment="1">
      <alignment horizontal="left" vertical="top"/>
    </xf>
    <xf numFmtId="3" fontId="0" fillId="3" borderId="60" xfId="0" applyNumberFormat="1" applyFill="1" applyBorder="1" applyAlignment="1">
      <alignment horizontal="left" vertical="top"/>
    </xf>
    <xf numFmtId="3" fontId="0" fillId="3" borderId="61" xfId="0" applyNumberFormat="1" applyFill="1" applyBorder="1" applyAlignment="1">
      <alignment horizontal="left" vertical="top"/>
    </xf>
    <xf numFmtId="0" fontId="45" fillId="3" borderId="38" xfId="0" applyFont="1" applyFill="1" applyBorder="1" applyAlignment="1">
      <alignment horizontal="left" vertical="top" wrapText="1"/>
    </xf>
    <xf numFmtId="0" fontId="45" fillId="3" borderId="32" xfId="0" applyFont="1" applyFill="1" applyBorder="1" applyAlignment="1">
      <alignment horizontal="left" vertical="top"/>
    </xf>
    <xf numFmtId="0" fontId="0" fillId="0" borderId="40" xfId="0" applyBorder="1" applyAlignment="1">
      <alignment horizontal="left" vertical="top"/>
    </xf>
    <xf numFmtId="0" fontId="32" fillId="3" borderId="32" xfId="0" applyFont="1" applyFill="1" applyBorder="1" applyAlignment="1">
      <alignment horizontal="left" vertical="top"/>
    </xf>
    <xf numFmtId="3" fontId="0" fillId="3" borderId="41" xfId="0" applyNumberFormat="1" applyFill="1" applyBorder="1" applyAlignment="1">
      <alignment horizontal="left" vertical="top"/>
    </xf>
    <xf numFmtId="3" fontId="11" fillId="0" borderId="31" xfId="0" applyNumberFormat="1" applyFont="1" applyBorder="1" applyAlignment="1">
      <alignment horizontal="left" vertical="top"/>
    </xf>
    <xf numFmtId="0" fontId="32" fillId="3" borderId="1" xfId="0" applyFont="1" applyFill="1" applyBorder="1" applyAlignment="1">
      <alignment horizontal="left" vertical="top"/>
    </xf>
    <xf numFmtId="0" fontId="0" fillId="3" borderId="1" xfId="0" applyFill="1" applyBorder="1" applyAlignment="1">
      <alignment horizontal="left" vertical="top"/>
    </xf>
    <xf numFmtId="3" fontId="0" fillId="3" borderId="1" xfId="0" applyNumberFormat="1" applyFill="1" applyBorder="1" applyAlignment="1">
      <alignment horizontal="left" vertical="top"/>
    </xf>
    <xf numFmtId="0" fontId="0" fillId="3" borderId="41" xfId="0" applyFill="1" applyBorder="1" applyAlignment="1">
      <alignment horizontal="left" vertical="top"/>
    </xf>
    <xf numFmtId="0" fontId="0" fillId="3" borderId="26" xfId="0" applyFill="1" applyBorder="1" applyAlignment="1">
      <alignment horizontal="left" vertical="top"/>
    </xf>
    <xf numFmtId="0" fontId="32" fillId="3" borderId="42" xfId="0" applyFont="1" applyFill="1" applyBorder="1" applyAlignment="1">
      <alignment horizontal="left" vertical="top" wrapText="1"/>
    </xf>
    <xf numFmtId="3" fontId="0" fillId="3" borderId="50" xfId="0" applyNumberFormat="1" applyFill="1" applyBorder="1" applyAlignment="1">
      <alignment horizontal="left" vertical="top" wrapText="1"/>
    </xf>
    <xf numFmtId="3" fontId="46" fillId="0" borderId="0" xfId="0" applyNumberFormat="1" applyFont="1"/>
    <xf numFmtId="176" fontId="0" fillId="0" borderId="0" xfId="0" applyNumberFormat="1" applyAlignment="1">
      <alignment horizontal="left" vertical="top"/>
    </xf>
    <xf numFmtId="3" fontId="46" fillId="0" borderId="1" xfId="0" applyNumberFormat="1" applyFont="1" applyBorder="1"/>
    <xf numFmtId="0" fontId="8" fillId="0" borderId="1" xfId="0" quotePrefix="1" applyFont="1" applyBorder="1" applyAlignment="1">
      <alignment horizontal="left" vertical="top"/>
    </xf>
    <xf numFmtId="10" fontId="8" fillId="0" borderId="1" xfId="0" applyNumberFormat="1" applyFont="1" applyBorder="1" applyAlignment="1">
      <alignment horizontal="left" vertical="top"/>
    </xf>
    <xf numFmtId="0" fontId="0" fillId="3" borderId="38" xfId="0" applyFill="1" applyBorder="1" applyAlignment="1">
      <alignment horizontal="left" vertical="top"/>
    </xf>
    <xf numFmtId="10" fontId="8" fillId="0" borderId="15" xfId="0" applyNumberFormat="1" applyFont="1" applyBorder="1" applyAlignment="1">
      <alignment horizontal="left" vertical="top"/>
    </xf>
    <xf numFmtId="0" fontId="47" fillId="15" borderId="0" xfId="0" applyFont="1" applyFill="1"/>
    <xf numFmtId="0" fontId="47" fillId="6" borderId="0" xfId="0" applyFont="1" applyFill="1"/>
    <xf numFmtId="0" fontId="47" fillId="16" borderId="0" xfId="0" applyFont="1" applyFill="1"/>
    <xf numFmtId="0" fontId="47" fillId="17" borderId="0" xfId="0" applyFont="1" applyFill="1"/>
    <xf numFmtId="0" fontId="22" fillId="18" borderId="40" xfId="0" applyFont="1" applyFill="1" applyBorder="1"/>
    <xf numFmtId="0" fontId="22" fillId="18" borderId="41" xfId="0" applyFont="1" applyFill="1" applyBorder="1"/>
    <xf numFmtId="0" fontId="22" fillId="18" borderId="50" xfId="0" applyFont="1" applyFill="1" applyBorder="1"/>
    <xf numFmtId="0" fontId="14" fillId="18" borderId="41" xfId="0" applyFont="1" applyFill="1" applyBorder="1"/>
    <xf numFmtId="1" fontId="0" fillId="0" borderId="0" xfId="0" applyNumberFormat="1" applyAlignment="1">
      <alignment horizontal="left" vertical="top"/>
    </xf>
    <xf numFmtId="0" fontId="48" fillId="0" borderId="0" xfId="0" quotePrefix="1" applyFont="1"/>
    <xf numFmtId="0" fontId="48" fillId="0" borderId="0" xfId="0" quotePrefix="1" applyFont="1" applyAlignment="1">
      <alignment horizontal="left"/>
    </xf>
    <xf numFmtId="0" fontId="0" fillId="20" borderId="62" xfId="0" applyFill="1" applyBorder="1"/>
    <xf numFmtId="0" fontId="0" fillId="21" borderId="62" xfId="0" applyFill="1" applyBorder="1"/>
    <xf numFmtId="0" fontId="56" fillId="0" borderId="28" xfId="0" applyFont="1" applyBorder="1" applyAlignment="1">
      <alignment vertical="top" wrapText="1"/>
    </xf>
    <xf numFmtId="0" fontId="32" fillId="3" borderId="40" xfId="0" applyFont="1" applyFill="1" applyBorder="1" applyAlignment="1">
      <alignment vertical="top"/>
    </xf>
    <xf numFmtId="0" fontId="32" fillId="3" borderId="50" xfId="0" applyFont="1" applyFill="1" applyBorder="1" applyAlignment="1">
      <alignment vertical="top"/>
    </xf>
    <xf numFmtId="0" fontId="32" fillId="3" borderId="42" xfId="0" applyFont="1" applyFill="1" applyBorder="1" applyAlignment="1">
      <alignment vertical="top"/>
    </xf>
    <xf numFmtId="0" fontId="32" fillId="3" borderId="33" xfId="0" applyFont="1" applyFill="1" applyBorder="1" applyAlignment="1">
      <alignment vertical="top"/>
    </xf>
    <xf numFmtId="0" fontId="32" fillId="3" borderId="0" xfId="0" applyFont="1" applyFill="1" applyAlignment="1">
      <alignment vertical="top"/>
    </xf>
    <xf numFmtId="0" fontId="32" fillId="3" borderId="42" xfId="0" applyFont="1" applyFill="1" applyBorder="1" applyAlignment="1">
      <alignment vertical="top" wrapText="1"/>
    </xf>
    <xf numFmtId="0" fontId="32" fillId="3" borderId="38" xfId="0" applyFont="1" applyFill="1" applyBorder="1" applyAlignment="1">
      <alignment vertical="top"/>
    </xf>
    <xf numFmtId="0" fontId="32" fillId="3" borderId="1" xfId="0" applyFont="1" applyFill="1" applyBorder="1" applyAlignment="1">
      <alignment vertical="top"/>
    </xf>
    <xf numFmtId="0" fontId="28" fillId="0" borderId="0" xfId="0" applyFont="1" applyAlignment="1">
      <alignment vertical="top" wrapText="1"/>
    </xf>
    <xf numFmtId="0" fontId="36" fillId="0" borderId="0" xfId="0" applyFont="1" applyAlignment="1">
      <alignment vertical="top"/>
    </xf>
    <xf numFmtId="0" fontId="49" fillId="14" borderId="0" xfId="0" applyFont="1" applyFill="1" applyAlignment="1">
      <alignment horizontal="left" vertical="top" wrapText="1"/>
    </xf>
    <xf numFmtId="0" fontId="50" fillId="23" borderId="0" xfId="0" applyFont="1" applyFill="1" applyAlignment="1">
      <alignment horizontal="left" vertical="top" wrapText="1"/>
    </xf>
    <xf numFmtId="0" fontId="51" fillId="22" borderId="0" xfId="0" applyFont="1" applyFill="1" applyAlignment="1">
      <alignment horizontal="left" vertical="top" wrapText="1"/>
    </xf>
    <xf numFmtId="0" fontId="51" fillId="12" borderId="0" xfId="0" applyFont="1" applyFill="1" applyAlignment="1">
      <alignment horizontal="left" vertical="top" wrapText="1"/>
    </xf>
    <xf numFmtId="3" fontId="49" fillId="24" borderId="0" xfId="0" applyNumberFormat="1" applyFont="1" applyFill="1" applyAlignment="1">
      <alignment horizontal="left" vertical="top" wrapText="1"/>
    </xf>
    <xf numFmtId="0" fontId="49" fillId="25" borderId="0" xfId="0" applyFont="1" applyFill="1" applyAlignment="1">
      <alignment horizontal="left" vertical="top" wrapText="1"/>
    </xf>
    <xf numFmtId="0" fontId="49" fillId="0" borderId="0" xfId="0" applyFont="1" applyAlignment="1">
      <alignment horizontal="left" vertical="top"/>
    </xf>
    <xf numFmtId="0" fontId="49" fillId="25" borderId="0" xfId="0" applyFont="1" applyFill="1" applyAlignment="1">
      <alignment horizontal="left" vertical="top"/>
    </xf>
    <xf numFmtId="0" fontId="0" fillId="25" borderId="0" xfId="0" applyFill="1" applyAlignment="1">
      <alignment horizontal="left" vertical="top"/>
    </xf>
    <xf numFmtId="0" fontId="49" fillId="24" borderId="0" xfId="0" applyFont="1" applyFill="1" applyAlignment="1">
      <alignment horizontal="left" vertical="top" wrapText="1"/>
    </xf>
    <xf numFmtId="0" fontId="49" fillId="0" borderId="0" xfId="0" applyFont="1" applyAlignment="1">
      <alignment horizontal="left" vertical="top" wrapText="1"/>
    </xf>
    <xf numFmtId="0" fontId="49" fillId="19" borderId="0" xfId="0" applyFont="1" applyFill="1" applyAlignment="1">
      <alignment horizontal="left" vertical="top"/>
    </xf>
    <xf numFmtId="0" fontId="49" fillId="19" borderId="0" xfId="0" applyFont="1" applyFill="1" applyAlignment="1">
      <alignment horizontal="left" vertical="top" wrapText="1"/>
    </xf>
    <xf numFmtId="0" fontId="54" fillId="26" borderId="0" xfId="0" applyFont="1" applyFill="1" applyAlignment="1">
      <alignment horizontal="left" vertical="top"/>
    </xf>
    <xf numFmtId="0" fontId="53" fillId="18" borderId="0" xfId="0" applyFont="1" applyFill="1" applyAlignment="1">
      <alignment horizontal="left" vertical="top" wrapText="1"/>
    </xf>
    <xf numFmtId="0" fontId="52" fillId="25" borderId="0" xfId="0" applyFont="1" applyFill="1" applyAlignment="1">
      <alignment horizontal="left" vertical="top" wrapText="1"/>
    </xf>
    <xf numFmtId="0" fontId="49" fillId="18" borderId="0" xfId="0" applyFont="1" applyFill="1" applyAlignment="1">
      <alignment horizontal="left" vertical="top" wrapText="1"/>
    </xf>
    <xf numFmtId="0" fontId="51" fillId="20" borderId="0" xfId="0" applyFont="1" applyFill="1" applyAlignment="1">
      <alignment horizontal="left" vertical="top" wrapText="1"/>
    </xf>
    <xf numFmtId="0" fontId="49" fillId="21" borderId="0" xfId="0" applyFont="1" applyFill="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0" fillId="0" borderId="0" xfId="0" applyAlignment="1">
      <alignment horizontal="left" vertical="top"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0" fillId="12" borderId="56" xfId="0" applyFill="1" applyBorder="1" applyAlignment="1">
      <alignment horizontal="center" vertical="top"/>
    </xf>
    <xf numFmtId="0" fontId="0" fillId="12" borderId="57" xfId="0" applyFill="1" applyBorder="1" applyAlignment="1">
      <alignment horizontal="center" vertical="top"/>
    </xf>
    <xf numFmtId="0" fontId="0" fillId="12" borderId="58" xfId="0" applyFill="1" applyBorder="1" applyAlignment="1">
      <alignment horizontal="center" vertical="top"/>
    </xf>
    <xf numFmtId="0" fontId="0" fillId="11" borderId="32" xfId="0" applyFill="1" applyBorder="1" applyAlignment="1">
      <alignment horizontal="left" vertical="top"/>
    </xf>
    <xf numFmtId="0" fontId="0" fillId="11" borderId="37" xfId="0" applyFill="1" applyBorder="1" applyAlignment="1">
      <alignment horizontal="left" vertical="top"/>
    </xf>
    <xf numFmtId="0" fontId="0" fillId="11" borderId="0" xfId="0" applyFill="1" applyAlignment="1">
      <alignment horizontal="left" vertical="top"/>
    </xf>
    <xf numFmtId="0" fontId="0" fillId="11" borderId="31" xfId="0" applyFill="1" applyBorder="1" applyAlignment="1">
      <alignment horizontal="left" vertical="top"/>
    </xf>
    <xf numFmtId="0" fontId="32" fillId="3" borderId="38" xfId="0" applyFont="1" applyFill="1" applyBorder="1" applyAlignment="1">
      <alignment horizontal="left" vertical="top"/>
    </xf>
    <xf numFmtId="0" fontId="32" fillId="3" borderId="53" xfId="0" applyFont="1" applyFill="1" applyBorder="1" applyAlignment="1">
      <alignment horizontal="left" vertical="top"/>
    </xf>
    <xf numFmtId="0" fontId="0" fillId="3" borderId="40" xfId="0" applyFill="1" applyBorder="1" applyAlignment="1">
      <alignment horizontal="left" vertical="top"/>
    </xf>
    <xf numFmtId="0" fontId="0" fillId="3" borderId="31" xfId="0" applyFill="1" applyBorder="1" applyAlignment="1">
      <alignment horizontal="left" vertical="top"/>
    </xf>
    <xf numFmtId="0" fontId="0" fillId="3" borderId="41" xfId="0" applyFill="1" applyBorder="1" applyAlignment="1">
      <alignment horizontal="left" vertical="top"/>
    </xf>
    <xf numFmtId="0" fontId="32" fillId="3" borderId="39" xfId="0" applyFont="1" applyFill="1" applyBorder="1" applyAlignment="1">
      <alignment horizontal="left" vertical="top"/>
    </xf>
    <xf numFmtId="0" fontId="32" fillId="3" borderId="40" xfId="0" applyFont="1" applyFill="1" applyBorder="1" applyAlignment="1">
      <alignment horizontal="left" vertical="top"/>
    </xf>
    <xf numFmtId="0" fontId="32" fillId="3" borderId="41" xfId="0" applyFont="1" applyFill="1" applyBorder="1" applyAlignment="1">
      <alignment horizontal="left" vertical="top"/>
    </xf>
    <xf numFmtId="0" fontId="0" fillId="0" borderId="0" xfId="0" applyAlignment="1">
      <alignment horizontal="center" vertical="top" wrapText="1"/>
    </xf>
    <xf numFmtId="0" fontId="32" fillId="3" borderId="43" xfId="0" applyFont="1" applyFill="1" applyBorder="1" applyAlignment="1">
      <alignment horizontal="left" vertical="top"/>
    </xf>
    <xf numFmtId="0" fontId="32" fillId="3" borderId="44" xfId="0" applyFont="1" applyFill="1" applyBorder="1" applyAlignment="1">
      <alignment horizontal="left" vertical="top"/>
    </xf>
    <xf numFmtId="0" fontId="32" fillId="3" borderId="48" xfId="0" applyFont="1" applyFill="1" applyBorder="1" applyAlignment="1">
      <alignment horizontal="left" vertical="top"/>
    </xf>
    <xf numFmtId="0" fontId="32" fillId="3" borderId="49" xfId="0" applyFont="1" applyFill="1" applyBorder="1" applyAlignment="1">
      <alignment horizontal="left" vertical="top"/>
    </xf>
    <xf numFmtId="0" fontId="32" fillId="3" borderId="40" xfId="0" applyFont="1" applyFill="1" applyBorder="1" applyAlignment="1">
      <alignment vertical="top"/>
    </xf>
    <xf numFmtId="0" fontId="32" fillId="3" borderId="50" xfId="0" applyFont="1" applyFill="1" applyBorder="1" applyAlignment="1">
      <alignment vertical="top"/>
    </xf>
    <xf numFmtId="0" fontId="0" fillId="3" borderId="40" xfId="0" applyFill="1" applyBorder="1" applyAlignment="1">
      <alignment horizontal="left" vertical="top" wrapText="1"/>
    </xf>
    <xf numFmtId="0" fontId="0" fillId="3" borderId="26" xfId="0" applyFill="1" applyBorder="1" applyAlignment="1">
      <alignment horizontal="left" vertical="top"/>
    </xf>
    <xf numFmtId="0" fontId="32" fillId="3" borderId="51" xfId="0" applyFont="1" applyFill="1" applyBorder="1" applyAlignment="1">
      <alignment horizontal="left" vertical="top"/>
    </xf>
    <xf numFmtId="0" fontId="32" fillId="3" borderId="52" xfId="0" applyFont="1" applyFill="1" applyBorder="1" applyAlignment="1">
      <alignment horizontal="left" vertical="top"/>
    </xf>
  </cellXfs>
  <cellStyles count="4">
    <cellStyle name="Hyperlink" xfId="1" xr:uid="{00000000-000B-0000-0000-000008000000}"/>
    <cellStyle name="どちらでもない" xfId="2" builtinId="28"/>
    <cellStyle name="ハイパーリンク" xfId="3"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家庭用ミシン販売台数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v>売り上げ</c:v>
          </c:tx>
          <c:spPr>
            <a:ln w="28575" cap="rnd">
              <a:solidFill>
                <a:schemeClr val="accent1"/>
              </a:solidFill>
              <a:round/>
            </a:ln>
            <a:effectLst/>
          </c:spPr>
          <c:marker>
            <c:symbol val="none"/>
          </c:marker>
          <c:cat>
            <c:numRef>
              <c:f>フェルミ・ミシン販売台数!$B$31:$BJ$31</c:f>
              <c:numCache>
                <c:formatCode>General</c:formatCode>
                <c:ptCount val="61"/>
                <c:pt idx="0">
                  <c:v>201709</c:v>
                </c:pt>
                <c:pt idx="1">
                  <c:v>201710</c:v>
                </c:pt>
                <c:pt idx="2">
                  <c:v>201711</c:v>
                </c:pt>
                <c:pt idx="3">
                  <c:v>201712</c:v>
                </c:pt>
                <c:pt idx="4">
                  <c:v>201801</c:v>
                </c:pt>
                <c:pt idx="5">
                  <c:v>201802</c:v>
                </c:pt>
                <c:pt idx="6">
                  <c:v>201803</c:v>
                </c:pt>
                <c:pt idx="7">
                  <c:v>201804</c:v>
                </c:pt>
                <c:pt idx="8">
                  <c:v>201805</c:v>
                </c:pt>
                <c:pt idx="9">
                  <c:v>201806</c:v>
                </c:pt>
                <c:pt idx="10">
                  <c:v>201807</c:v>
                </c:pt>
                <c:pt idx="11">
                  <c:v>201808</c:v>
                </c:pt>
                <c:pt idx="12">
                  <c:v>201809</c:v>
                </c:pt>
                <c:pt idx="13">
                  <c:v>201810</c:v>
                </c:pt>
                <c:pt idx="14">
                  <c:v>201811</c:v>
                </c:pt>
                <c:pt idx="15">
                  <c:v>201812</c:v>
                </c:pt>
                <c:pt idx="16">
                  <c:v>201901</c:v>
                </c:pt>
                <c:pt idx="17">
                  <c:v>201902</c:v>
                </c:pt>
                <c:pt idx="18">
                  <c:v>201903</c:v>
                </c:pt>
                <c:pt idx="19">
                  <c:v>201904</c:v>
                </c:pt>
                <c:pt idx="20">
                  <c:v>201905</c:v>
                </c:pt>
                <c:pt idx="21">
                  <c:v>201906</c:v>
                </c:pt>
                <c:pt idx="22">
                  <c:v>201907</c:v>
                </c:pt>
                <c:pt idx="23">
                  <c:v>201908</c:v>
                </c:pt>
                <c:pt idx="24">
                  <c:v>201909</c:v>
                </c:pt>
                <c:pt idx="25">
                  <c:v>201910</c:v>
                </c:pt>
                <c:pt idx="26">
                  <c:v>201911</c:v>
                </c:pt>
                <c:pt idx="27">
                  <c:v>201912</c:v>
                </c:pt>
                <c:pt idx="28">
                  <c:v>202001</c:v>
                </c:pt>
                <c:pt idx="29">
                  <c:v>202002</c:v>
                </c:pt>
                <c:pt idx="30">
                  <c:v>202003</c:v>
                </c:pt>
                <c:pt idx="31">
                  <c:v>202004</c:v>
                </c:pt>
                <c:pt idx="32">
                  <c:v>202005</c:v>
                </c:pt>
                <c:pt idx="33">
                  <c:v>202006</c:v>
                </c:pt>
                <c:pt idx="34">
                  <c:v>202007</c:v>
                </c:pt>
                <c:pt idx="35">
                  <c:v>202008</c:v>
                </c:pt>
                <c:pt idx="36">
                  <c:v>202009</c:v>
                </c:pt>
                <c:pt idx="37">
                  <c:v>202010</c:v>
                </c:pt>
                <c:pt idx="38">
                  <c:v>202011</c:v>
                </c:pt>
                <c:pt idx="39">
                  <c:v>202012</c:v>
                </c:pt>
                <c:pt idx="40">
                  <c:v>202101</c:v>
                </c:pt>
                <c:pt idx="41">
                  <c:v>202102</c:v>
                </c:pt>
                <c:pt idx="42">
                  <c:v>202103</c:v>
                </c:pt>
                <c:pt idx="43">
                  <c:v>202104</c:v>
                </c:pt>
                <c:pt idx="44">
                  <c:v>202105</c:v>
                </c:pt>
                <c:pt idx="45">
                  <c:v>202106</c:v>
                </c:pt>
                <c:pt idx="46">
                  <c:v>202107</c:v>
                </c:pt>
                <c:pt idx="47">
                  <c:v>202108</c:v>
                </c:pt>
                <c:pt idx="48">
                  <c:v>202109</c:v>
                </c:pt>
                <c:pt idx="49">
                  <c:v>202110</c:v>
                </c:pt>
                <c:pt idx="50">
                  <c:v>202111</c:v>
                </c:pt>
                <c:pt idx="51">
                  <c:v>202112</c:v>
                </c:pt>
                <c:pt idx="52">
                  <c:v>202201</c:v>
                </c:pt>
                <c:pt idx="53">
                  <c:v>202202</c:v>
                </c:pt>
                <c:pt idx="54">
                  <c:v>202203</c:v>
                </c:pt>
                <c:pt idx="55">
                  <c:v>202204</c:v>
                </c:pt>
                <c:pt idx="56">
                  <c:v>202205</c:v>
                </c:pt>
                <c:pt idx="57">
                  <c:v>202206</c:v>
                </c:pt>
                <c:pt idx="58">
                  <c:v>202207</c:v>
                </c:pt>
                <c:pt idx="59">
                  <c:v>202208</c:v>
                </c:pt>
                <c:pt idx="60">
                  <c:v>202209</c:v>
                </c:pt>
              </c:numCache>
            </c:numRef>
          </c:cat>
          <c:val>
            <c:numRef>
              <c:f>フェルミ・ミシン販売台数!$B$32:$BJ$32</c:f>
              <c:numCache>
                <c:formatCode>#,##0</c:formatCode>
                <c:ptCount val="61"/>
                <c:pt idx="0">
                  <c:v>4562</c:v>
                </c:pt>
                <c:pt idx="1">
                  <c:v>4265</c:v>
                </c:pt>
                <c:pt idx="2">
                  <c:v>4120</c:v>
                </c:pt>
                <c:pt idx="3">
                  <c:v>4146</c:v>
                </c:pt>
                <c:pt idx="4">
                  <c:v>3809</c:v>
                </c:pt>
                <c:pt idx="5">
                  <c:v>4878</c:v>
                </c:pt>
                <c:pt idx="6">
                  <c:v>4060</c:v>
                </c:pt>
                <c:pt idx="7">
                  <c:v>4067</c:v>
                </c:pt>
                <c:pt idx="8">
                  <c:v>3259</c:v>
                </c:pt>
                <c:pt idx="9">
                  <c:v>4506</c:v>
                </c:pt>
                <c:pt idx="10">
                  <c:v>4855</c:v>
                </c:pt>
                <c:pt idx="11">
                  <c:v>4836</c:v>
                </c:pt>
                <c:pt idx="12">
                  <c:v>4864</c:v>
                </c:pt>
                <c:pt idx="13">
                  <c:v>4889</c:v>
                </c:pt>
                <c:pt idx="14">
                  <c:v>4606</c:v>
                </c:pt>
                <c:pt idx="15">
                  <c:v>4547</c:v>
                </c:pt>
                <c:pt idx="16">
                  <c:v>4197</c:v>
                </c:pt>
                <c:pt idx="17">
                  <c:v>5047</c:v>
                </c:pt>
                <c:pt idx="18">
                  <c:v>4358</c:v>
                </c:pt>
                <c:pt idx="19">
                  <c:v>4132</c:v>
                </c:pt>
                <c:pt idx="20">
                  <c:v>3457</c:v>
                </c:pt>
                <c:pt idx="21">
                  <c:v>4229</c:v>
                </c:pt>
                <c:pt idx="22">
                  <c:v>4394.9740259740302</c:v>
                </c:pt>
                <c:pt idx="23">
                  <c:v>4398.9282891022003</c:v>
                </c:pt>
                <c:pt idx="24">
                  <c:v>4402.8825522303796</c:v>
                </c:pt>
                <c:pt idx="25">
                  <c:v>4406.8368153585598</c:v>
                </c:pt>
                <c:pt idx="26">
                  <c:v>4410.7910784867299</c:v>
                </c:pt>
                <c:pt idx="27">
                  <c:v>4414.7453416149101</c:v>
                </c:pt>
                <c:pt idx="28">
                  <c:v>4418.6996047430803</c:v>
                </c:pt>
                <c:pt idx="29">
                  <c:v>4422.6538678712604</c:v>
                </c:pt>
                <c:pt idx="30">
                  <c:v>4426.6081309994397</c:v>
                </c:pt>
                <c:pt idx="31">
                  <c:v>4430.5623941276099</c:v>
                </c:pt>
                <c:pt idx="32">
                  <c:v>4434.5166572557901</c:v>
                </c:pt>
                <c:pt idx="33">
                  <c:v>4438.4709203839602</c:v>
                </c:pt>
                <c:pt idx="34">
                  <c:v>4442.4251835121404</c:v>
                </c:pt>
                <c:pt idx="35">
                  <c:v>4446.3794466403197</c:v>
                </c:pt>
                <c:pt idx="36">
                  <c:v>4450.3337097684898</c:v>
                </c:pt>
                <c:pt idx="37">
                  <c:v>4454.28797289667</c:v>
                </c:pt>
                <c:pt idx="38">
                  <c:v>4458.2422360248502</c:v>
                </c:pt>
                <c:pt idx="39">
                  <c:v>4462.1964991530203</c:v>
                </c:pt>
                <c:pt idx="40">
                  <c:v>4466.1507622811996</c:v>
                </c:pt>
                <c:pt idx="41">
                  <c:v>4470.1050254093798</c:v>
                </c:pt>
                <c:pt idx="42">
                  <c:v>4474.0592885375499</c:v>
                </c:pt>
                <c:pt idx="43">
                  <c:v>4478.0135516657301</c:v>
                </c:pt>
                <c:pt idx="44">
                  <c:v>4481.9678147939003</c:v>
                </c:pt>
                <c:pt idx="45">
                  <c:v>4485.9220779220796</c:v>
                </c:pt>
                <c:pt idx="46">
                  <c:v>4489.8763410502597</c:v>
                </c:pt>
                <c:pt idx="47">
                  <c:v>4493.8306041784299</c:v>
                </c:pt>
                <c:pt idx="48">
                  <c:v>4497.7848673066101</c:v>
                </c:pt>
                <c:pt idx="49">
                  <c:v>4501.7391304347802</c:v>
                </c:pt>
                <c:pt idx="50">
                  <c:v>4505.6933935629604</c:v>
                </c:pt>
                <c:pt idx="51">
                  <c:v>4509.6476566911397</c:v>
                </c:pt>
                <c:pt idx="52">
                  <c:v>4513.6019198193098</c:v>
                </c:pt>
                <c:pt idx="53">
                  <c:v>4517.55618294749</c:v>
                </c:pt>
                <c:pt idx="54">
                  <c:v>4521.5104460756702</c:v>
                </c:pt>
                <c:pt idx="55">
                  <c:v>4525.4647092038404</c:v>
                </c:pt>
                <c:pt idx="56">
                  <c:v>4529.4189723320196</c:v>
                </c:pt>
                <c:pt idx="57">
                  <c:v>4533.3732354601998</c:v>
                </c:pt>
                <c:pt idx="58">
                  <c:v>4537.32749858837</c:v>
                </c:pt>
                <c:pt idx="59">
                  <c:v>4541.2817617165501</c:v>
                </c:pt>
                <c:pt idx="60">
                  <c:v>4545.2360248447203</c:v>
                </c:pt>
              </c:numCache>
            </c:numRef>
          </c:val>
          <c:smooth val="0"/>
          <c:extLst>
            <c:ext xmlns:c16="http://schemas.microsoft.com/office/drawing/2014/chart" uri="{C3380CC4-5D6E-409C-BE32-E72D297353CC}">
              <c16:uniqueId val="{00000007-5234-4D8F-81F8-CB00B8387F9C}"/>
            </c:ext>
          </c:extLst>
        </c:ser>
        <c:dLbls>
          <c:showLegendKey val="0"/>
          <c:showVal val="0"/>
          <c:showCatName val="0"/>
          <c:showSerName val="0"/>
          <c:showPercent val="0"/>
          <c:showBubbleSize val="0"/>
        </c:dLbls>
        <c:smooth val="0"/>
        <c:axId val="556763512"/>
        <c:axId val="1243967895"/>
      </c:lineChart>
      <c:catAx>
        <c:axId val="5567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販売月</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43967895"/>
        <c:crosses val="autoZero"/>
        <c:auto val="1"/>
        <c:lblAlgn val="ctr"/>
        <c:lblOffset val="100"/>
        <c:noMultiLvlLbl val="0"/>
      </c:catAx>
      <c:valAx>
        <c:axId val="1243967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売り上げ（台）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6763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tmp"/><Relationship Id="rId3" Type="http://schemas.openxmlformats.org/officeDocument/2006/relationships/image" Target="../media/image7.tmp"/><Relationship Id="rId7" Type="http://schemas.openxmlformats.org/officeDocument/2006/relationships/image" Target="../media/image11.tmp"/><Relationship Id="rId2" Type="http://schemas.openxmlformats.org/officeDocument/2006/relationships/image" Target="../media/image6.tmp"/><Relationship Id="rId1" Type="http://schemas.openxmlformats.org/officeDocument/2006/relationships/image" Target="../media/image5.tmp"/><Relationship Id="rId6" Type="http://schemas.openxmlformats.org/officeDocument/2006/relationships/image" Target="../media/image10.tmp"/><Relationship Id="rId5" Type="http://schemas.openxmlformats.org/officeDocument/2006/relationships/image" Target="../media/image9.tmp"/><Relationship Id="rId4" Type="http://schemas.openxmlformats.org/officeDocument/2006/relationships/image" Target="../media/image8.tmp"/></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342900</xdr:rowOff>
    </xdr:from>
    <xdr:to>
      <xdr:col>22</xdr:col>
      <xdr:colOff>161925</xdr:colOff>
      <xdr:row>8</xdr:row>
      <xdr:rowOff>190500</xdr:rowOff>
    </xdr:to>
    <xdr:pic>
      <xdr:nvPicPr>
        <xdr:cNvPr id="5" name="図 1">
          <a:extLst>
            <a:ext uri="{FF2B5EF4-FFF2-40B4-BE49-F238E27FC236}">
              <a16:creationId xmlns:a16="http://schemas.microsoft.com/office/drawing/2014/main" id="{850FC7FF-AB2B-4523-8B8C-3039E6E6387D}"/>
            </a:ext>
          </a:extLst>
        </xdr:cNvPr>
        <xdr:cNvPicPr>
          <a:picLocks noChangeAspect="1"/>
        </xdr:cNvPicPr>
      </xdr:nvPicPr>
      <xdr:blipFill>
        <a:blip xmlns:r="http://schemas.openxmlformats.org/officeDocument/2006/relationships" r:embed="rId1"/>
        <a:stretch>
          <a:fillRect/>
        </a:stretch>
      </xdr:blipFill>
      <xdr:spPr>
        <a:xfrm>
          <a:off x="20288250" y="342900"/>
          <a:ext cx="11201400" cy="7467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2409825</xdr:colOff>
      <xdr:row>6</xdr:row>
      <xdr:rowOff>76200</xdr:rowOff>
    </xdr:from>
    <xdr:to>
      <xdr:col>3</xdr:col>
      <xdr:colOff>4791075</xdr:colOff>
      <xdr:row>11</xdr:row>
      <xdr:rowOff>209550</xdr:rowOff>
    </xdr:to>
    <xdr:pic>
      <xdr:nvPicPr>
        <xdr:cNvPr id="2" name="図 1">
          <a:extLst>
            <a:ext uri="{FF2B5EF4-FFF2-40B4-BE49-F238E27FC236}">
              <a16:creationId xmlns:a16="http://schemas.microsoft.com/office/drawing/2014/main" id="{B40B43CE-F2BA-52EE-6578-A6FDA38C99E8}"/>
            </a:ext>
          </a:extLst>
        </xdr:cNvPr>
        <xdr:cNvPicPr>
          <a:picLocks noChangeAspect="1"/>
        </xdr:cNvPicPr>
      </xdr:nvPicPr>
      <xdr:blipFill>
        <a:blip xmlns:r="http://schemas.openxmlformats.org/officeDocument/2006/relationships" r:embed="rId1"/>
        <a:stretch>
          <a:fillRect/>
        </a:stretch>
      </xdr:blipFill>
      <xdr:spPr>
        <a:xfrm>
          <a:off x="9134475" y="4171950"/>
          <a:ext cx="2381250" cy="1276350"/>
        </a:xfrm>
        <a:prstGeom prst="rect">
          <a:avLst/>
        </a:prstGeom>
      </xdr:spPr>
    </xdr:pic>
    <xdr:clientData/>
  </xdr:twoCellAnchor>
  <xdr:twoCellAnchor editAs="oneCell">
    <xdr:from>
      <xdr:col>2</xdr:col>
      <xdr:colOff>571500</xdr:colOff>
      <xdr:row>6</xdr:row>
      <xdr:rowOff>76200</xdr:rowOff>
    </xdr:from>
    <xdr:to>
      <xdr:col>3</xdr:col>
      <xdr:colOff>2219325</xdr:colOff>
      <xdr:row>11</xdr:row>
      <xdr:rowOff>161925</xdr:rowOff>
    </xdr:to>
    <xdr:pic>
      <xdr:nvPicPr>
        <xdr:cNvPr id="3" name="図 2">
          <a:extLst>
            <a:ext uri="{FF2B5EF4-FFF2-40B4-BE49-F238E27FC236}">
              <a16:creationId xmlns:a16="http://schemas.microsoft.com/office/drawing/2014/main" id="{8ED2ACA0-2906-497C-558F-92782042BAB1}"/>
            </a:ext>
            <a:ext uri="{147F2762-F138-4A5C-976F-8EAC2B608ADB}">
              <a16:predDERef xmlns:a16="http://schemas.microsoft.com/office/drawing/2014/main" pred="{B40B43CE-F2BA-52EE-6578-A6FDA38C99E8}"/>
            </a:ext>
          </a:extLst>
        </xdr:cNvPr>
        <xdr:cNvPicPr>
          <a:picLocks noChangeAspect="1"/>
        </xdr:cNvPicPr>
      </xdr:nvPicPr>
      <xdr:blipFill>
        <a:blip xmlns:r="http://schemas.openxmlformats.org/officeDocument/2006/relationships" r:embed="rId2"/>
        <a:stretch>
          <a:fillRect/>
        </a:stretch>
      </xdr:blipFill>
      <xdr:spPr>
        <a:xfrm>
          <a:off x="6610350" y="4171950"/>
          <a:ext cx="2333625" cy="1228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466725</xdr:colOff>
      <xdr:row>6</xdr:row>
      <xdr:rowOff>419100</xdr:rowOff>
    </xdr:from>
    <xdr:to>
      <xdr:col>45</xdr:col>
      <xdr:colOff>180975</xdr:colOff>
      <xdr:row>10</xdr:row>
      <xdr:rowOff>133350</xdr:rowOff>
    </xdr:to>
    <xdr:pic>
      <xdr:nvPicPr>
        <xdr:cNvPr id="2" name="図 1">
          <a:extLst>
            <a:ext uri="{FF2B5EF4-FFF2-40B4-BE49-F238E27FC236}">
              <a16:creationId xmlns:a16="http://schemas.microsoft.com/office/drawing/2014/main" id="{BF7217EA-8350-6FB2-6251-8A473806775B}"/>
            </a:ext>
          </a:extLst>
        </xdr:cNvPr>
        <xdr:cNvPicPr>
          <a:picLocks noChangeAspect="1"/>
        </xdr:cNvPicPr>
      </xdr:nvPicPr>
      <xdr:blipFill>
        <a:blip xmlns:r="http://schemas.openxmlformats.org/officeDocument/2006/relationships" r:embed="rId1"/>
        <a:stretch>
          <a:fillRect/>
        </a:stretch>
      </xdr:blipFill>
      <xdr:spPr>
        <a:xfrm>
          <a:off x="27412950" y="3162300"/>
          <a:ext cx="9315450" cy="6210300"/>
        </a:xfrm>
        <a:prstGeom prst="rect">
          <a:avLst/>
        </a:prstGeom>
      </xdr:spPr>
    </xdr:pic>
    <xdr:clientData/>
  </xdr:twoCellAnchor>
  <xdr:twoCellAnchor>
    <xdr:from>
      <xdr:col>0</xdr:col>
      <xdr:colOff>190500</xdr:colOff>
      <xdr:row>7</xdr:row>
      <xdr:rowOff>1476375</xdr:rowOff>
    </xdr:from>
    <xdr:to>
      <xdr:col>1</xdr:col>
      <xdr:colOff>533400</xdr:colOff>
      <xdr:row>8</xdr:row>
      <xdr:rowOff>790575</xdr:rowOff>
    </xdr:to>
    <xdr:sp macro="" textlink="">
      <xdr:nvSpPr>
        <xdr:cNvPr id="3" name="テキスト ボックス 2">
          <a:extLst>
            <a:ext uri="{FF2B5EF4-FFF2-40B4-BE49-F238E27FC236}">
              <a16:creationId xmlns:a16="http://schemas.microsoft.com/office/drawing/2014/main" id="{21E441CB-C800-3570-0E0F-45F49D7D9270}"/>
            </a:ext>
            <a:ext uri="{147F2762-F138-4A5C-976F-8EAC2B608ADB}">
              <a16:predDERef xmlns:a16="http://schemas.microsoft.com/office/drawing/2014/main" pred="{BF7217EA-8350-6FB2-6251-8A473806775B}"/>
            </a:ext>
          </a:extLst>
        </xdr:cNvPr>
        <xdr:cNvSpPr txBox="1"/>
      </xdr:nvSpPr>
      <xdr:spPr>
        <a:xfrm>
          <a:off x="190500" y="4676775"/>
          <a:ext cx="1028700" cy="1009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solidFill>
                <a:srgbClr val="FF0000"/>
              </a:solidFill>
              <a:latin typeface="+mn-lt"/>
              <a:ea typeface="+mn-lt"/>
              <a:cs typeface="+mn-lt"/>
            </a:rPr>
            <a:t>柔軟性</a:t>
          </a:r>
        </a:p>
      </xdr:txBody>
    </xdr:sp>
    <xdr:clientData/>
  </xdr:twoCellAnchor>
  <xdr:twoCellAnchor>
    <xdr:from>
      <xdr:col>4</xdr:col>
      <xdr:colOff>85725</xdr:colOff>
      <xdr:row>7</xdr:row>
      <xdr:rowOff>1524000</xdr:rowOff>
    </xdr:from>
    <xdr:to>
      <xdr:col>6</xdr:col>
      <xdr:colOff>361950</xdr:colOff>
      <xdr:row>8</xdr:row>
      <xdr:rowOff>533400</xdr:rowOff>
    </xdr:to>
    <xdr:sp macro="" textlink="">
      <xdr:nvSpPr>
        <xdr:cNvPr id="4" name="テキスト ボックス 3">
          <a:extLst>
            <a:ext uri="{FF2B5EF4-FFF2-40B4-BE49-F238E27FC236}">
              <a16:creationId xmlns:a16="http://schemas.microsoft.com/office/drawing/2014/main" id="{F0DBEC31-CC07-45CF-875C-4684736D34C6}"/>
            </a:ext>
            <a:ext uri="{147F2762-F138-4A5C-976F-8EAC2B608ADB}">
              <a16:predDERef xmlns:a16="http://schemas.microsoft.com/office/drawing/2014/main" pred="{21E441CB-C800-3570-0E0F-45F49D7D9270}"/>
            </a:ext>
          </a:extLst>
        </xdr:cNvPr>
        <xdr:cNvSpPr txBox="1"/>
      </xdr:nvSpPr>
      <xdr:spPr>
        <a:xfrm>
          <a:off x="8515350" y="4724400"/>
          <a:ext cx="1647825" cy="7048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安定感</a:t>
          </a:r>
        </a:p>
        <a:p>
          <a:pPr marL="0" indent="0" algn="l"/>
          <a:endParaRPr lang="ja-JP" altLang="en-US" sz="1100" b="0" i="0" u="none" strike="noStrike">
            <a:solidFill>
              <a:srgbClr val="70AD47"/>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70AD47"/>
              </a:solidFill>
              <a:latin typeface="Calibri" panose="020F0502020204030204" pitchFamily="34" charset="0"/>
              <a:cs typeface="Calibri" panose="020F0502020204030204" pitchFamily="34" charset="0"/>
            </a:rPr>
            <a:t>商品の固定性、みたいな文言に変更可能ですか？（杉野）</a:t>
          </a:r>
        </a:p>
      </xdr:txBody>
    </xdr:sp>
    <xdr:clientData/>
  </xdr:twoCellAnchor>
  <xdr:twoCellAnchor>
    <xdr:from>
      <xdr:col>2</xdr:col>
      <xdr:colOff>3552825</xdr:colOff>
      <xdr:row>5</xdr:row>
      <xdr:rowOff>152400</xdr:rowOff>
    </xdr:from>
    <xdr:to>
      <xdr:col>3</xdr:col>
      <xdr:colOff>581025</xdr:colOff>
      <xdr:row>7</xdr:row>
      <xdr:rowOff>247650</xdr:rowOff>
    </xdr:to>
    <xdr:sp macro="" textlink="">
      <xdr:nvSpPr>
        <xdr:cNvPr id="5" name="テキスト ボックス 4">
          <a:extLst>
            <a:ext uri="{FF2B5EF4-FFF2-40B4-BE49-F238E27FC236}">
              <a16:creationId xmlns:a16="http://schemas.microsoft.com/office/drawing/2014/main" id="{7230B0A9-ADA0-4B71-A697-C41A890A35A5}"/>
            </a:ext>
            <a:ext uri="{147F2762-F138-4A5C-976F-8EAC2B608ADB}">
              <a16:predDERef xmlns:a16="http://schemas.microsoft.com/office/drawing/2014/main" pred="{F0DBEC31-CC07-45CF-875C-4684736D34C6}"/>
            </a:ext>
          </a:extLst>
        </xdr:cNvPr>
        <xdr:cNvSpPr txBox="1"/>
      </xdr:nvSpPr>
      <xdr:spPr>
        <a:xfrm>
          <a:off x="4924425" y="2438400"/>
          <a:ext cx="1028700" cy="10096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探しやすさ（検索）</a:t>
          </a:r>
        </a:p>
      </xdr:txBody>
    </xdr:sp>
    <xdr:clientData/>
  </xdr:twoCellAnchor>
  <xdr:twoCellAnchor>
    <xdr:from>
      <xdr:col>2</xdr:col>
      <xdr:colOff>3429000</xdr:colOff>
      <xdr:row>10</xdr:row>
      <xdr:rowOff>66675</xdr:rowOff>
    </xdr:from>
    <xdr:to>
      <xdr:col>3</xdr:col>
      <xdr:colOff>1619250</xdr:colOff>
      <xdr:row>15</xdr:row>
      <xdr:rowOff>219075</xdr:rowOff>
    </xdr:to>
    <xdr:sp macro="" textlink="">
      <xdr:nvSpPr>
        <xdr:cNvPr id="6" name="テキスト ボックス 5">
          <a:extLst>
            <a:ext uri="{FF2B5EF4-FFF2-40B4-BE49-F238E27FC236}">
              <a16:creationId xmlns:a16="http://schemas.microsoft.com/office/drawing/2014/main" id="{E814D437-55B0-4917-BD9A-A9D107DDD008}"/>
            </a:ext>
            <a:ext uri="{147F2762-F138-4A5C-976F-8EAC2B608ADB}">
              <a16:predDERef xmlns:a16="http://schemas.microsoft.com/office/drawing/2014/main" pred="{7230B0A9-ADA0-4B71-A697-C41A890A35A5}"/>
            </a:ext>
          </a:extLst>
        </xdr:cNvPr>
        <xdr:cNvSpPr txBox="1"/>
      </xdr:nvSpPr>
      <xdr:spPr>
        <a:xfrm>
          <a:off x="4800600" y="9305925"/>
          <a:ext cx="2190750" cy="17335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触れやすさ</a:t>
          </a:r>
        </a:p>
        <a:p>
          <a:pPr marL="0" indent="0" algn="l"/>
          <a:r>
            <a:rPr lang="ja-JP" altLang="en-US" sz="1100">
              <a:solidFill>
                <a:srgbClr val="FF0000"/>
              </a:solidFill>
              <a:latin typeface="+mn-lt"/>
              <a:ea typeface="+mn-lt"/>
              <a:cs typeface="+mn-lt"/>
            </a:rPr>
            <a:t>（距離的なアクセスの問題）</a:t>
          </a:r>
          <a:endParaRPr lang="ja-JP" altLang="en-US" sz="1100">
            <a:solidFill>
              <a:srgbClr val="70AD47"/>
            </a:solidFill>
            <a:latin typeface="+mn-lt"/>
            <a:ea typeface="+mn-lt"/>
            <a:cs typeface="+mn-lt"/>
          </a:endParaRPr>
        </a:p>
        <a:p>
          <a:pPr marL="0" indent="0" algn="l"/>
          <a:endParaRPr lang="ja-JP" altLang="en-US" sz="1100">
            <a:solidFill>
              <a:srgbClr val="70AD47"/>
            </a:solidFill>
            <a:latin typeface="+mn-lt"/>
            <a:ea typeface="+mn-lt"/>
            <a:cs typeface="+mn-lt"/>
          </a:endParaRPr>
        </a:p>
        <a:p>
          <a:pPr marL="0" indent="0" algn="l"/>
          <a:r>
            <a:rPr lang="ja-JP" altLang="en-US" sz="1100">
              <a:solidFill>
                <a:srgbClr val="70AD47"/>
              </a:solidFill>
              <a:latin typeface="+mn-lt"/>
              <a:ea typeface="+mn-lt"/>
              <a:cs typeface="+mn-lt"/>
            </a:rPr>
            <a:t>商品の種類が多い、みたいな文言に変更可能ですか？距離的なアクセスだと本サービスも当てはまるけどメルカリとは戦いたくないので（杉野）</a:t>
          </a:r>
        </a:p>
      </xdr:txBody>
    </xdr:sp>
    <xdr:clientData/>
  </xdr:twoCellAnchor>
  <xdr:twoCellAnchor>
    <xdr:from>
      <xdr:col>3</xdr:col>
      <xdr:colOff>849993</xdr:colOff>
      <xdr:row>7</xdr:row>
      <xdr:rowOff>95249</xdr:rowOff>
    </xdr:from>
    <xdr:to>
      <xdr:col>3</xdr:col>
      <xdr:colOff>3040743</xdr:colOff>
      <xdr:row>7</xdr:row>
      <xdr:rowOff>1101270</xdr:rowOff>
    </xdr:to>
    <xdr:sp macro="" textlink="">
      <xdr:nvSpPr>
        <xdr:cNvPr id="20" name="テキスト ボックス 6">
          <a:extLst>
            <a:ext uri="{FF2B5EF4-FFF2-40B4-BE49-F238E27FC236}">
              <a16:creationId xmlns:a16="http://schemas.microsoft.com/office/drawing/2014/main" id="{00AB22A2-020B-4365-9650-C2A843B21E7B}"/>
            </a:ext>
            <a:ext uri="{147F2762-F138-4A5C-976F-8EAC2B608ADB}">
              <a16:predDERef xmlns:a16="http://schemas.microsoft.com/office/drawing/2014/main" pred="{E814D437-55B0-4917-BD9A-A9D107DDD008}"/>
            </a:ext>
          </a:extLst>
        </xdr:cNvPr>
        <xdr:cNvSpPr txBox="1"/>
      </xdr:nvSpPr>
      <xdr:spPr>
        <a:xfrm>
          <a:off x="6174922" y="3270249"/>
          <a:ext cx="2190750" cy="1006021"/>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型紙本</a:t>
          </a:r>
        </a:p>
      </xdr:txBody>
    </xdr:sp>
    <xdr:clientData/>
  </xdr:twoCellAnchor>
  <xdr:twoCellAnchor>
    <xdr:from>
      <xdr:col>3</xdr:col>
      <xdr:colOff>738415</xdr:colOff>
      <xdr:row>8</xdr:row>
      <xdr:rowOff>1679576</xdr:rowOff>
    </xdr:from>
    <xdr:to>
      <xdr:col>3</xdr:col>
      <xdr:colOff>2500540</xdr:colOff>
      <xdr:row>8</xdr:row>
      <xdr:rowOff>2632076</xdr:rowOff>
    </xdr:to>
    <xdr:sp macro="" textlink="">
      <xdr:nvSpPr>
        <xdr:cNvPr id="26" name="テキスト ボックス 7">
          <a:extLst>
            <a:ext uri="{FF2B5EF4-FFF2-40B4-BE49-F238E27FC236}">
              <a16:creationId xmlns:a16="http://schemas.microsoft.com/office/drawing/2014/main" id="{9C5DE975-36D5-978C-31A9-5A7E5F1B700C}"/>
            </a:ext>
            <a:ext uri="{147F2762-F138-4A5C-976F-8EAC2B608ADB}">
              <a16:predDERef xmlns:a16="http://schemas.microsoft.com/office/drawing/2014/main" pred="{00AB22A2-020B-4365-9650-C2A843B21E7B}"/>
            </a:ext>
          </a:extLst>
        </xdr:cNvPr>
        <xdr:cNvSpPr txBox="1"/>
      </xdr:nvSpPr>
      <xdr:spPr>
        <a:xfrm>
          <a:off x="6063344" y="7784647"/>
          <a:ext cx="17621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ja-JP" altLang="en-US" sz="1100">
            <a:latin typeface="+mn-lt"/>
            <a:ea typeface="+mn-lt"/>
            <a:cs typeface="+mn-lt"/>
          </a:endParaRPr>
        </a:p>
        <a:p>
          <a:pPr marL="0" indent="0" algn="l"/>
          <a:r>
            <a:rPr lang="ja-JP" altLang="en-US" sz="1100">
              <a:latin typeface="+mn-lt"/>
              <a:ea typeface="+mn-lt"/>
              <a:cs typeface="+mn-lt"/>
            </a:rPr>
            <a:t>型紙サイト</a:t>
          </a:r>
        </a:p>
      </xdr:txBody>
    </xdr:sp>
    <xdr:clientData/>
  </xdr:twoCellAnchor>
  <xdr:twoCellAnchor>
    <xdr:from>
      <xdr:col>1</xdr:col>
      <xdr:colOff>628650</xdr:colOff>
      <xdr:row>7</xdr:row>
      <xdr:rowOff>447675</xdr:rowOff>
    </xdr:from>
    <xdr:to>
      <xdr:col>2</xdr:col>
      <xdr:colOff>2286000</xdr:colOff>
      <xdr:row>7</xdr:row>
      <xdr:rowOff>1400175</xdr:rowOff>
    </xdr:to>
    <xdr:sp macro="" textlink="">
      <xdr:nvSpPr>
        <xdr:cNvPr id="18" name="テキスト ボックス 8">
          <a:extLst>
            <a:ext uri="{FF2B5EF4-FFF2-40B4-BE49-F238E27FC236}">
              <a16:creationId xmlns:a16="http://schemas.microsoft.com/office/drawing/2014/main" id="{24A70B63-0B4A-8D6A-0107-6FDF19808DF9}"/>
            </a:ext>
            <a:ext uri="{147F2762-F138-4A5C-976F-8EAC2B608ADB}">
              <a16:predDERef xmlns:a16="http://schemas.microsoft.com/office/drawing/2014/main" pred="{9C5DE975-36D5-978C-31A9-5A7E5F1B700C}"/>
            </a:ext>
          </a:extLst>
        </xdr:cNvPr>
        <xdr:cNvSpPr txBox="1"/>
      </xdr:nvSpPr>
      <xdr:spPr>
        <a:xfrm>
          <a:off x="1314450" y="3648075"/>
          <a:ext cx="234315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代行サービス</a:t>
          </a:r>
        </a:p>
      </xdr:txBody>
    </xdr:sp>
    <xdr:clientData/>
  </xdr:twoCellAnchor>
  <xdr:twoCellAnchor>
    <xdr:from>
      <xdr:col>3</xdr:col>
      <xdr:colOff>1726293</xdr:colOff>
      <xdr:row>7</xdr:row>
      <xdr:rowOff>311603</xdr:rowOff>
    </xdr:from>
    <xdr:to>
      <xdr:col>3</xdr:col>
      <xdr:colOff>2678793</xdr:colOff>
      <xdr:row>7</xdr:row>
      <xdr:rowOff>1264103</xdr:rowOff>
    </xdr:to>
    <xdr:sp macro="" textlink="">
      <xdr:nvSpPr>
        <xdr:cNvPr id="15" name="テキスト ボックス 10">
          <a:extLst>
            <a:ext uri="{FF2B5EF4-FFF2-40B4-BE49-F238E27FC236}">
              <a16:creationId xmlns:a16="http://schemas.microsoft.com/office/drawing/2014/main" id="{6897A652-487E-AC49-2B7D-CB996A2B143F}"/>
            </a:ext>
            <a:ext uri="{147F2762-F138-4A5C-976F-8EAC2B608ADB}">
              <a16:predDERef xmlns:a16="http://schemas.microsoft.com/office/drawing/2014/main" pred="{24A70B63-0B4A-8D6A-0107-6FDF19808DF9}"/>
            </a:ext>
          </a:extLst>
        </xdr:cNvPr>
        <xdr:cNvSpPr txBox="1"/>
      </xdr:nvSpPr>
      <xdr:spPr>
        <a:xfrm>
          <a:off x="7051222" y="3486603"/>
          <a:ext cx="9525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ja-JP" altLang="en-US" sz="1100">
            <a:latin typeface="+mn-lt"/>
            <a:ea typeface="+mn-lt"/>
            <a:cs typeface="+mn-lt"/>
          </a:endParaRPr>
        </a:p>
        <a:p>
          <a:pPr marL="0" indent="0" algn="l"/>
          <a:r>
            <a:rPr lang="ja-JP" altLang="en-US" sz="1100">
              <a:latin typeface="+mn-lt"/>
              <a:ea typeface="+mn-lt"/>
              <a:cs typeface="+mn-lt"/>
            </a:rPr>
            <a:t>教室</a:t>
          </a:r>
        </a:p>
      </xdr:txBody>
    </xdr:sp>
    <xdr:clientData/>
  </xdr:twoCellAnchor>
  <xdr:twoCellAnchor>
    <xdr:from>
      <xdr:col>2</xdr:col>
      <xdr:colOff>642710</xdr:colOff>
      <xdr:row>8</xdr:row>
      <xdr:rowOff>1835604</xdr:rowOff>
    </xdr:from>
    <xdr:to>
      <xdr:col>2</xdr:col>
      <xdr:colOff>1571624</xdr:colOff>
      <xdr:row>8</xdr:row>
      <xdr:rowOff>2788104</xdr:rowOff>
    </xdr:to>
    <xdr:sp macro="" textlink="">
      <xdr:nvSpPr>
        <xdr:cNvPr id="44" name="テキスト ボックス 12">
          <a:extLst>
            <a:ext uri="{FF2B5EF4-FFF2-40B4-BE49-F238E27FC236}">
              <a16:creationId xmlns:a16="http://schemas.microsoft.com/office/drawing/2014/main" id="{4330F6D7-7158-35B8-87F7-AC232CF8EDF5}"/>
            </a:ext>
            <a:ext uri="{147F2762-F138-4A5C-976F-8EAC2B608ADB}">
              <a16:predDERef xmlns:a16="http://schemas.microsoft.com/office/drawing/2014/main" pred="{6897A652-487E-AC49-2B7D-CB996A2B143F}"/>
            </a:ext>
          </a:extLst>
        </xdr:cNvPr>
        <xdr:cNvSpPr txBox="1"/>
      </xdr:nvSpPr>
      <xdr:spPr>
        <a:xfrm>
          <a:off x="1967139" y="7940675"/>
          <a:ext cx="928914"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メルカリ</a:t>
          </a:r>
        </a:p>
      </xdr:txBody>
    </xdr:sp>
    <xdr:clientData/>
  </xdr:twoCellAnchor>
  <xdr:twoCellAnchor>
    <xdr:from>
      <xdr:col>3</xdr:col>
      <xdr:colOff>1218746</xdr:colOff>
      <xdr:row>7</xdr:row>
      <xdr:rowOff>845456</xdr:rowOff>
    </xdr:from>
    <xdr:to>
      <xdr:col>3</xdr:col>
      <xdr:colOff>2147660</xdr:colOff>
      <xdr:row>7</xdr:row>
      <xdr:rowOff>1797956</xdr:rowOff>
    </xdr:to>
    <xdr:sp macro="" textlink="">
      <xdr:nvSpPr>
        <xdr:cNvPr id="19" name="テキスト ボックス 13">
          <a:extLst>
            <a:ext uri="{FF2B5EF4-FFF2-40B4-BE49-F238E27FC236}">
              <a16:creationId xmlns:a16="http://schemas.microsoft.com/office/drawing/2014/main" id="{B7907AA2-99FB-CF61-11EE-A88AFB8DFACA}"/>
            </a:ext>
            <a:ext uri="{147F2762-F138-4A5C-976F-8EAC2B608ADB}">
              <a16:predDERef xmlns:a16="http://schemas.microsoft.com/office/drawing/2014/main" pred="{4330F6D7-7158-35B8-87F7-AC232CF8EDF5}"/>
            </a:ext>
          </a:extLst>
        </xdr:cNvPr>
        <xdr:cNvSpPr txBox="1"/>
      </xdr:nvSpPr>
      <xdr:spPr>
        <a:xfrm>
          <a:off x="6543675" y="4020456"/>
          <a:ext cx="928914"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ワークショップ</a:t>
          </a:r>
        </a:p>
      </xdr:txBody>
    </xdr:sp>
    <xdr:clientData/>
  </xdr:twoCellAnchor>
  <xdr:twoCellAnchor>
    <xdr:from>
      <xdr:col>3</xdr:col>
      <xdr:colOff>0</xdr:colOff>
      <xdr:row>7</xdr:row>
      <xdr:rowOff>1924050</xdr:rowOff>
    </xdr:from>
    <xdr:to>
      <xdr:col>3</xdr:col>
      <xdr:colOff>3009900</xdr:colOff>
      <xdr:row>7</xdr:row>
      <xdr:rowOff>2876550</xdr:rowOff>
    </xdr:to>
    <xdr:sp macro="" textlink="">
      <xdr:nvSpPr>
        <xdr:cNvPr id="23" name="テキスト ボックス 15">
          <a:extLst>
            <a:ext uri="{FF2B5EF4-FFF2-40B4-BE49-F238E27FC236}">
              <a16:creationId xmlns:a16="http://schemas.microsoft.com/office/drawing/2014/main" id="{8065618C-47E9-8BBA-2B4B-ABE16DF81271}"/>
            </a:ext>
            <a:ext uri="{147F2762-F138-4A5C-976F-8EAC2B608ADB}">
              <a16:predDERef xmlns:a16="http://schemas.microsoft.com/office/drawing/2014/main" pred="{B7907AA2-99FB-CF61-11EE-A88AFB8DFACA}"/>
            </a:ext>
          </a:extLst>
        </xdr:cNvPr>
        <xdr:cNvSpPr txBox="1"/>
      </xdr:nvSpPr>
      <xdr:spPr>
        <a:xfrm>
          <a:off x="5372100" y="5124450"/>
          <a:ext cx="30099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zozo</a:t>
          </a:r>
          <a:r>
            <a:rPr lang="ja-JP" altLang="en-US" sz="1100">
              <a:latin typeface="+mn-lt"/>
              <a:ea typeface="+mn-lt"/>
              <a:cs typeface="+mn-lt"/>
            </a:rPr>
            <a:t>のオーダーメイド既製品サービス</a:t>
          </a:r>
        </a:p>
      </xdr:txBody>
    </xdr:sp>
    <xdr:clientData/>
  </xdr:twoCellAnchor>
  <xdr:twoCellAnchor>
    <xdr:from>
      <xdr:col>2</xdr:col>
      <xdr:colOff>1439634</xdr:colOff>
      <xdr:row>7</xdr:row>
      <xdr:rowOff>1684111</xdr:rowOff>
    </xdr:from>
    <xdr:to>
      <xdr:col>2</xdr:col>
      <xdr:colOff>3131002</xdr:colOff>
      <xdr:row>7</xdr:row>
      <xdr:rowOff>2640240</xdr:rowOff>
    </xdr:to>
    <xdr:sp macro="" textlink="">
      <xdr:nvSpPr>
        <xdr:cNvPr id="42" name="テキスト ボックス 26">
          <a:extLst>
            <a:ext uri="{FF2B5EF4-FFF2-40B4-BE49-F238E27FC236}">
              <a16:creationId xmlns:a16="http://schemas.microsoft.com/office/drawing/2014/main" id="{7463078B-F7AA-426B-B365-2FBC4F24716A}"/>
            </a:ext>
            <a:ext uri="{147F2762-F138-4A5C-976F-8EAC2B608ADB}">
              <a16:predDERef xmlns:a16="http://schemas.microsoft.com/office/drawing/2014/main" pred="{8065618C-47E9-8BBA-2B4B-ABE16DF81271}"/>
            </a:ext>
          </a:extLst>
        </xdr:cNvPr>
        <xdr:cNvSpPr txBox="1"/>
      </xdr:nvSpPr>
      <xdr:spPr>
        <a:xfrm>
          <a:off x="2811234" y="4884511"/>
          <a:ext cx="1691368" cy="956129"/>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本サービス</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4</xdr:row>
      <xdr:rowOff>123825</xdr:rowOff>
    </xdr:from>
    <xdr:to>
      <xdr:col>16</xdr:col>
      <xdr:colOff>295275</xdr:colOff>
      <xdr:row>12</xdr:row>
      <xdr:rowOff>47625</xdr:rowOff>
    </xdr:to>
    <xdr:pic>
      <xdr:nvPicPr>
        <xdr:cNvPr id="2" name="図 1">
          <a:extLst>
            <a:ext uri="{FF2B5EF4-FFF2-40B4-BE49-F238E27FC236}">
              <a16:creationId xmlns:a16="http://schemas.microsoft.com/office/drawing/2014/main" id="{6D499FB2-DD19-1B34-7957-75E354E01724}"/>
            </a:ext>
          </a:extLst>
        </xdr:cNvPr>
        <xdr:cNvPicPr>
          <a:picLocks noChangeAspect="1"/>
        </xdr:cNvPicPr>
      </xdr:nvPicPr>
      <xdr:blipFill>
        <a:blip xmlns:r="http://schemas.openxmlformats.org/officeDocument/2006/relationships" r:embed="rId1"/>
        <a:stretch>
          <a:fillRect/>
        </a:stretch>
      </xdr:blipFill>
      <xdr:spPr>
        <a:xfrm>
          <a:off x="9277350" y="1076325"/>
          <a:ext cx="2495550" cy="1828800"/>
        </a:xfrm>
        <a:prstGeom prst="rect">
          <a:avLst/>
        </a:prstGeom>
      </xdr:spPr>
    </xdr:pic>
    <xdr:clientData/>
  </xdr:twoCellAnchor>
  <xdr:twoCellAnchor>
    <xdr:from>
      <xdr:col>2</xdr:col>
      <xdr:colOff>180975</xdr:colOff>
      <xdr:row>3</xdr:row>
      <xdr:rowOff>619125</xdr:rowOff>
    </xdr:from>
    <xdr:to>
      <xdr:col>7</xdr:col>
      <xdr:colOff>571500</xdr:colOff>
      <xdr:row>3</xdr:row>
      <xdr:rowOff>3771900</xdr:rowOff>
    </xdr:to>
    <xdr:graphicFrame macro="">
      <xdr:nvGraphicFramePr>
        <xdr:cNvPr id="5" name="グラフ 4" descr="グラフの種類: 折れ線。 '売り上げ'&#10;&#10;説明は自動で生成されたものです">
          <a:extLst>
            <a:ext uri="{FF2B5EF4-FFF2-40B4-BE49-F238E27FC236}">
              <a16:creationId xmlns:a16="http://schemas.microsoft.com/office/drawing/2014/main" id="{CA4C68B9-E3DA-7792-5212-2A20A3FF9E59}"/>
            </a:ext>
            <a:ext uri="{147F2762-F138-4A5C-976F-8EAC2B608ADB}">
              <a16:predDERef xmlns:a16="http://schemas.microsoft.com/office/drawing/2014/main" pred="{6D499FB2-DD19-1B34-7957-75E354E01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542925</xdr:colOff>
      <xdr:row>9</xdr:row>
      <xdr:rowOff>95250</xdr:rowOff>
    </xdr:to>
    <xdr:pic>
      <xdr:nvPicPr>
        <xdr:cNvPr id="2" name="図 1" descr="フォームの回答のグラフ。質問のタイトル: どのくらいの頻度で裁縫しますか？。回答数: 12 件の回答。">
          <a:extLst>
            <a:ext uri="{FF2B5EF4-FFF2-40B4-BE49-F238E27FC236}">
              <a16:creationId xmlns:a16="http://schemas.microsoft.com/office/drawing/2014/main" id="{DC1BC67D-4698-0D55-B737-7E1C00DE611B}"/>
            </a:ext>
          </a:extLst>
        </xdr:cNvPr>
        <xdr:cNvPicPr>
          <a:picLocks noChangeAspect="1"/>
        </xdr:cNvPicPr>
      </xdr:nvPicPr>
      <xdr:blipFill>
        <a:blip xmlns:r="http://schemas.openxmlformats.org/officeDocument/2006/relationships" r:embed="rId1"/>
        <a:stretch>
          <a:fillRect/>
        </a:stretch>
      </xdr:blipFill>
      <xdr:spPr>
        <a:xfrm>
          <a:off x="0" y="0"/>
          <a:ext cx="5343525" cy="2238375"/>
        </a:xfrm>
        <a:prstGeom prst="rect">
          <a:avLst/>
        </a:prstGeom>
      </xdr:spPr>
    </xdr:pic>
    <xdr:clientData/>
  </xdr:twoCellAnchor>
  <xdr:twoCellAnchor editAs="oneCell">
    <xdr:from>
      <xdr:col>0</xdr:col>
      <xdr:colOff>0</xdr:colOff>
      <xdr:row>9</xdr:row>
      <xdr:rowOff>123825</xdr:rowOff>
    </xdr:from>
    <xdr:to>
      <xdr:col>7</xdr:col>
      <xdr:colOff>581025</xdr:colOff>
      <xdr:row>20</xdr:row>
      <xdr:rowOff>57150</xdr:rowOff>
    </xdr:to>
    <xdr:pic>
      <xdr:nvPicPr>
        <xdr:cNvPr id="3" name="図 2" descr="フォームの回答のグラフ。質問のタイトル: 服をハンドメイドするときは、誰向けに何を作りますか？。回答数: 12 件の回答。">
          <a:extLst>
            <a:ext uri="{FF2B5EF4-FFF2-40B4-BE49-F238E27FC236}">
              <a16:creationId xmlns:a16="http://schemas.microsoft.com/office/drawing/2014/main" id="{43D6A6A8-5F9E-77EA-320B-F50A10461D24}"/>
            </a:ext>
            <a:ext uri="{147F2762-F138-4A5C-976F-8EAC2B608ADB}">
              <a16:predDERef xmlns:a16="http://schemas.microsoft.com/office/drawing/2014/main" pred="{DC1BC67D-4698-0D55-B737-7E1C00DE611B}"/>
            </a:ext>
          </a:extLst>
        </xdr:cNvPr>
        <xdr:cNvPicPr>
          <a:picLocks noChangeAspect="1"/>
        </xdr:cNvPicPr>
      </xdr:nvPicPr>
      <xdr:blipFill>
        <a:blip xmlns:r="http://schemas.openxmlformats.org/officeDocument/2006/relationships" r:embed="rId2"/>
        <a:stretch>
          <a:fillRect/>
        </a:stretch>
      </xdr:blipFill>
      <xdr:spPr>
        <a:xfrm>
          <a:off x="0" y="2266950"/>
          <a:ext cx="5381625" cy="2552700"/>
        </a:xfrm>
        <a:prstGeom prst="rect">
          <a:avLst/>
        </a:prstGeom>
      </xdr:spPr>
    </xdr:pic>
    <xdr:clientData/>
  </xdr:twoCellAnchor>
  <xdr:twoCellAnchor editAs="oneCell">
    <xdr:from>
      <xdr:col>0</xdr:col>
      <xdr:colOff>0</xdr:colOff>
      <xdr:row>18</xdr:row>
      <xdr:rowOff>209550</xdr:rowOff>
    </xdr:from>
    <xdr:to>
      <xdr:col>7</xdr:col>
      <xdr:colOff>457200</xdr:colOff>
      <xdr:row>29</xdr:row>
      <xdr:rowOff>85725</xdr:rowOff>
    </xdr:to>
    <xdr:pic>
      <xdr:nvPicPr>
        <xdr:cNvPr id="4" name="図 3" descr="フォームの回答のグラフ。質問のタイトル: どの季節に裁縫しますか（複数回答可）。回答数: 12 件の回答。">
          <a:extLst>
            <a:ext uri="{FF2B5EF4-FFF2-40B4-BE49-F238E27FC236}">
              <a16:creationId xmlns:a16="http://schemas.microsoft.com/office/drawing/2014/main" id="{ADD7C94F-26AA-1881-9265-BF70BA503893}"/>
            </a:ext>
            <a:ext uri="{147F2762-F138-4A5C-976F-8EAC2B608ADB}">
              <a16:predDERef xmlns:a16="http://schemas.microsoft.com/office/drawing/2014/main" pred="{43D6A6A8-5F9E-77EA-320B-F50A10461D24}"/>
            </a:ext>
          </a:extLst>
        </xdr:cNvPr>
        <xdr:cNvPicPr>
          <a:picLocks noChangeAspect="1"/>
        </xdr:cNvPicPr>
      </xdr:nvPicPr>
      <xdr:blipFill>
        <a:blip xmlns:r="http://schemas.openxmlformats.org/officeDocument/2006/relationships" r:embed="rId3"/>
        <a:stretch>
          <a:fillRect/>
        </a:stretch>
      </xdr:blipFill>
      <xdr:spPr>
        <a:xfrm>
          <a:off x="0" y="4495800"/>
          <a:ext cx="5257800" cy="2495550"/>
        </a:xfrm>
        <a:prstGeom prst="rect">
          <a:avLst/>
        </a:prstGeom>
      </xdr:spPr>
    </xdr:pic>
    <xdr:clientData/>
  </xdr:twoCellAnchor>
  <xdr:twoCellAnchor editAs="oneCell">
    <xdr:from>
      <xdr:col>0</xdr:col>
      <xdr:colOff>0</xdr:colOff>
      <xdr:row>30</xdr:row>
      <xdr:rowOff>200025</xdr:rowOff>
    </xdr:from>
    <xdr:to>
      <xdr:col>7</xdr:col>
      <xdr:colOff>647700</xdr:colOff>
      <xdr:row>41</xdr:row>
      <xdr:rowOff>171450</xdr:rowOff>
    </xdr:to>
    <xdr:pic>
      <xdr:nvPicPr>
        <xdr:cNvPr id="5" name="図 4" descr="フォームの回答のグラフ。質問のタイトル: 型紙はどのように準備しますか（複数回答可）&#10;。回答数: 12 件の回答。">
          <a:extLst>
            <a:ext uri="{FF2B5EF4-FFF2-40B4-BE49-F238E27FC236}">
              <a16:creationId xmlns:a16="http://schemas.microsoft.com/office/drawing/2014/main" id="{BEB33BC7-7DEF-CC17-776B-C3462044C468}"/>
            </a:ext>
            <a:ext uri="{147F2762-F138-4A5C-976F-8EAC2B608ADB}">
              <a16:predDERef xmlns:a16="http://schemas.microsoft.com/office/drawing/2014/main" pred="{ADD7C94F-26AA-1881-9265-BF70BA503893}"/>
            </a:ext>
          </a:extLst>
        </xdr:cNvPr>
        <xdr:cNvPicPr>
          <a:picLocks noChangeAspect="1"/>
        </xdr:cNvPicPr>
      </xdr:nvPicPr>
      <xdr:blipFill>
        <a:blip xmlns:r="http://schemas.openxmlformats.org/officeDocument/2006/relationships" r:embed="rId4"/>
        <a:stretch>
          <a:fillRect/>
        </a:stretch>
      </xdr:blipFill>
      <xdr:spPr>
        <a:xfrm>
          <a:off x="0" y="7343775"/>
          <a:ext cx="5448300" cy="2590800"/>
        </a:xfrm>
        <a:prstGeom prst="rect">
          <a:avLst/>
        </a:prstGeom>
      </xdr:spPr>
    </xdr:pic>
    <xdr:clientData/>
  </xdr:twoCellAnchor>
  <xdr:twoCellAnchor editAs="oneCell">
    <xdr:from>
      <xdr:col>0</xdr:col>
      <xdr:colOff>0</xdr:colOff>
      <xdr:row>41</xdr:row>
      <xdr:rowOff>219075</xdr:rowOff>
    </xdr:from>
    <xdr:to>
      <xdr:col>8</xdr:col>
      <xdr:colOff>314325</xdr:colOff>
      <xdr:row>52</xdr:row>
      <xdr:rowOff>38100</xdr:rowOff>
    </xdr:to>
    <xdr:pic>
      <xdr:nvPicPr>
        <xdr:cNvPr id="6" name="図 5" descr="フォームの回答のグラフ。質問のタイトル: （型紙を自作する人へ）型紙作りを困難に感じることはありますか。回答数: 12 件の回答。">
          <a:extLst>
            <a:ext uri="{FF2B5EF4-FFF2-40B4-BE49-F238E27FC236}">
              <a16:creationId xmlns:a16="http://schemas.microsoft.com/office/drawing/2014/main" id="{5F2AD5F1-0AE6-66E5-60CF-4D8A953A0CC9}"/>
            </a:ext>
            <a:ext uri="{147F2762-F138-4A5C-976F-8EAC2B608ADB}">
              <a16:predDERef xmlns:a16="http://schemas.microsoft.com/office/drawing/2014/main" pred="{BEB33BC7-7DEF-CC17-776B-C3462044C468}"/>
            </a:ext>
          </a:extLst>
        </xdr:cNvPr>
        <xdr:cNvPicPr>
          <a:picLocks noChangeAspect="1"/>
        </xdr:cNvPicPr>
      </xdr:nvPicPr>
      <xdr:blipFill>
        <a:blip xmlns:r="http://schemas.openxmlformats.org/officeDocument/2006/relationships" r:embed="rId5"/>
        <a:stretch>
          <a:fillRect/>
        </a:stretch>
      </xdr:blipFill>
      <xdr:spPr>
        <a:xfrm>
          <a:off x="0" y="9982200"/>
          <a:ext cx="5800725" cy="2438400"/>
        </a:xfrm>
        <a:prstGeom prst="rect">
          <a:avLst/>
        </a:prstGeom>
      </xdr:spPr>
    </xdr:pic>
    <xdr:clientData/>
  </xdr:twoCellAnchor>
  <xdr:twoCellAnchor editAs="oneCell">
    <xdr:from>
      <xdr:col>0</xdr:col>
      <xdr:colOff>0</xdr:colOff>
      <xdr:row>66</xdr:row>
      <xdr:rowOff>0</xdr:rowOff>
    </xdr:from>
    <xdr:to>
      <xdr:col>9</xdr:col>
      <xdr:colOff>219075</xdr:colOff>
      <xdr:row>78</xdr:row>
      <xdr:rowOff>180975</xdr:rowOff>
    </xdr:to>
    <xdr:pic>
      <xdr:nvPicPr>
        <xdr:cNvPr id="7" name="図 6" descr="フォームの回答のグラフ。質問のタイトル: （型紙を自作する人へ）理想の型紙を教えてください　（複数回答可）。回答数: 12 件の回答。">
          <a:extLst>
            <a:ext uri="{FF2B5EF4-FFF2-40B4-BE49-F238E27FC236}">
              <a16:creationId xmlns:a16="http://schemas.microsoft.com/office/drawing/2014/main" id="{9E1A728D-1E0E-BDBF-92CB-1DAEE0C5E122}"/>
            </a:ext>
            <a:ext uri="{147F2762-F138-4A5C-976F-8EAC2B608ADB}">
              <a16:predDERef xmlns:a16="http://schemas.microsoft.com/office/drawing/2014/main" pred="{5F2AD5F1-0AE6-66E5-60CF-4D8A953A0CC9}"/>
            </a:ext>
          </a:extLst>
        </xdr:cNvPr>
        <xdr:cNvPicPr>
          <a:picLocks noChangeAspect="1"/>
        </xdr:cNvPicPr>
      </xdr:nvPicPr>
      <xdr:blipFill>
        <a:blip xmlns:r="http://schemas.openxmlformats.org/officeDocument/2006/relationships" r:embed="rId6"/>
        <a:stretch>
          <a:fillRect/>
        </a:stretch>
      </xdr:blipFill>
      <xdr:spPr>
        <a:xfrm>
          <a:off x="0" y="15716250"/>
          <a:ext cx="6391275" cy="3038475"/>
        </a:xfrm>
        <a:prstGeom prst="rect">
          <a:avLst/>
        </a:prstGeom>
      </xdr:spPr>
    </xdr:pic>
    <xdr:clientData/>
  </xdr:twoCellAnchor>
  <xdr:twoCellAnchor editAs="oneCell">
    <xdr:from>
      <xdr:col>0</xdr:col>
      <xdr:colOff>0</xdr:colOff>
      <xdr:row>79</xdr:row>
      <xdr:rowOff>209550</xdr:rowOff>
    </xdr:from>
    <xdr:to>
      <xdr:col>9</xdr:col>
      <xdr:colOff>542925</xdr:colOff>
      <xdr:row>91</xdr:row>
      <xdr:rowOff>180975</xdr:rowOff>
    </xdr:to>
    <xdr:pic>
      <xdr:nvPicPr>
        <xdr:cNvPr id="8" name="図 7" descr="フォームの回答のグラフ。質問のタイトル: スマホで身体情報（身長など）を送信するだけでサイズピッタリの型紙を送ってくれる&#10;型紙サービスがあったらどの程度使ってみたい。回答数: 12 件の回答。">
          <a:extLst>
            <a:ext uri="{FF2B5EF4-FFF2-40B4-BE49-F238E27FC236}">
              <a16:creationId xmlns:a16="http://schemas.microsoft.com/office/drawing/2014/main" id="{D9372F31-3AC3-4CDC-0015-7883023E3142}"/>
            </a:ext>
            <a:ext uri="{147F2762-F138-4A5C-976F-8EAC2B608ADB}">
              <a16:predDERef xmlns:a16="http://schemas.microsoft.com/office/drawing/2014/main" pred="{9E1A728D-1E0E-BDBF-92CB-1DAEE0C5E122}"/>
            </a:ext>
          </a:extLst>
        </xdr:cNvPr>
        <xdr:cNvPicPr>
          <a:picLocks noChangeAspect="1"/>
        </xdr:cNvPicPr>
      </xdr:nvPicPr>
      <xdr:blipFill>
        <a:blip xmlns:r="http://schemas.openxmlformats.org/officeDocument/2006/relationships" r:embed="rId7"/>
        <a:stretch>
          <a:fillRect/>
        </a:stretch>
      </xdr:blipFill>
      <xdr:spPr>
        <a:xfrm>
          <a:off x="0" y="19021425"/>
          <a:ext cx="6715125" cy="2828925"/>
        </a:xfrm>
        <a:prstGeom prst="rect">
          <a:avLst/>
        </a:prstGeom>
      </xdr:spPr>
    </xdr:pic>
    <xdr:clientData/>
  </xdr:twoCellAnchor>
  <xdr:twoCellAnchor editAs="oneCell">
    <xdr:from>
      <xdr:col>0</xdr:col>
      <xdr:colOff>0</xdr:colOff>
      <xdr:row>92</xdr:row>
      <xdr:rowOff>9525</xdr:rowOff>
    </xdr:from>
    <xdr:to>
      <xdr:col>9</xdr:col>
      <xdr:colOff>1238250</xdr:colOff>
      <xdr:row>106</xdr:row>
      <xdr:rowOff>209550</xdr:rowOff>
    </xdr:to>
    <xdr:pic>
      <xdr:nvPicPr>
        <xdr:cNvPr id="9" name="図 8" descr="フォームの回答のグラフ。質問のタイトル: 追加であれば嬉しいサービスはありますか？（複数回答可）。回答数: 12 件の回答。">
          <a:extLst>
            <a:ext uri="{FF2B5EF4-FFF2-40B4-BE49-F238E27FC236}">
              <a16:creationId xmlns:a16="http://schemas.microsoft.com/office/drawing/2014/main" id="{28015319-9626-DA22-2266-E7AC0A97346F}"/>
            </a:ext>
            <a:ext uri="{147F2762-F138-4A5C-976F-8EAC2B608ADB}">
              <a16:predDERef xmlns:a16="http://schemas.microsoft.com/office/drawing/2014/main" pred="{D9372F31-3AC3-4CDC-0015-7883023E3142}"/>
            </a:ext>
          </a:extLst>
        </xdr:cNvPr>
        <xdr:cNvPicPr>
          <a:picLocks noChangeAspect="1"/>
        </xdr:cNvPicPr>
      </xdr:nvPicPr>
      <xdr:blipFill>
        <a:blip xmlns:r="http://schemas.openxmlformats.org/officeDocument/2006/relationships" r:embed="rId8"/>
        <a:stretch>
          <a:fillRect/>
        </a:stretch>
      </xdr:blipFill>
      <xdr:spPr>
        <a:xfrm>
          <a:off x="0" y="21917025"/>
          <a:ext cx="7410450" cy="35337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15</xdr:row>
      <xdr:rowOff>228600</xdr:rowOff>
    </xdr:from>
    <xdr:to>
      <xdr:col>3</xdr:col>
      <xdr:colOff>771525</xdr:colOff>
      <xdr:row>16</xdr:row>
      <xdr:rowOff>4429125</xdr:rowOff>
    </xdr:to>
    <xdr:pic>
      <xdr:nvPicPr>
        <xdr:cNvPr id="15" name="図 2">
          <a:extLst>
            <a:ext uri="{FF2B5EF4-FFF2-40B4-BE49-F238E27FC236}">
              <a16:creationId xmlns:a16="http://schemas.microsoft.com/office/drawing/2014/main" id="{E9AA80E5-4CAB-0A65-A3F5-9D6CF49CBC48}"/>
            </a:ext>
          </a:extLst>
        </xdr:cNvPr>
        <xdr:cNvPicPr>
          <a:picLocks noChangeAspect="1"/>
        </xdr:cNvPicPr>
      </xdr:nvPicPr>
      <xdr:blipFill>
        <a:blip xmlns:r="http://schemas.openxmlformats.org/officeDocument/2006/relationships" r:embed="rId1"/>
        <a:stretch>
          <a:fillRect/>
        </a:stretch>
      </xdr:blipFill>
      <xdr:spPr>
        <a:xfrm>
          <a:off x="2400300" y="6181725"/>
          <a:ext cx="9525000" cy="44291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ocs.google.com/forms/d/1tAS2oCLmXpi2ne9OA_xrwlVDQt82V1JypRmw_WN0bJk/edi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jfc.go.jp/n/service/dl_kokumin.html"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i-start-lab.com/case/242" TargetMode="External"/><Relationship Id="rId2" Type="http://schemas.openxmlformats.org/officeDocument/2006/relationships/hyperlink" Target="https://www.jfc.go.jp/" TargetMode="External"/><Relationship Id="rId1" Type="http://schemas.openxmlformats.org/officeDocument/2006/relationships/hyperlink" Target="https://sogyotecho.jp/yuushi-rough-indication/"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homemate-research-kindergarten.com/bc80/cid8000000001/14100/list/" TargetMode="External"/><Relationship Id="rId2" Type="http://schemas.openxmlformats.org/officeDocument/2006/relationships/hyperlink" Target="https://www.city.yokohama.lg.jp/kurashi/kosodate-kyoiku/kyoiku/toukeichosa/toukei.html" TargetMode="External"/><Relationship Id="rId1" Type="http://schemas.openxmlformats.org/officeDocument/2006/relationships/hyperlink" Target="https://www.homemate-research-elementary-school.com/cid31001/14/lis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rtimes.jp/main/html/rd/p/000000158.000098822.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mext.go.jp/content/20220824-mxt_chousa01-000024177_001.pdf&#65288;&#65289;" TargetMode="External"/><Relationship Id="rId1" Type="http://schemas.openxmlformats.org/officeDocument/2006/relationships/hyperlink" Target="https://www.janome.co.jp/ir/pdf/report92.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e-stat.go.jp/stat-search/database?page=1&amp;query=%E5%AE%B6%E5%BA%AD%E7%94%A8%E3%83%9F%E3%82%B7%E3%83%B3&amp;layout=dataset&amp;year=20221%2C20220%2C20211%2C20210%2C20201%2C20200%2C20191%2C20190&amp;statdisp_id=0003438913&amp;metadata=1&amp;data=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okugoe.com/profit-mar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411D-2A9B-4ABE-9FD1-1E31E73F6E4E}">
  <dimension ref="A1:E17"/>
  <sheetViews>
    <sheetView tabSelected="1" workbookViewId="0">
      <selection activeCell="A3" sqref="A3"/>
    </sheetView>
  </sheetViews>
  <sheetFormatPr baseColWidth="10" defaultColWidth="9" defaultRowHeight="18"/>
  <cols>
    <col min="1" max="5" width="51.6640625" style="1" customWidth="1"/>
    <col min="6" max="16384" width="9" style="1"/>
  </cols>
  <sheetData>
    <row r="1" spans="1:5" ht="33" customHeight="1">
      <c r="A1" s="11" t="s">
        <v>0</v>
      </c>
      <c r="B1" s="69"/>
      <c r="C1" s="69"/>
      <c r="D1" s="69"/>
      <c r="E1" s="69"/>
    </row>
    <row r="2" spans="1:5" ht="25">
      <c r="A2" s="70" t="s">
        <v>1</v>
      </c>
      <c r="B2" s="70" t="s">
        <v>2</v>
      </c>
      <c r="C2" s="70" t="s">
        <v>3</v>
      </c>
      <c r="D2" s="70" t="s">
        <v>4</v>
      </c>
      <c r="E2" s="70" t="s">
        <v>5</v>
      </c>
    </row>
    <row r="3" spans="1:5" ht="218.25" customHeight="1">
      <c r="A3" s="71" t="s">
        <v>6</v>
      </c>
      <c r="B3" s="71" t="s">
        <v>7</v>
      </c>
      <c r="C3" s="71" t="s">
        <v>8</v>
      </c>
      <c r="D3" s="71" t="s">
        <v>9</v>
      </c>
      <c r="E3" s="2" t="s">
        <v>10</v>
      </c>
    </row>
    <row r="4" spans="1:5" ht="50">
      <c r="A4" s="71" t="s">
        <v>11</v>
      </c>
      <c r="B4" s="71" t="s">
        <v>12</v>
      </c>
      <c r="C4" s="72" t="s">
        <v>13</v>
      </c>
      <c r="D4" s="71"/>
      <c r="E4" s="71"/>
    </row>
    <row r="5" spans="1:5" ht="25">
      <c r="A5" s="71" t="s">
        <v>14</v>
      </c>
      <c r="B5" s="71"/>
      <c r="C5" s="71"/>
      <c r="D5" s="71"/>
      <c r="E5" s="71"/>
    </row>
    <row r="6" spans="1:5" ht="25">
      <c r="A6" s="73" t="s">
        <v>15</v>
      </c>
      <c r="B6" s="74"/>
      <c r="C6" s="71"/>
      <c r="D6" s="71"/>
      <c r="E6" s="71"/>
    </row>
    <row r="7" spans="1:5" ht="25">
      <c r="A7" s="73"/>
      <c r="B7" s="75" t="s">
        <v>16</v>
      </c>
      <c r="C7" s="76"/>
      <c r="D7" s="75" t="s">
        <v>17</v>
      </c>
      <c r="E7" s="77"/>
    </row>
    <row r="8" spans="1:5" ht="50.25" customHeight="1">
      <c r="A8" s="71"/>
      <c r="B8" s="65" t="s">
        <v>18</v>
      </c>
      <c r="C8" s="78"/>
      <c r="D8" s="65" t="s">
        <v>19</v>
      </c>
      <c r="E8" s="66"/>
    </row>
    <row r="9" spans="1:5" ht="24">
      <c r="A9" s="71"/>
      <c r="B9" s="79" t="s">
        <v>20</v>
      </c>
      <c r="C9" s="80"/>
      <c r="D9" s="79" t="s">
        <v>21</v>
      </c>
      <c r="E9" s="68"/>
    </row>
    <row r="10" spans="1:5" ht="24">
      <c r="A10" s="71"/>
      <c r="B10" s="79"/>
      <c r="C10" s="80"/>
      <c r="D10" s="79" t="s">
        <v>22</v>
      </c>
      <c r="E10" s="68"/>
    </row>
    <row r="11" spans="1:5" ht="24">
      <c r="A11" s="71"/>
      <c r="B11" s="79"/>
      <c r="C11" s="80"/>
      <c r="E11" s="68"/>
    </row>
    <row r="12" spans="1:5" ht="25">
      <c r="A12" s="75" t="s">
        <v>23</v>
      </c>
      <c r="B12" s="81"/>
      <c r="C12" s="76"/>
      <c r="D12" s="75" t="s">
        <v>24</v>
      </c>
      <c r="E12" s="76"/>
    </row>
    <row r="13" spans="1:5" ht="24" customHeight="1">
      <c r="A13" s="65" t="s">
        <v>25</v>
      </c>
      <c r="B13" s="1" t="s">
        <v>26</v>
      </c>
      <c r="C13" s="66" t="s">
        <v>27</v>
      </c>
      <c r="D13" s="234" t="s">
        <v>28</v>
      </c>
      <c r="E13" s="235"/>
    </row>
    <row r="14" spans="1:5" ht="41.25" customHeight="1">
      <c r="A14" s="67" t="s">
        <v>29</v>
      </c>
      <c r="B14" s="73"/>
      <c r="C14" s="68" t="s">
        <v>30</v>
      </c>
      <c r="D14" s="236"/>
      <c r="E14" s="237"/>
    </row>
    <row r="15" spans="1:5" ht="24" customHeight="1">
      <c r="A15" s="67" t="s">
        <v>31</v>
      </c>
      <c r="B15" s="73"/>
      <c r="C15" s="68" t="s">
        <v>32</v>
      </c>
      <c r="D15" s="236"/>
      <c r="E15" s="237"/>
    </row>
    <row r="16" spans="1:5" ht="25">
      <c r="A16" s="67"/>
      <c r="B16" s="73"/>
      <c r="C16" s="68" t="s">
        <v>33</v>
      </c>
      <c r="D16" s="67"/>
      <c r="E16" s="68"/>
    </row>
    <row r="17" spans="1:5" ht="24">
      <c r="A17" s="82"/>
      <c r="B17" s="82"/>
      <c r="C17" s="83"/>
      <c r="D17" s="82"/>
      <c r="E17" s="83"/>
    </row>
  </sheetData>
  <mergeCells count="1">
    <mergeCell ref="D13:E15"/>
  </mergeCells>
  <phoneticPr fontId="9"/>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5F35-A2B7-4CFA-8779-582EBADB8045}">
  <dimension ref="A1:O21"/>
  <sheetViews>
    <sheetView zoomScale="75" workbookViewId="0">
      <selection activeCell="G10" sqref="G10"/>
    </sheetView>
  </sheetViews>
  <sheetFormatPr baseColWidth="10" defaultColWidth="9" defaultRowHeight="39.75" customHeight="1"/>
  <cols>
    <col min="1" max="2" width="24.33203125" style="1" customWidth="1"/>
    <col min="3" max="3" width="30.83203125" style="1" customWidth="1"/>
    <col min="4" max="7" width="24.33203125" style="1" customWidth="1"/>
    <col min="8" max="8" width="29" style="1" customWidth="1"/>
    <col min="9" max="10" width="24.33203125" style="1" customWidth="1"/>
    <col min="11" max="11" width="14.6640625" style="1" customWidth="1"/>
    <col min="12" max="13" width="23.1640625" style="1" customWidth="1"/>
    <col min="14" max="14" width="9" style="1"/>
    <col min="15" max="15" width="37.83203125" style="1" customWidth="1"/>
    <col min="16" max="16" width="59.1640625" style="1" customWidth="1"/>
    <col min="17" max="16384" width="9" style="1"/>
  </cols>
  <sheetData>
    <row r="1" spans="1:15" ht="39.75" customHeight="1" thickBot="1">
      <c r="A1" s="1" t="s">
        <v>143</v>
      </c>
      <c r="E1" s="1" t="s">
        <v>144</v>
      </c>
      <c r="G1" s="1" t="s">
        <v>145</v>
      </c>
      <c r="H1" s="1" t="s">
        <v>146</v>
      </c>
    </row>
    <row r="2" spans="1:15" ht="39.75" customHeight="1">
      <c r="A2" s="24" t="s">
        <v>147</v>
      </c>
      <c r="B2" s="25" t="s">
        <v>148</v>
      </c>
      <c r="C2" s="24" t="s">
        <v>149</v>
      </c>
      <c r="D2" s="25" t="s">
        <v>150</v>
      </c>
      <c r="E2" s="49">
        <v>12480</v>
      </c>
      <c r="F2" s="1" t="s">
        <v>151</v>
      </c>
      <c r="G2" s="151" t="s">
        <v>152</v>
      </c>
      <c r="H2" s="242" t="s">
        <v>153</v>
      </c>
      <c r="I2" s="243"/>
      <c r="J2" s="243"/>
      <c r="K2" s="243"/>
      <c r="L2" s="243"/>
      <c r="M2" s="244"/>
      <c r="O2" s="41">
        <f>I3</f>
        <v>0</v>
      </c>
    </row>
    <row r="3" spans="1:15" ht="60.75" customHeight="1">
      <c r="A3" s="57" t="s">
        <v>154</v>
      </c>
      <c r="B3" s="146">
        <v>750</v>
      </c>
      <c r="C3" s="58" t="s">
        <v>155</v>
      </c>
      <c r="D3" s="59">
        <f>2380/53</f>
        <v>44.905660377358494</v>
      </c>
      <c r="E3" s="50">
        <f>E2/12</f>
        <v>1040</v>
      </c>
      <c r="F3" s="2" t="s">
        <v>156</v>
      </c>
      <c r="G3" s="29">
        <f>B5*E2</f>
        <v>18720000</v>
      </c>
      <c r="H3" s="204" t="s">
        <v>157</v>
      </c>
      <c r="I3" s="152"/>
      <c r="J3" s="82" t="s">
        <v>158</v>
      </c>
      <c r="M3" s="43"/>
      <c r="O3" s="41">
        <f>K8+K9+K10+K12+K7+M7+K13</f>
        <v>1366000</v>
      </c>
    </row>
    <row r="4" spans="1:15" ht="60.75" customHeight="1" thickBot="1">
      <c r="A4" s="38" t="s">
        <v>159</v>
      </c>
      <c r="B4" s="146">
        <v>2</v>
      </c>
      <c r="C4" s="64" t="s">
        <v>160</v>
      </c>
      <c r="D4" s="46">
        <f>グラフ損益分岐２!B3-グラフ損益分岐２!D3</f>
        <v>705.09433962264154</v>
      </c>
      <c r="E4" s="50"/>
      <c r="F4" s="2"/>
      <c r="G4" s="29"/>
      <c r="H4" s="62"/>
      <c r="J4" s="39"/>
      <c r="K4" s="39"/>
      <c r="M4" s="43"/>
      <c r="O4" s="1">
        <f>M6+K11+K14+K15</f>
        <v>15280800</v>
      </c>
    </row>
    <row r="5" spans="1:15" ht="39.75" customHeight="1" thickBot="1">
      <c r="A5" s="26" t="s">
        <v>161</v>
      </c>
      <c r="B5" s="27">
        <v>1500</v>
      </c>
      <c r="E5" s="51">
        <f>E3/30</f>
        <v>34.666666666666664</v>
      </c>
      <c r="F5" s="2" t="s">
        <v>162</v>
      </c>
      <c r="G5" s="29"/>
      <c r="H5" s="47" t="s">
        <v>163</v>
      </c>
      <c r="I5" s="48" t="s">
        <v>148</v>
      </c>
      <c r="J5" s="42" t="s">
        <v>164</v>
      </c>
      <c r="K5" s="42" t="s">
        <v>148</v>
      </c>
      <c r="L5" s="134" t="s">
        <v>158</v>
      </c>
      <c r="M5" s="135" t="s">
        <v>148</v>
      </c>
      <c r="O5" s="41">
        <f>O3+O4</f>
        <v>16646800</v>
      </c>
    </row>
    <row r="6" spans="1:15" ht="39.75" customHeight="1" thickBot="1">
      <c r="A6" s="147" t="s">
        <v>165</v>
      </c>
      <c r="B6" s="148">
        <v>500</v>
      </c>
      <c r="E6" s="51"/>
      <c r="F6" s="2"/>
      <c r="G6" s="29"/>
      <c r="H6" s="38"/>
      <c r="I6" s="41">
        <f>G3-I3</f>
        <v>18720000</v>
      </c>
      <c r="J6" s="61" t="s">
        <v>166</v>
      </c>
      <c r="K6" s="36">
        <v>0</v>
      </c>
      <c r="L6" s="28" t="s">
        <v>167</v>
      </c>
      <c r="M6" s="27">
        <f>G3*0.05</f>
        <v>936000</v>
      </c>
    </row>
    <row r="7" spans="1:15" ht="75" customHeight="1">
      <c r="E7" s="51" t="s">
        <v>168</v>
      </c>
      <c r="G7" s="29"/>
      <c r="H7" s="38"/>
      <c r="J7" s="28" t="s">
        <v>169</v>
      </c>
      <c r="K7" s="23">
        <v>0</v>
      </c>
      <c r="L7" s="26" t="s">
        <v>170</v>
      </c>
      <c r="M7" s="27">
        <v>100000</v>
      </c>
    </row>
    <row r="8" spans="1:15" ht="62.25" customHeight="1">
      <c r="G8" s="29"/>
      <c r="H8" s="38"/>
      <c r="J8" s="57" t="s">
        <v>171</v>
      </c>
      <c r="K8" s="60">
        <v>333000</v>
      </c>
      <c r="L8" s="55" t="s">
        <v>172</v>
      </c>
      <c r="M8" s="56">
        <f>SUM(M6:M7)</f>
        <v>1036000</v>
      </c>
    </row>
    <row r="9" spans="1:15" ht="39.75" customHeight="1">
      <c r="G9" s="29"/>
      <c r="H9" s="38"/>
      <c r="J9" s="63" t="s">
        <v>173</v>
      </c>
      <c r="K9" s="60">
        <v>333000</v>
      </c>
      <c r="L9" s="38"/>
      <c r="M9" s="43"/>
    </row>
    <row r="10" spans="1:15" ht="39.75" customHeight="1">
      <c r="G10" s="29"/>
      <c r="H10" s="38"/>
      <c r="J10" s="63" t="s">
        <v>174</v>
      </c>
      <c r="K10" s="60">
        <f>40000*12</f>
        <v>480000</v>
      </c>
      <c r="L10" s="38"/>
      <c r="M10" s="43"/>
    </row>
    <row r="11" spans="1:15" ht="102.75" customHeight="1">
      <c r="G11" s="29"/>
      <c r="H11" s="38"/>
      <c r="J11" s="28" t="s">
        <v>175</v>
      </c>
      <c r="K11" s="23">
        <f>1100*8*16*12*4</f>
        <v>6758400</v>
      </c>
      <c r="L11" s="38"/>
      <c r="M11" s="43"/>
    </row>
    <row r="12" spans="1:15" ht="56.25" customHeight="1">
      <c r="G12" s="29"/>
      <c r="H12" s="38"/>
      <c r="J12" s="130" t="s">
        <v>176</v>
      </c>
      <c r="K12" s="23">
        <f>180000/5</f>
        <v>36000</v>
      </c>
      <c r="L12" s="38"/>
      <c r="M12" s="43"/>
    </row>
    <row r="13" spans="1:15" ht="60" customHeight="1">
      <c r="G13" s="29"/>
      <c r="H13" s="38"/>
      <c r="J13" s="40" t="s">
        <v>177</v>
      </c>
      <c r="K13" s="35">
        <v>84000</v>
      </c>
      <c r="L13" s="38"/>
      <c r="M13" s="43"/>
    </row>
    <row r="14" spans="1:15" ht="81.75" customHeight="1">
      <c r="G14" s="29"/>
      <c r="H14" s="38"/>
      <c r="J14" s="57" t="s">
        <v>178</v>
      </c>
      <c r="K14" s="23">
        <f>55000*12</f>
        <v>660000</v>
      </c>
      <c r="L14" s="38"/>
      <c r="M14" s="43"/>
    </row>
    <row r="15" spans="1:15" ht="81.75" customHeight="1">
      <c r="G15" s="29"/>
      <c r="H15" s="38"/>
      <c r="J15" s="57" t="s">
        <v>179</v>
      </c>
      <c r="K15" s="23">
        <f>G3*0.37</f>
        <v>6926400</v>
      </c>
      <c r="L15" s="38"/>
      <c r="M15" s="43"/>
    </row>
    <row r="16" spans="1:15" ht="39.75" customHeight="1" thickBot="1">
      <c r="G16" s="29"/>
      <c r="H16" s="38"/>
      <c r="J16" s="53" t="s">
        <v>172</v>
      </c>
      <c r="K16" s="54">
        <f>SUM(K6:K15)</f>
        <v>15610800</v>
      </c>
      <c r="L16" s="37"/>
      <c r="M16" s="44"/>
    </row>
    <row r="17" spans="7:15" ht="75.75" customHeight="1">
      <c r="G17" s="29"/>
      <c r="H17" s="38"/>
      <c r="J17" s="245" t="s">
        <v>180</v>
      </c>
      <c r="K17" s="246"/>
      <c r="L17" s="247"/>
      <c r="M17" s="248"/>
    </row>
    <row r="18" spans="7:15" ht="39.75" customHeight="1" thickBot="1">
      <c r="G18" s="36"/>
      <c r="H18" s="37"/>
      <c r="I18" s="39"/>
      <c r="J18" s="37"/>
      <c r="K18" s="45">
        <f>I6-K16-M8</f>
        <v>2073200</v>
      </c>
      <c r="L18" s="39"/>
      <c r="M18" s="44"/>
    </row>
    <row r="19" spans="7:15" ht="39.75" customHeight="1">
      <c r="J19" s="52" t="s">
        <v>181</v>
      </c>
      <c r="K19" s="128">
        <f>1720960/18720000*100</f>
        <v>9.1931623931623943</v>
      </c>
    </row>
    <row r="20" spans="7:15" ht="39.75" customHeight="1">
      <c r="J20" s="52" t="s">
        <v>182</v>
      </c>
      <c r="K20" s="52">
        <f>K16/O21</f>
        <v>16525343.58742366</v>
      </c>
      <c r="O20" s="1" t="s">
        <v>183</v>
      </c>
    </row>
    <row r="21" spans="7:15" ht="39.75" customHeight="1">
      <c r="O21" s="1">
        <f>(G3-M8)/G3</f>
        <v>0.94465811965811963</v>
      </c>
    </row>
  </sheetData>
  <mergeCells count="2">
    <mergeCell ref="H2:M2"/>
    <mergeCell ref="J17:M17"/>
  </mergeCells>
  <phoneticPr fontId="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2E67-7E7B-418C-A106-75ED97513EC2}">
  <dimension ref="A1"/>
  <sheetViews>
    <sheetView workbookViewId="0">
      <selection activeCell="A2" sqref="A2"/>
    </sheetView>
  </sheetViews>
  <sheetFormatPr baseColWidth="10" defaultColWidth="8.83203125" defaultRowHeight="18"/>
  <sheetData>
    <row r="1" spans="1:1">
      <c r="A1" t="s">
        <v>184</v>
      </c>
    </row>
  </sheetData>
  <phoneticPr fontId="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F391-990C-41ED-9CB7-013F3C396FA1}">
  <dimension ref="A1:A12"/>
  <sheetViews>
    <sheetView topLeftCell="A2" workbookViewId="0">
      <selection activeCell="A2" sqref="A2"/>
    </sheetView>
  </sheetViews>
  <sheetFormatPr baseColWidth="10" defaultColWidth="9" defaultRowHeight="18"/>
  <cols>
    <col min="1" max="1" width="46.5" style="1" customWidth="1"/>
    <col min="2" max="2" width="65.6640625" style="1" customWidth="1"/>
    <col min="3" max="16384" width="9" style="1"/>
  </cols>
  <sheetData>
    <row r="1" spans="1:1" ht="45.75" customHeight="1">
      <c r="A1" s="1" t="s">
        <v>185</v>
      </c>
    </row>
    <row r="2" spans="1:1" ht="117.75" customHeight="1">
      <c r="A2" s="2" t="s">
        <v>186</v>
      </c>
    </row>
    <row r="3" spans="1:1" ht="52.5" customHeight="1">
      <c r="A3" s="2" t="s">
        <v>187</v>
      </c>
    </row>
    <row r="4" spans="1:1" ht="72.75" customHeight="1">
      <c r="A4" s="2" t="s">
        <v>188</v>
      </c>
    </row>
    <row r="5" spans="1:1" ht="60" customHeight="1"/>
    <row r="9" spans="1:1" ht="29.25" customHeight="1">
      <c r="A9" s="1" t="s">
        <v>189</v>
      </c>
    </row>
    <row r="10" spans="1:1" ht="40.5" customHeight="1"/>
    <row r="12" spans="1:1">
      <c r="A12" s="1" t="s">
        <v>190</v>
      </c>
    </row>
  </sheetData>
  <phoneticPr fontId="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FE2A-6B15-4241-A0DC-5F0EB347367D}">
  <dimension ref="B1:J65"/>
  <sheetViews>
    <sheetView workbookViewId="0">
      <selection activeCell="J18" sqref="J18"/>
    </sheetView>
  </sheetViews>
  <sheetFormatPr baseColWidth="10" defaultColWidth="8.83203125" defaultRowHeight="18"/>
  <cols>
    <col min="10" max="10" width="85.1640625" customWidth="1"/>
  </cols>
  <sheetData>
    <row r="1" spans="10:10">
      <c r="J1" s="195" t="s">
        <v>191</v>
      </c>
    </row>
    <row r="2" spans="10:10">
      <c r="J2" s="196" t="s">
        <v>192</v>
      </c>
    </row>
    <row r="3" spans="10:10">
      <c r="J3" s="196" t="s">
        <v>193</v>
      </c>
    </row>
    <row r="4" spans="10:10">
      <c r="J4" s="196" t="s">
        <v>194</v>
      </c>
    </row>
    <row r="5" spans="10:10">
      <c r="J5" s="196" t="s">
        <v>195</v>
      </c>
    </row>
    <row r="6" spans="10:10">
      <c r="J6" s="198" t="s">
        <v>196</v>
      </c>
    </row>
    <row r="7" spans="10:10">
      <c r="J7" s="196" t="s">
        <v>197</v>
      </c>
    </row>
    <row r="8" spans="10:10">
      <c r="J8" s="196" t="s">
        <v>198</v>
      </c>
    </row>
    <row r="9" spans="10:10">
      <c r="J9" s="198" t="s">
        <v>199</v>
      </c>
    </row>
    <row r="10" spans="10:10">
      <c r="J10" s="197" t="s">
        <v>200</v>
      </c>
    </row>
    <row r="13" spans="10:10">
      <c r="J13" s="20" t="s">
        <v>201</v>
      </c>
    </row>
    <row r="53" spans="2:2">
      <c r="B53" t="s">
        <v>202</v>
      </c>
    </row>
    <row r="54" spans="2:2">
      <c r="B54" s="192" t="s">
        <v>203</v>
      </c>
    </row>
    <row r="55" spans="2:2">
      <c r="B55" s="193" t="s">
        <v>204</v>
      </c>
    </row>
    <row r="56" spans="2:2">
      <c r="B56" s="194" t="s">
        <v>205</v>
      </c>
    </row>
    <row r="57" spans="2:2">
      <c r="B57" s="194" t="s">
        <v>206</v>
      </c>
    </row>
    <row r="58" spans="2:2">
      <c r="B58" s="191" t="s">
        <v>207</v>
      </c>
    </row>
    <row r="59" spans="2:2">
      <c r="B59" s="192" t="s">
        <v>208</v>
      </c>
    </row>
    <row r="60" spans="2:2">
      <c r="B60" s="194" t="s">
        <v>209</v>
      </c>
    </row>
    <row r="61" spans="2:2">
      <c r="B61" s="191" t="s">
        <v>210</v>
      </c>
    </row>
    <row r="62" spans="2:2">
      <c r="B62" s="194" t="s">
        <v>211</v>
      </c>
    </row>
    <row r="63" spans="2:2">
      <c r="B63" s="194" t="s">
        <v>212</v>
      </c>
    </row>
    <row r="64" spans="2:2">
      <c r="B64" s="194" t="s">
        <v>213</v>
      </c>
    </row>
    <row r="65" spans="2:2">
      <c r="B65" s="193" t="s">
        <v>214</v>
      </c>
    </row>
  </sheetData>
  <phoneticPr fontId="9"/>
  <hyperlinks>
    <hyperlink ref="J13" r:id="rId1" location="responses" xr:uid="{86F4E660-EAAB-4FC9-88E8-CCE16C859DF7}"/>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7BC8-D7B1-4663-B1D7-C0FAB9078802}">
  <dimension ref="A1:B33"/>
  <sheetViews>
    <sheetView workbookViewId="0">
      <selection activeCell="B20" sqref="B20"/>
    </sheetView>
  </sheetViews>
  <sheetFormatPr baseColWidth="10" defaultColWidth="10.83203125" defaultRowHeight="18"/>
  <cols>
    <col min="1" max="1" width="31.33203125" style="1" customWidth="1"/>
    <col min="2" max="2" width="124.6640625" style="1" customWidth="1"/>
    <col min="3" max="16384" width="10.83203125" style="1"/>
  </cols>
  <sheetData>
    <row r="1" spans="1:2" ht="21">
      <c r="A1" s="138" t="s">
        <v>215</v>
      </c>
    </row>
    <row r="2" spans="1:2" s="139" customFormat="1" ht="17">
      <c r="B2" s="140"/>
    </row>
    <row r="3" spans="1:2" s="139" customFormat="1" ht="17">
      <c r="A3" s="153" t="s">
        <v>216</v>
      </c>
      <c r="B3" s="154" t="s">
        <v>217</v>
      </c>
    </row>
    <row r="4" spans="1:2" s="139" customFormat="1" ht="17">
      <c r="A4" s="153" t="s">
        <v>218</v>
      </c>
      <c r="B4" s="154" t="s">
        <v>219</v>
      </c>
    </row>
    <row r="5" spans="1:2" s="139" customFormat="1" ht="17">
      <c r="A5" s="153" t="s">
        <v>220</v>
      </c>
      <c r="B5" s="154" t="s">
        <v>221</v>
      </c>
    </row>
    <row r="6" spans="1:2" s="139" customFormat="1">
      <c r="A6" s="153" t="s">
        <v>222</v>
      </c>
      <c r="B6" s="155" t="s">
        <v>223</v>
      </c>
    </row>
    <row r="7" spans="1:2" s="139" customFormat="1">
      <c r="A7" s="153" t="s">
        <v>224</v>
      </c>
      <c r="B7" s="155" t="s">
        <v>225</v>
      </c>
    </row>
    <row r="8" spans="1:2" s="139" customFormat="1">
      <c r="A8" s="153" t="s">
        <v>226</v>
      </c>
      <c r="B8" s="155" t="s">
        <v>227</v>
      </c>
    </row>
    <row r="9" spans="1:2" s="139" customFormat="1" ht="87.75" customHeight="1">
      <c r="A9" s="154" t="s">
        <v>228</v>
      </c>
      <c r="B9" s="156" t="s">
        <v>229</v>
      </c>
    </row>
    <row r="10" spans="1:2">
      <c r="A10" s="157" t="s">
        <v>230</v>
      </c>
      <c r="B10" s="157"/>
    </row>
    <row r="11" spans="1:2">
      <c r="A11" s="157" t="s">
        <v>231</v>
      </c>
      <c r="B11" s="157" t="s">
        <v>232</v>
      </c>
    </row>
    <row r="12" spans="1:2">
      <c r="A12" s="157"/>
      <c r="B12" s="157"/>
    </row>
    <row r="13" spans="1:2" ht="38">
      <c r="A13" s="158" t="s">
        <v>233</v>
      </c>
      <c r="B13" s="3" t="s">
        <v>234</v>
      </c>
    </row>
    <row r="14" spans="1:2">
      <c r="A14" s="159" t="s">
        <v>235</v>
      </c>
      <c r="B14" s="158" t="s">
        <v>236</v>
      </c>
    </row>
    <row r="15" spans="1:2">
      <c r="A15" s="159" t="s">
        <v>237</v>
      </c>
      <c r="B15" s="158" t="s">
        <v>238</v>
      </c>
    </row>
    <row r="16" spans="1:2">
      <c r="A16" s="159" t="s">
        <v>239</v>
      </c>
      <c r="B16" s="158" t="s">
        <v>240</v>
      </c>
    </row>
    <row r="17" spans="1:2" ht="383.25" customHeight="1">
      <c r="A17" s="159" t="s">
        <v>241</v>
      </c>
      <c r="B17" s="158"/>
    </row>
    <row r="18" spans="1:2" ht="19">
      <c r="A18" s="159" t="s">
        <v>242</v>
      </c>
      <c r="B18" s="160" t="s">
        <v>243</v>
      </c>
    </row>
    <row r="19" spans="1:2">
      <c r="A19" s="159" t="s">
        <v>244</v>
      </c>
      <c r="B19" s="161" t="s">
        <v>245</v>
      </c>
    </row>
    <row r="20" spans="1:2">
      <c r="A20" s="159" t="s">
        <v>246</v>
      </c>
      <c r="B20" s="158" t="s">
        <v>247</v>
      </c>
    </row>
    <row r="21" spans="1:2" ht="108.75" customHeight="1">
      <c r="A21" s="158" t="s">
        <v>248</v>
      </c>
      <c r="B21" s="3" t="s">
        <v>249</v>
      </c>
    </row>
    <row r="22" spans="1:2" ht="76">
      <c r="A22" s="158" t="s">
        <v>250</v>
      </c>
      <c r="B22" s="3" t="s">
        <v>251</v>
      </c>
    </row>
    <row r="23" spans="1:2" ht="21.5" customHeight="1">
      <c r="A23" s="158" t="s">
        <v>252</v>
      </c>
      <c r="B23" s="3"/>
    </row>
    <row r="24" spans="1:2">
      <c r="A24" s="158" t="s">
        <v>253</v>
      </c>
      <c r="B24" s="158" t="s">
        <v>254</v>
      </c>
    </row>
    <row r="25" spans="1:2" ht="38">
      <c r="A25" s="158" t="s">
        <v>255</v>
      </c>
      <c r="B25" s="3" t="s">
        <v>256</v>
      </c>
    </row>
    <row r="26" spans="1:2" ht="169.5" customHeight="1">
      <c r="A26" s="158" t="s">
        <v>257</v>
      </c>
      <c r="B26" s="3" t="s">
        <v>43</v>
      </c>
    </row>
    <row r="27" spans="1:2">
      <c r="A27" s="158" t="s">
        <v>258</v>
      </c>
      <c r="B27" s="158" t="s">
        <v>259</v>
      </c>
    </row>
    <row r="28" spans="1:2">
      <c r="A28" s="158" t="s">
        <v>260</v>
      </c>
      <c r="B28" s="158" t="s">
        <v>261</v>
      </c>
    </row>
    <row r="29" spans="1:2">
      <c r="A29" s="158" t="s">
        <v>262</v>
      </c>
      <c r="B29" s="158" t="s">
        <v>263</v>
      </c>
    </row>
    <row r="30" spans="1:2" ht="114.75" customHeight="1">
      <c r="A30" s="158" t="s">
        <v>264</v>
      </c>
      <c r="B30" s="158"/>
    </row>
    <row r="33" spans="1:2">
      <c r="A33" s="1" t="s">
        <v>265</v>
      </c>
      <c r="B33" s="129" t="s">
        <v>266</v>
      </c>
    </row>
  </sheetData>
  <phoneticPr fontId="9"/>
  <hyperlinks>
    <hyperlink ref="B33" r:id="rId1" xr:uid="{33DC0DEB-060B-4D3D-B512-9C061D175025}"/>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EB4A-584E-4E80-8ABE-1305E39D31C3}">
  <dimension ref="A2:R98"/>
  <sheetViews>
    <sheetView topLeftCell="A76" workbookViewId="0">
      <selection activeCell="A79" sqref="A79:F90"/>
    </sheetView>
  </sheetViews>
  <sheetFormatPr baseColWidth="10" defaultColWidth="9" defaultRowHeight="18"/>
  <cols>
    <col min="1" max="1" width="13.6640625" style="1" customWidth="1"/>
    <col min="2" max="2" width="12" style="8" customWidth="1"/>
    <col min="3" max="3" width="16" style="1" customWidth="1"/>
    <col min="4" max="4" width="10" style="1" customWidth="1"/>
    <col min="5" max="5" width="12.6640625" style="1" customWidth="1"/>
    <col min="6" max="6" width="7.1640625" style="1" customWidth="1"/>
    <col min="7" max="7" width="9" style="1"/>
    <col min="8" max="8" width="22.5" style="1" customWidth="1"/>
    <col min="9" max="9" width="9" style="1"/>
    <col min="10" max="10" width="10.6640625" style="1" bestFit="1" customWidth="1"/>
    <col min="11" max="13" width="9" style="1"/>
    <col min="14" max="19" width="30.5" style="1" customWidth="1"/>
    <col min="20" max="16384" width="9" style="1"/>
  </cols>
  <sheetData>
    <row r="2" spans="1:6">
      <c r="A2" s="1" t="s">
        <v>267</v>
      </c>
    </row>
    <row r="4" spans="1:6">
      <c r="A4" s="1" t="s">
        <v>268</v>
      </c>
    </row>
    <row r="5" spans="1:6">
      <c r="A5" s="1" t="s">
        <v>228</v>
      </c>
    </row>
    <row r="6" spans="1:6">
      <c r="A6" s="1" t="s">
        <v>269</v>
      </c>
    </row>
    <row r="7" spans="1:6">
      <c r="A7" s="1" t="s">
        <v>270</v>
      </c>
    </row>
    <row r="9" spans="1:6">
      <c r="A9" s="1" t="s">
        <v>241</v>
      </c>
    </row>
    <row r="10" spans="1:6">
      <c r="A10" s="1" t="s">
        <v>271</v>
      </c>
      <c r="D10" s="1" t="s">
        <v>272</v>
      </c>
    </row>
    <row r="15" spans="1:6">
      <c r="A15" s="115" t="s">
        <v>273</v>
      </c>
    </row>
    <row r="16" spans="1:6">
      <c r="A16" s="258" t="s">
        <v>274</v>
      </c>
      <c r="B16" s="259"/>
      <c r="C16" s="116" t="s">
        <v>275</v>
      </c>
      <c r="D16" s="116" t="s">
        <v>276</v>
      </c>
      <c r="E16" s="117" t="s">
        <v>275</v>
      </c>
      <c r="F16" s="30" t="s">
        <v>277</v>
      </c>
    </row>
    <row r="17" spans="1:18">
      <c r="A17" s="260" t="s">
        <v>278</v>
      </c>
      <c r="B17" s="262" t="s">
        <v>279</v>
      </c>
      <c r="C17" s="264" t="s">
        <v>280</v>
      </c>
      <c r="D17" s="118" t="s">
        <v>281</v>
      </c>
      <c r="E17" s="170">
        <v>1000000</v>
      </c>
    </row>
    <row r="18" spans="1:18" ht="114">
      <c r="A18" s="261"/>
      <c r="B18" s="263"/>
      <c r="C18" s="265"/>
      <c r="D18" s="171" t="s">
        <v>282</v>
      </c>
      <c r="E18" s="119"/>
    </row>
    <row r="19" spans="1:18" ht="38">
      <c r="A19" s="149"/>
      <c r="B19" s="206"/>
      <c r="C19" s="165" t="s">
        <v>283</v>
      </c>
      <c r="D19" s="172" t="s">
        <v>284</v>
      </c>
      <c r="E19" s="173" t="s">
        <v>285</v>
      </c>
    </row>
    <row r="20" spans="1:18">
      <c r="A20" s="122" t="s">
        <v>286</v>
      </c>
      <c r="B20" s="207" t="s">
        <v>287</v>
      </c>
      <c r="C20" s="166">
        <v>352250</v>
      </c>
      <c r="D20" s="38"/>
      <c r="E20" s="175">
        <v>4500000</v>
      </c>
    </row>
    <row r="21" spans="1:18">
      <c r="A21" s="162" t="s">
        <v>164</v>
      </c>
      <c r="B21" s="208"/>
      <c r="C21" s="167">
        <v>15280800</v>
      </c>
      <c r="D21" s="174" t="s">
        <v>288</v>
      </c>
      <c r="E21" s="173" t="s">
        <v>289</v>
      </c>
    </row>
    <row r="22" spans="1:18">
      <c r="A22" s="162"/>
      <c r="B22" s="208"/>
      <c r="C22" s="168"/>
      <c r="D22" s="38"/>
      <c r="E22" s="175">
        <v>1000000</v>
      </c>
      <c r="F22" s="1" t="s">
        <v>290</v>
      </c>
    </row>
    <row r="23" spans="1:18">
      <c r="A23" s="266" t="s">
        <v>291</v>
      </c>
      <c r="B23" s="267"/>
      <c r="C23" s="169">
        <f>SUM(C19:C21)</f>
        <v>15633050</v>
      </c>
      <c r="D23" s="132" t="s">
        <v>291</v>
      </c>
      <c r="E23" s="126">
        <f>E17+E20+E22</f>
        <v>6500000</v>
      </c>
      <c r="F23" s="41">
        <f>C23-E23</f>
        <v>9133050</v>
      </c>
    </row>
    <row r="24" spans="1:18">
      <c r="A24" s="123"/>
      <c r="B24" s="209"/>
      <c r="C24" s="124"/>
      <c r="D24" s="123"/>
      <c r="E24" s="124"/>
    </row>
    <row r="25" spans="1:18">
      <c r="A25" s="115" t="s">
        <v>292</v>
      </c>
    </row>
    <row r="26" spans="1:18">
      <c r="A26" s="249" t="s">
        <v>293</v>
      </c>
      <c r="B26" s="250"/>
      <c r="C26" s="118" t="s">
        <v>294</v>
      </c>
      <c r="D26" s="136" t="s">
        <v>295</v>
      </c>
      <c r="E26" s="137" t="s">
        <v>296</v>
      </c>
      <c r="F26" s="127" t="s">
        <v>297</v>
      </c>
      <c r="N26" s="249" t="s">
        <v>293</v>
      </c>
      <c r="O26" s="250"/>
      <c r="P26" s="118" t="s">
        <v>294</v>
      </c>
      <c r="Q26" s="137" t="s">
        <v>296</v>
      </c>
      <c r="R26" s="127" t="s">
        <v>297</v>
      </c>
    </row>
    <row r="27" spans="1:18">
      <c r="A27" s="249" t="s">
        <v>298</v>
      </c>
      <c r="B27" s="250"/>
      <c r="C27" s="201">
        <f>750*2*E59</f>
        <v>9291000</v>
      </c>
      <c r="D27" s="201">
        <f>750*2*E61</f>
        <v>13936500</v>
      </c>
      <c r="E27" s="176">
        <v>18720000</v>
      </c>
      <c r="F27" s="251"/>
      <c r="N27" s="249" t="s">
        <v>298</v>
      </c>
      <c r="O27" s="250"/>
      <c r="P27" s="201" t="e">
        <f>750*2*C85</f>
        <v>#VALUE!</v>
      </c>
      <c r="Q27" s="176">
        <v>18720000</v>
      </c>
      <c r="R27" s="251"/>
    </row>
    <row r="28" spans="1:18">
      <c r="A28" s="132"/>
      <c r="B28" s="8" t="s">
        <v>299</v>
      </c>
      <c r="C28" s="41">
        <v>7500000</v>
      </c>
      <c r="D28" s="201"/>
      <c r="E28" s="176"/>
      <c r="F28" s="252"/>
      <c r="N28" s="132"/>
      <c r="O28" s="1" t="s">
        <v>299</v>
      </c>
      <c r="P28" s="41">
        <v>7500000</v>
      </c>
      <c r="Q28" s="176"/>
      <c r="R28" s="252"/>
    </row>
    <row r="29" spans="1:18">
      <c r="A29" s="249" t="s">
        <v>300</v>
      </c>
      <c r="B29" s="254"/>
      <c r="C29" s="125">
        <f>140*2380</f>
        <v>333200</v>
      </c>
      <c r="D29" s="125">
        <f>210*2380</f>
        <v>499800</v>
      </c>
      <c r="E29" s="125">
        <f>276*2380</f>
        <v>656880</v>
      </c>
      <c r="F29" s="252"/>
      <c r="N29" s="249" t="s">
        <v>300</v>
      </c>
      <c r="O29" s="254"/>
      <c r="P29" s="125">
        <f>140*2380</f>
        <v>333200</v>
      </c>
      <c r="Q29" s="125">
        <f>276*2380</f>
        <v>656880</v>
      </c>
      <c r="R29" s="252"/>
    </row>
    <row r="30" spans="1:18" ht="190">
      <c r="A30" s="255" t="s">
        <v>301</v>
      </c>
      <c r="B30" s="210" t="s">
        <v>302</v>
      </c>
      <c r="C30" s="184">
        <v>6758400</v>
      </c>
      <c r="D30" s="184">
        <v>6758400</v>
      </c>
      <c r="E30" s="186">
        <v>6758400</v>
      </c>
      <c r="F30" s="252"/>
      <c r="J30" s="1">
        <v>16503750</v>
      </c>
      <c r="N30" s="255" t="s">
        <v>301</v>
      </c>
      <c r="O30" s="182" t="s">
        <v>302</v>
      </c>
      <c r="P30" s="183">
        <v>6758400</v>
      </c>
      <c r="Q30" s="186">
        <v>6758400</v>
      </c>
      <c r="R30" s="252"/>
    </row>
    <row r="31" spans="1:18">
      <c r="A31" s="256"/>
      <c r="B31" s="207" t="s">
        <v>303</v>
      </c>
      <c r="C31" s="119">
        <f>55000*12</f>
        <v>660000</v>
      </c>
      <c r="D31" s="189">
        <f>55000*12</f>
        <v>660000</v>
      </c>
      <c r="E31" s="187">
        <f>55000*12</f>
        <v>660000</v>
      </c>
      <c r="F31" s="252"/>
      <c r="N31" s="256"/>
      <c r="O31" s="120" t="s">
        <v>303</v>
      </c>
      <c r="P31" s="119">
        <f>55000*12</f>
        <v>660000</v>
      </c>
      <c r="Q31" s="187">
        <f>55000*12</f>
        <v>660000</v>
      </c>
      <c r="R31" s="252"/>
    </row>
    <row r="32" spans="1:18">
      <c r="A32" s="256"/>
      <c r="B32" s="211" t="s">
        <v>304</v>
      </c>
      <c r="C32" s="145">
        <v>1.03E-2</v>
      </c>
      <c r="D32" s="190">
        <v>1.03E-2</v>
      </c>
      <c r="E32" s="188">
        <v>1.03E-2</v>
      </c>
      <c r="F32" s="252"/>
      <c r="N32" s="256"/>
      <c r="O32" s="132" t="s">
        <v>304</v>
      </c>
      <c r="P32" s="145">
        <v>1.03E-2</v>
      </c>
      <c r="Q32" s="188">
        <v>1.03E-2</v>
      </c>
      <c r="R32" s="252"/>
    </row>
    <row r="33" spans="1:18">
      <c r="A33" s="256"/>
      <c r="B33" s="207" t="s">
        <v>305</v>
      </c>
      <c r="C33" s="121">
        <f>C27*0.37</f>
        <v>3437670</v>
      </c>
      <c r="D33" s="181">
        <f>D27*0.37</f>
        <v>5156505</v>
      </c>
      <c r="E33" s="178">
        <f t="shared" ref="E33" si="0">E27*0.37</f>
        <v>6926400</v>
      </c>
      <c r="F33" s="252"/>
      <c r="N33" s="256"/>
      <c r="O33" s="120" t="s">
        <v>305</v>
      </c>
      <c r="P33" s="121" t="e">
        <f>P27*0.37</f>
        <v>#VALUE!</v>
      </c>
      <c r="Q33" s="178">
        <f t="shared" ref="Q33" si="1">Q27*0.37</f>
        <v>6926400</v>
      </c>
      <c r="R33" s="252"/>
    </row>
    <row r="34" spans="1:18">
      <c r="A34" s="256"/>
      <c r="B34" s="205" t="s">
        <v>306</v>
      </c>
      <c r="C34" s="119">
        <f>333000+330000+480000+36000+84000</f>
        <v>1263000</v>
      </c>
      <c r="D34" s="119">
        <f>480000+36000+84000</f>
        <v>600000</v>
      </c>
      <c r="E34" s="180">
        <f>480000+84000</f>
        <v>564000</v>
      </c>
      <c r="F34" s="253"/>
      <c r="N34" s="256"/>
      <c r="O34" s="118" t="s">
        <v>306</v>
      </c>
      <c r="P34" s="119">
        <f>333000+330000+480000+36000+84000</f>
        <v>1263000</v>
      </c>
      <c r="Q34" s="180">
        <f>480000+84000</f>
        <v>564000</v>
      </c>
      <c r="R34" s="253"/>
    </row>
    <row r="35" spans="1:18">
      <c r="B35" s="212" t="s">
        <v>307</v>
      </c>
      <c r="C35" s="179">
        <f>C27+C28-C29-C30-C31-C33-C34</f>
        <v>4338730</v>
      </c>
      <c r="D35" s="179">
        <f>D27-D29-D30-D31-D33-D34</f>
        <v>261795</v>
      </c>
      <c r="E35" s="179">
        <f>E27-E29-E30-E31-E33-E34</f>
        <v>3154320</v>
      </c>
      <c r="F35" s="178"/>
      <c r="J35" s="1">
        <v>16503750</v>
      </c>
      <c r="O35" s="177" t="s">
        <v>307</v>
      </c>
      <c r="P35" s="179" t="e">
        <f>P27-P29-P30-P31-P33-P34</f>
        <v>#VALUE!</v>
      </c>
      <c r="Q35" s="179">
        <f>Q27-Q29-Q30-Q31-Q33-Q34</f>
        <v>3154320</v>
      </c>
      <c r="R35" s="178"/>
    </row>
    <row r="36" spans="1:18">
      <c r="A36" s="1" t="s">
        <v>308</v>
      </c>
      <c r="B36" s="8" t="s">
        <v>309</v>
      </c>
      <c r="C36" s="185">
        <f>C35/C27*100</f>
        <v>46.698202561618771</v>
      </c>
      <c r="D36" s="185">
        <f>D35/D27*100</f>
        <v>1.8784845549456464</v>
      </c>
      <c r="E36" s="185">
        <f>E35/E27*100</f>
        <v>16.850000000000001</v>
      </c>
    </row>
    <row r="37" spans="1:18">
      <c r="J37" s="1">
        <v>499800</v>
      </c>
    </row>
    <row r="38" spans="1:18">
      <c r="A38" s="129" t="s">
        <v>310</v>
      </c>
      <c r="J38" s="1">
        <v>6758400</v>
      </c>
    </row>
    <row r="39" spans="1:18">
      <c r="A39" s="133" t="s">
        <v>311</v>
      </c>
      <c r="J39" s="1">
        <v>660000</v>
      </c>
    </row>
    <row r="40" spans="1:18">
      <c r="E40" s="2"/>
      <c r="J40" s="1">
        <v>1.03E-2</v>
      </c>
    </row>
    <row r="41" spans="1:18" ht="247">
      <c r="A41" s="131" t="s">
        <v>312</v>
      </c>
      <c r="B41" s="213" t="s">
        <v>313</v>
      </c>
      <c r="C41" s="30" t="s">
        <v>314</v>
      </c>
      <c r="F41" s="2" t="s">
        <v>315</v>
      </c>
      <c r="J41" s="1">
        <v>6106387.5</v>
      </c>
    </row>
    <row r="42" spans="1:18">
      <c r="A42" s="131" t="s">
        <v>316</v>
      </c>
      <c r="B42" s="214" t="s">
        <v>317</v>
      </c>
      <c r="J42" s="1">
        <v>600000</v>
      </c>
    </row>
    <row r="43" spans="1:18">
      <c r="J43" s="1">
        <v>1879162.5</v>
      </c>
    </row>
    <row r="44" spans="1:18" ht="54" customHeight="1">
      <c r="B44" s="257" t="s">
        <v>318</v>
      </c>
      <c r="C44" s="257"/>
      <c r="J44" s="1">
        <v>4030660</v>
      </c>
      <c r="L44" s="1">
        <v>1879162.5</v>
      </c>
    </row>
    <row r="45" spans="1:18">
      <c r="A45" s="1" t="s">
        <v>319</v>
      </c>
      <c r="Q45" s="202"/>
      <c r="R45" s="203"/>
    </row>
    <row r="47" spans="1:18">
      <c r="A47" s="129" t="s">
        <v>320</v>
      </c>
      <c r="B47" s="8" t="s">
        <v>321</v>
      </c>
    </row>
    <row r="48" spans="1:18">
      <c r="B48" s="8" t="s">
        <v>322</v>
      </c>
    </row>
    <row r="49" spans="1:6" ht="18" customHeight="1">
      <c r="B49" s="8" t="s">
        <v>323</v>
      </c>
      <c r="C49" s="1" t="s">
        <v>324</v>
      </c>
    </row>
    <row r="51" spans="1:6">
      <c r="A51" s="150" t="s">
        <v>325</v>
      </c>
      <c r="B51" s="8" t="s">
        <v>326</v>
      </c>
    </row>
    <row r="54" spans="1:6">
      <c r="A54" s="1" t="s">
        <v>327</v>
      </c>
      <c r="B54" s="8">
        <v>450</v>
      </c>
      <c r="C54" s="1" t="s">
        <v>328</v>
      </c>
      <c r="D54" s="1">
        <v>163</v>
      </c>
    </row>
    <row r="55" spans="1:6">
      <c r="A55" s="1" t="s">
        <v>329</v>
      </c>
      <c r="B55" s="8">
        <v>328</v>
      </c>
    </row>
    <row r="58" spans="1:6">
      <c r="A58" s="1" t="s">
        <v>330</v>
      </c>
      <c r="B58" s="8">
        <v>380</v>
      </c>
      <c r="C58" s="1" t="s">
        <v>331</v>
      </c>
    </row>
    <row r="59" spans="1:6">
      <c r="A59" s="1" t="s">
        <v>332</v>
      </c>
      <c r="B59" s="8">
        <f>B58*D54</f>
        <v>61940</v>
      </c>
      <c r="C59" s="1" t="s">
        <v>333</v>
      </c>
      <c r="D59" s="1">
        <v>0.1</v>
      </c>
      <c r="E59" s="1">
        <f>B59*D59</f>
        <v>6194</v>
      </c>
      <c r="F59" s="1" t="s">
        <v>334</v>
      </c>
    </row>
    <row r="60" spans="1:6">
      <c r="D60" s="30" t="s">
        <v>335</v>
      </c>
    </row>
    <row r="61" spans="1:6">
      <c r="A61" s="1" t="s">
        <v>336</v>
      </c>
      <c r="D61" s="1">
        <v>0.15</v>
      </c>
      <c r="E61" s="199">
        <f>B59*D61</f>
        <v>9291</v>
      </c>
      <c r="F61" s="1" t="s">
        <v>334</v>
      </c>
    </row>
    <row r="62" spans="1:6">
      <c r="D62" s="1">
        <v>0.2</v>
      </c>
      <c r="E62" s="200">
        <f>B59*D62</f>
        <v>12388</v>
      </c>
    </row>
    <row r="65" spans="1:8">
      <c r="D65" s="1">
        <f>11003/53</f>
        <v>207.60377358490567</v>
      </c>
    </row>
    <row r="66" spans="1:8">
      <c r="C66" s="1">
        <f>7335/53</f>
        <v>138.39622641509433</v>
      </c>
    </row>
    <row r="67" spans="1:8">
      <c r="D67" s="1" t="s">
        <v>337</v>
      </c>
    </row>
    <row r="68" spans="1:8">
      <c r="D68" s="1">
        <f>14670/53</f>
        <v>276.79245283018867</v>
      </c>
    </row>
    <row r="78" spans="1:8">
      <c r="H78" s="1">
        <v>333000</v>
      </c>
    </row>
    <row r="79" spans="1:8">
      <c r="A79" s="215" t="s">
        <v>338</v>
      </c>
      <c r="B79" s="216" t="s">
        <v>339</v>
      </c>
      <c r="C79" s="217" t="s">
        <v>340</v>
      </c>
      <c r="D79" s="217" t="s">
        <v>341</v>
      </c>
      <c r="E79" s="217" t="s">
        <v>342</v>
      </c>
      <c r="F79" s="217" t="s">
        <v>341</v>
      </c>
      <c r="H79" s="1">
        <v>333000</v>
      </c>
    </row>
    <row r="80" spans="1:8">
      <c r="A80" s="218" t="s">
        <v>343</v>
      </c>
      <c r="B80" s="219">
        <v>2676960</v>
      </c>
      <c r="C80" s="220" t="s">
        <v>344</v>
      </c>
      <c r="D80" s="220" t="s">
        <v>345</v>
      </c>
      <c r="E80" s="220" t="s">
        <v>346</v>
      </c>
      <c r="F80" s="220" t="s">
        <v>347</v>
      </c>
      <c r="H80" s="1">
        <v>480000</v>
      </c>
    </row>
    <row r="81" spans="1:10">
      <c r="A81" s="221" t="s">
        <v>348</v>
      </c>
      <c r="B81" s="216" t="s">
        <v>349</v>
      </c>
      <c r="C81" s="222" t="s">
        <v>350</v>
      </c>
      <c r="D81" s="220" t="s">
        <v>351</v>
      </c>
      <c r="E81" s="223"/>
      <c r="F81" s="223"/>
      <c r="H81" s="1">
        <v>6758400</v>
      </c>
    </row>
    <row r="82" spans="1:10">
      <c r="A82" s="221" t="s">
        <v>352</v>
      </c>
      <c r="B82" s="224">
        <v>14</v>
      </c>
      <c r="C82" s="222" t="s">
        <v>353</v>
      </c>
      <c r="D82" s="223"/>
      <c r="E82" s="223"/>
      <c r="F82" s="223"/>
      <c r="H82" s="1">
        <v>36000</v>
      </c>
    </row>
    <row r="83" spans="1:10" ht="24">
      <c r="A83" s="225" t="s">
        <v>354</v>
      </c>
      <c r="B83" s="226" t="s">
        <v>355</v>
      </c>
      <c r="C83" s="220" t="s">
        <v>356</v>
      </c>
      <c r="D83" s="220" t="s">
        <v>351</v>
      </c>
      <c r="E83" s="223"/>
      <c r="F83" s="223"/>
      <c r="H83" s="1">
        <v>64000</v>
      </c>
      <c r="J83" s="1" t="s">
        <v>357</v>
      </c>
    </row>
    <row r="84" spans="1:10">
      <c r="A84" s="225" t="s">
        <v>358</v>
      </c>
      <c r="B84" s="227" t="s">
        <v>359</v>
      </c>
      <c r="C84" s="220" t="s">
        <v>360</v>
      </c>
      <c r="D84" s="220" t="s">
        <v>361</v>
      </c>
      <c r="E84" s="223"/>
      <c r="F84" s="223"/>
      <c r="H84" s="1">
        <v>660000</v>
      </c>
    </row>
    <row r="85" spans="1:10">
      <c r="B85" s="228" t="s">
        <v>362</v>
      </c>
      <c r="C85" s="220" t="s">
        <v>363</v>
      </c>
      <c r="D85" s="220" t="s">
        <v>364</v>
      </c>
      <c r="E85" s="223"/>
      <c r="F85" s="223"/>
      <c r="H85" s="1">
        <v>6926400</v>
      </c>
    </row>
    <row r="86" spans="1:10" ht="22">
      <c r="A86" s="225" t="s">
        <v>365</v>
      </c>
      <c r="B86" s="229" t="s">
        <v>366</v>
      </c>
      <c r="C86" s="230" t="s">
        <v>367</v>
      </c>
      <c r="D86" s="220" t="s">
        <v>368</v>
      </c>
      <c r="E86" s="223"/>
      <c r="F86" s="223"/>
      <c r="H86" s="1">
        <f>SUM(H78:H85)</f>
        <v>15590800</v>
      </c>
    </row>
    <row r="87" spans="1:10">
      <c r="B87" s="231" t="s">
        <v>369</v>
      </c>
      <c r="C87" s="220" t="s">
        <v>370</v>
      </c>
      <c r="D87" s="220" t="s">
        <v>371</v>
      </c>
      <c r="E87" s="223"/>
      <c r="F87" s="223"/>
    </row>
    <row r="88" spans="1:10" ht="24" customHeight="1">
      <c r="A88" s="225" t="s">
        <v>372</v>
      </c>
      <c r="B88" s="232" t="s">
        <v>373</v>
      </c>
      <c r="C88" s="220" t="s">
        <v>374</v>
      </c>
      <c r="D88" s="220" t="s">
        <v>375</v>
      </c>
      <c r="E88" s="223"/>
      <c r="F88" s="223"/>
      <c r="H88" s="1">
        <v>352240</v>
      </c>
    </row>
    <row r="89" spans="1:10">
      <c r="A89" s="225" t="s">
        <v>341</v>
      </c>
      <c r="B89" s="233" t="s">
        <v>376</v>
      </c>
      <c r="C89" s="220" t="s">
        <v>377</v>
      </c>
      <c r="D89" s="220" t="s">
        <v>378</v>
      </c>
      <c r="E89" s="223"/>
      <c r="F89" s="223"/>
      <c r="H89" s="1">
        <v>100000</v>
      </c>
    </row>
    <row r="90" spans="1:10">
      <c r="B90" s="1"/>
      <c r="C90" s="220" t="s">
        <v>379</v>
      </c>
      <c r="D90" s="220">
        <v>1560800</v>
      </c>
      <c r="E90" s="223"/>
      <c r="F90" s="223"/>
      <c r="H90" s="1">
        <f>H86+H88+H89</f>
        <v>16043040</v>
      </c>
    </row>
    <row r="93" spans="1:10">
      <c r="C93" s="1">
        <f>2676960/E95</f>
        <v>0.14299999999999999</v>
      </c>
    </row>
    <row r="95" spans="1:10">
      <c r="E95" s="1">
        <v>18720000</v>
      </c>
      <c r="F95" s="1">
        <f>E95-H88</f>
        <v>18367760</v>
      </c>
    </row>
    <row r="96" spans="1:10">
      <c r="E96" s="1">
        <f>E95-F90</f>
        <v>18720000</v>
      </c>
    </row>
    <row r="97" spans="5:8">
      <c r="G97" s="1">
        <f>F95-H86</f>
        <v>2776960</v>
      </c>
      <c r="H97" s="1">
        <f>G97-H89</f>
        <v>2676960</v>
      </c>
    </row>
    <row r="98" spans="5:8">
      <c r="E98" s="1">
        <v>2676960</v>
      </c>
    </row>
  </sheetData>
  <mergeCells count="16">
    <mergeCell ref="A26:B26"/>
    <mergeCell ref="A16:B16"/>
    <mergeCell ref="A17:A18"/>
    <mergeCell ref="B17:B18"/>
    <mergeCell ref="C17:C18"/>
    <mergeCell ref="A23:B23"/>
    <mergeCell ref="B44:C44"/>
    <mergeCell ref="A27:B27"/>
    <mergeCell ref="F27:F34"/>
    <mergeCell ref="A29:B29"/>
    <mergeCell ref="A30:A34"/>
    <mergeCell ref="N26:O26"/>
    <mergeCell ref="N27:O27"/>
    <mergeCell ref="R27:R34"/>
    <mergeCell ref="N29:O29"/>
    <mergeCell ref="N30:N34"/>
  </mergeCells>
  <phoneticPr fontId="9"/>
  <hyperlinks>
    <hyperlink ref="A38" r:id="rId1" xr:uid="{49D988B4-CB93-4639-8450-EBDDD0D537C5}"/>
    <hyperlink ref="A47" r:id="rId2" xr:uid="{DE43DEBF-F30F-4A2E-8BBE-D3D62EC9899A}"/>
    <hyperlink ref="A51" r:id="rId3" xr:uid="{1756393D-5E52-FD45-A69B-7ABA541242C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4462-AE9F-A742-AB48-0EE748408F40}">
  <dimension ref="A1:A11"/>
  <sheetViews>
    <sheetView workbookViewId="0">
      <selection activeCell="C25" sqref="C25"/>
    </sheetView>
  </sheetViews>
  <sheetFormatPr baseColWidth="10" defaultColWidth="11" defaultRowHeight="18"/>
  <sheetData>
    <row r="1" spans="1:1">
      <c r="A1" t="s">
        <v>380</v>
      </c>
    </row>
    <row r="2" spans="1:1">
      <c r="A2" t="s">
        <v>381</v>
      </c>
    </row>
    <row r="3" spans="1:1">
      <c r="A3" t="s">
        <v>382</v>
      </c>
    </row>
    <row r="5" spans="1:1">
      <c r="A5" t="s">
        <v>383</v>
      </c>
    </row>
    <row r="6" spans="1:1">
      <c r="A6" t="s">
        <v>384</v>
      </c>
    </row>
    <row r="8" spans="1:1">
      <c r="A8" t="s">
        <v>385</v>
      </c>
    </row>
    <row r="9" spans="1:1">
      <c r="A9" t="s">
        <v>386</v>
      </c>
    </row>
    <row r="11" spans="1:1">
      <c r="A11" t="s">
        <v>387</v>
      </c>
    </row>
  </sheetData>
  <phoneticPr fontId="9"/>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7BB2-5FC6-4A2A-AD13-5F44F132DDB2}">
  <dimension ref="A1:C5"/>
  <sheetViews>
    <sheetView workbookViewId="0">
      <selection activeCell="C3" sqref="C3"/>
    </sheetView>
  </sheetViews>
  <sheetFormatPr baseColWidth="10" defaultColWidth="8.83203125" defaultRowHeight="18"/>
  <cols>
    <col min="1" max="1" width="22" customWidth="1"/>
  </cols>
  <sheetData>
    <row r="1" spans="1:3">
      <c r="A1" t="s">
        <v>388</v>
      </c>
      <c r="C1" s="163" t="s">
        <v>389</v>
      </c>
    </row>
    <row r="3" spans="1:3">
      <c r="A3" t="s">
        <v>390</v>
      </c>
      <c r="C3" s="163" t="s">
        <v>391</v>
      </c>
    </row>
    <row r="5" spans="1:3">
      <c r="A5" t="s">
        <v>392</v>
      </c>
      <c r="C5" s="164" t="s">
        <v>393</v>
      </c>
    </row>
  </sheetData>
  <phoneticPr fontId="9"/>
  <hyperlinks>
    <hyperlink ref="C3" r:id="rId1" xr:uid="{5571E535-B5D7-4F44-B672-CD3895C071FE}"/>
    <hyperlink ref="C1" r:id="rId2" xr:uid="{4726DA47-8A13-4EC1-B764-8C516C4C5739}"/>
    <hyperlink ref="C5" r:id="rId3" xr:uid="{5FF6E968-7039-4BCC-8096-9653220381A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election activeCell="B9" sqref="B9"/>
    </sheetView>
  </sheetViews>
  <sheetFormatPr baseColWidth="10" defaultColWidth="9" defaultRowHeight="18"/>
  <cols>
    <col min="1" max="1" width="11.6640625" style="85" customWidth="1"/>
    <col min="2" max="2" width="152.6640625" style="85" customWidth="1"/>
    <col min="3" max="3" width="34.33203125" style="85" customWidth="1"/>
    <col min="4" max="16384" width="9" style="85"/>
  </cols>
  <sheetData>
    <row r="2" spans="1:2" ht="26.25" customHeight="1">
      <c r="A2" s="84" t="s">
        <v>34</v>
      </c>
    </row>
    <row r="4" spans="1:2" ht="25.5" customHeight="1">
      <c r="A4" s="89" t="s">
        <v>35</v>
      </c>
      <c r="B4" s="86" t="s">
        <v>36</v>
      </c>
    </row>
    <row r="5" spans="1:2" ht="25.5" customHeight="1">
      <c r="A5" s="90"/>
      <c r="B5" s="87"/>
    </row>
    <row r="6" spans="1:2" ht="123.75" customHeight="1">
      <c r="A6" s="89" t="s">
        <v>37</v>
      </c>
      <c r="B6" s="88" t="s">
        <v>38</v>
      </c>
    </row>
    <row r="7" spans="1:2" ht="30" customHeight="1">
      <c r="A7" s="90"/>
      <c r="B7" s="87" t="s">
        <v>39</v>
      </c>
    </row>
    <row r="8" spans="1:2" ht="39.75" customHeight="1">
      <c r="A8" s="89" t="s">
        <v>40</v>
      </c>
      <c r="B8" s="86" t="s">
        <v>41</v>
      </c>
    </row>
    <row r="9" spans="1:2" ht="154.5" customHeight="1">
      <c r="A9" s="91" t="s">
        <v>42</v>
      </c>
      <c r="B9" s="141" t="s">
        <v>43</v>
      </c>
    </row>
    <row r="10" spans="1:2" ht="43.5" customHeight="1">
      <c r="A10" s="85" t="s">
        <v>44</v>
      </c>
      <c r="B10" s="85" t="s">
        <v>45</v>
      </c>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2F696-3587-4B0B-BB1A-0909C88614B8}">
  <dimension ref="A1:D6"/>
  <sheetViews>
    <sheetView workbookViewId="0">
      <selection activeCell="A6" sqref="A6"/>
    </sheetView>
  </sheetViews>
  <sheetFormatPr baseColWidth="10" defaultColWidth="9" defaultRowHeight="18"/>
  <cols>
    <col min="1" max="2" width="39.6640625" style="1" customWidth="1"/>
    <col min="3" max="3" width="9" style="1"/>
    <col min="4" max="4" width="65.83203125" style="1" customWidth="1"/>
    <col min="5" max="16384" width="9" style="1"/>
  </cols>
  <sheetData>
    <row r="1" spans="1:4" ht="31.5" customHeight="1">
      <c r="A1" s="92" t="s">
        <v>46</v>
      </c>
      <c r="D1" s="95" t="s">
        <v>47</v>
      </c>
    </row>
    <row r="2" spans="1:4" ht="117.75" customHeight="1">
      <c r="A2" s="3" t="s">
        <v>48</v>
      </c>
      <c r="B2" s="3" t="s">
        <v>49</v>
      </c>
      <c r="D2" s="93" t="s">
        <v>50</v>
      </c>
    </row>
    <row r="3" spans="1:4" ht="117.75" customHeight="1">
      <c r="A3" s="3" t="s">
        <v>51</v>
      </c>
      <c r="B3" s="3" t="s">
        <v>52</v>
      </c>
      <c r="D3" s="94" t="s">
        <v>53</v>
      </c>
    </row>
    <row r="4" spans="1:4">
      <c r="D4" s="142" t="s">
        <v>54</v>
      </c>
    </row>
    <row r="5" spans="1:4">
      <c r="A5" s="95" t="s">
        <v>55</v>
      </c>
      <c r="B5" s="95"/>
      <c r="D5" s="96" t="s">
        <v>56</v>
      </c>
    </row>
    <row r="6" spans="1:4">
      <c r="A6" s="95" t="s">
        <v>57</v>
      </c>
      <c r="B6" s="95"/>
    </row>
  </sheetData>
  <phoneticPr fontId="9"/>
  <hyperlinks>
    <hyperlink ref="D5" r:id="rId1" xr:uid="{EF9DF9E4-3512-431C-B84B-1AE09F6A7FC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83A0-E546-4F48-88E5-E455BFB747E6}">
  <dimension ref="A1:D19"/>
  <sheetViews>
    <sheetView topLeftCell="D3" workbookViewId="0">
      <selection activeCell="D3" sqref="D3"/>
    </sheetView>
  </sheetViews>
  <sheetFormatPr baseColWidth="10" defaultColWidth="8.83203125" defaultRowHeight="18"/>
  <cols>
    <col min="3" max="3" width="52.5" customWidth="1"/>
    <col min="4" max="4" width="40.1640625" customWidth="1"/>
    <col min="12" max="12" width="120" customWidth="1"/>
  </cols>
  <sheetData>
    <row r="1" spans="1:4" ht="36" customHeight="1"/>
    <row r="2" spans="1:4" ht="36" customHeight="1">
      <c r="A2" s="98" t="s">
        <v>58</v>
      </c>
      <c r="B2" s="99"/>
      <c r="C2" s="102" t="s">
        <v>59</v>
      </c>
      <c r="D2" s="99"/>
    </row>
    <row r="3" spans="1:4" ht="36" customHeight="1">
      <c r="A3" s="98" t="s">
        <v>60</v>
      </c>
      <c r="B3" s="99"/>
      <c r="C3" s="102" t="s">
        <v>61</v>
      </c>
      <c r="D3" s="99" t="s">
        <v>62</v>
      </c>
    </row>
    <row r="4" spans="1:4" ht="36" customHeight="1">
      <c r="A4" s="100"/>
      <c r="B4" s="101"/>
      <c r="C4" s="5" t="s">
        <v>63</v>
      </c>
      <c r="D4" s="101"/>
    </row>
    <row r="5" spans="1:4" ht="36" customHeight="1">
      <c r="A5" t="s">
        <v>64</v>
      </c>
    </row>
    <row r="6" spans="1:4" ht="36" customHeight="1"/>
    <row r="7" spans="1:4" ht="36" customHeight="1">
      <c r="B7" t="s">
        <v>65</v>
      </c>
    </row>
    <row r="8" spans="1:4" ht="231" customHeight="1">
      <c r="C8" s="6"/>
      <c r="D8" s="5"/>
    </row>
    <row r="9" spans="1:4" ht="231" customHeight="1">
      <c r="C9" s="4"/>
    </row>
    <row r="12" spans="1:4" ht="27.75" customHeight="1">
      <c r="B12" s="97" t="s">
        <v>66</v>
      </c>
      <c r="C12" s="97" t="s">
        <v>67</v>
      </c>
      <c r="D12" s="97"/>
    </row>
    <row r="13" spans="1:4" ht="27.75" customHeight="1">
      <c r="B13" s="97"/>
      <c r="C13" s="97" t="s">
        <v>68</v>
      </c>
      <c r="D13" s="97"/>
    </row>
    <row r="14" spans="1:4" ht="27.75" customHeight="1">
      <c r="B14" s="97"/>
      <c r="C14" s="97" t="s">
        <v>69</v>
      </c>
      <c r="D14" s="97"/>
    </row>
    <row r="15" spans="1:4" ht="27.75" customHeight="1">
      <c r="B15" s="97"/>
      <c r="C15" s="97" t="s">
        <v>70</v>
      </c>
      <c r="D15" s="97"/>
    </row>
    <row r="16" spans="1:4" ht="27.75" customHeight="1">
      <c r="B16" s="97"/>
      <c r="C16" s="97" t="s">
        <v>71</v>
      </c>
      <c r="D16" s="97" t="s">
        <v>72</v>
      </c>
    </row>
    <row r="17" spans="2:4" ht="27.75" customHeight="1">
      <c r="B17" s="97"/>
      <c r="C17" s="97" t="s">
        <v>73</v>
      </c>
      <c r="D17" s="97"/>
    </row>
    <row r="18" spans="2:4" ht="42.75" customHeight="1">
      <c r="B18" s="97"/>
      <c r="C18" s="97" t="s">
        <v>74</v>
      </c>
      <c r="D18" s="97"/>
    </row>
    <row r="19" spans="2:4">
      <c r="C19" s="7"/>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1C8A-6652-4086-9E06-B85540941EF8}">
  <dimension ref="A1:B4"/>
  <sheetViews>
    <sheetView workbookViewId="0">
      <selection activeCell="A2" sqref="A2"/>
    </sheetView>
  </sheetViews>
  <sheetFormatPr baseColWidth="10" defaultColWidth="9" defaultRowHeight="18"/>
  <cols>
    <col min="1" max="1" width="111.1640625" style="8" customWidth="1"/>
    <col min="2" max="2" width="56.1640625" style="8" customWidth="1"/>
    <col min="3" max="16384" width="9" style="8"/>
  </cols>
  <sheetData>
    <row r="1" spans="1:2" ht="335.25" customHeight="1">
      <c r="A1" s="143" t="s">
        <v>75</v>
      </c>
      <c r="B1" s="9"/>
    </row>
    <row r="2" spans="1:2" ht="268.5" customHeight="1">
      <c r="A2" t="s">
        <v>76</v>
      </c>
      <c r="B2" s="9"/>
    </row>
    <row r="3" spans="1:2" ht="14.25" customHeight="1">
      <c r="A3" s="2"/>
    </row>
    <row r="4" spans="1:2" ht="12.75" customHeight="1"/>
  </sheetData>
  <phoneticPr fontId="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BA976-E8FC-4A24-88A0-BDD2742294EC}">
  <dimension ref="A1:C7"/>
  <sheetViews>
    <sheetView workbookViewId="0">
      <selection activeCell="B3" sqref="B3"/>
    </sheetView>
  </sheetViews>
  <sheetFormatPr baseColWidth="10" defaultColWidth="9" defaultRowHeight="18"/>
  <cols>
    <col min="1" max="1" width="14.83203125" style="8" customWidth="1"/>
    <col min="2" max="2" width="86.1640625" style="8" customWidth="1"/>
    <col min="3" max="16384" width="9" style="8"/>
  </cols>
  <sheetData>
    <row r="1" spans="1:3" ht="27">
      <c r="A1" s="106" t="s">
        <v>77</v>
      </c>
      <c r="C1" s="108" t="s">
        <v>78</v>
      </c>
    </row>
    <row r="2" spans="1:3" ht="51.75" customHeight="1">
      <c r="A2" s="103" t="s">
        <v>79</v>
      </c>
      <c r="B2" s="104" t="s">
        <v>80</v>
      </c>
    </row>
    <row r="3" spans="1:3" ht="93.75" customHeight="1">
      <c r="A3" s="103" t="s">
        <v>81</v>
      </c>
      <c r="B3" s="105" t="s">
        <v>82</v>
      </c>
    </row>
    <row r="4" spans="1:3" ht="66" customHeight="1">
      <c r="A4" s="103" t="s">
        <v>83</v>
      </c>
      <c r="B4" s="107" t="s">
        <v>84</v>
      </c>
    </row>
    <row r="5" spans="1:3" ht="139.5" customHeight="1">
      <c r="A5" s="103" t="s">
        <v>85</v>
      </c>
      <c r="B5" s="105" t="s">
        <v>86</v>
      </c>
    </row>
    <row r="7" spans="1:3" ht="15" customHeight="1">
      <c r="B7" s="10"/>
    </row>
  </sheetData>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9BCEA-1774-49CC-99E1-A5A7F673E732}">
  <dimension ref="A1:C11"/>
  <sheetViews>
    <sheetView workbookViewId="0">
      <selection activeCell="B14" sqref="B14"/>
    </sheetView>
  </sheetViews>
  <sheetFormatPr baseColWidth="10" defaultColWidth="80.6640625" defaultRowHeight="18"/>
  <cols>
    <col min="1" max="16384" width="80.6640625" style="8"/>
  </cols>
  <sheetData>
    <row r="1" spans="1:3" ht="185.25" customHeight="1">
      <c r="A1" s="238" t="s">
        <v>87</v>
      </c>
      <c r="B1" s="2"/>
    </row>
    <row r="2" spans="1:3">
      <c r="A2" s="238"/>
      <c r="B2" s="2"/>
    </row>
    <row r="3" spans="1:3">
      <c r="A3" s="238"/>
      <c r="B3" s="2"/>
    </row>
    <row r="4" spans="1:3">
      <c r="A4" s="238"/>
      <c r="B4" s="2"/>
    </row>
    <row r="5" spans="1:3">
      <c r="A5" s="238"/>
      <c r="B5" s="2"/>
    </row>
    <row r="6" spans="1:3">
      <c r="A6" s="238"/>
      <c r="B6" s="2"/>
    </row>
    <row r="7" spans="1:3">
      <c r="A7" s="238"/>
      <c r="B7" s="2"/>
    </row>
    <row r="8" spans="1:3">
      <c r="A8" s="238"/>
      <c r="B8" s="2"/>
    </row>
    <row r="9" spans="1:3" ht="93.75" customHeight="1">
      <c r="A9" s="9" t="s">
        <v>88</v>
      </c>
      <c r="B9" s="112" t="s">
        <v>89</v>
      </c>
    </row>
    <row r="10" spans="1:3" ht="239.25" customHeight="1">
      <c r="A10" s="2" t="s">
        <v>90</v>
      </c>
      <c r="B10" s="113" t="s">
        <v>91</v>
      </c>
      <c r="C10" s="144"/>
    </row>
    <row r="11" spans="1:3" s="1" customFormat="1" ht="102.75" customHeight="1">
      <c r="A11" s="2" t="s">
        <v>92</v>
      </c>
    </row>
  </sheetData>
  <mergeCells count="1">
    <mergeCell ref="A1:A8"/>
  </mergeCells>
  <phoneticPr fontId="9"/>
  <hyperlinks>
    <hyperlink ref="B9" r:id="rId1" xr:uid="{62E61489-D537-4D99-BBA8-ABDE0E6143FB}"/>
    <hyperlink ref="B10" r:id="rId2" display="https://www.mext.go.jp/content/20220824-mxt_chousa01-000024177_001.pdf（）" xr:uid="{71B1A1CD-018E-46C1-9BD3-1AFF604706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90879-D1B0-46A0-917C-941B4E34A77D}">
  <dimension ref="A1:BR32"/>
  <sheetViews>
    <sheetView workbookViewId="0">
      <selection activeCell="I29" sqref="I29"/>
    </sheetView>
  </sheetViews>
  <sheetFormatPr baseColWidth="10" defaultColWidth="8.83203125" defaultRowHeight="18"/>
  <cols>
    <col min="2" max="2" width="15.6640625" customWidth="1"/>
    <col min="4" max="4" width="16.83203125" customWidth="1"/>
    <col min="5" max="5" width="22.1640625" customWidth="1"/>
    <col min="7" max="7" width="20.6640625" customWidth="1"/>
    <col min="8" max="8" width="17.6640625" customWidth="1"/>
    <col min="9" max="9" width="10.1640625" customWidth="1"/>
  </cols>
  <sheetData>
    <row r="1" spans="1:70">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row>
    <row r="2" spans="1:70">
      <c r="A2" s="13" t="s">
        <v>93</v>
      </c>
      <c r="B2" s="13" t="s">
        <v>94</v>
      </c>
      <c r="C2" s="13" t="s">
        <v>95</v>
      </c>
      <c r="D2" s="13" t="s">
        <v>96</v>
      </c>
      <c r="E2" s="13" t="s">
        <v>97</v>
      </c>
      <c r="F2" s="13" t="s">
        <v>98</v>
      </c>
      <c r="G2" s="13" t="s">
        <v>99</v>
      </c>
      <c r="H2" s="13" t="s">
        <v>100</v>
      </c>
      <c r="I2" s="13" t="s">
        <v>101</v>
      </c>
      <c r="J2" s="13">
        <v>201709</v>
      </c>
      <c r="K2" s="13">
        <v>201710</v>
      </c>
      <c r="L2" s="13">
        <v>201711</v>
      </c>
      <c r="M2" s="13">
        <v>201712</v>
      </c>
      <c r="N2" s="13">
        <v>201801</v>
      </c>
      <c r="O2" s="13">
        <v>201802</v>
      </c>
      <c r="P2" s="13">
        <v>201803</v>
      </c>
      <c r="Q2" s="13">
        <v>201804</v>
      </c>
      <c r="R2" s="13">
        <v>201805</v>
      </c>
      <c r="S2" s="13">
        <v>201806</v>
      </c>
      <c r="T2" s="13">
        <v>201807</v>
      </c>
      <c r="U2" s="13">
        <v>201808</v>
      </c>
      <c r="V2" s="13">
        <v>201809</v>
      </c>
      <c r="W2" s="13">
        <v>201810</v>
      </c>
      <c r="X2" s="13">
        <v>201811</v>
      </c>
      <c r="Y2" s="13">
        <v>201812</v>
      </c>
      <c r="Z2" s="13">
        <v>201901</v>
      </c>
      <c r="AA2" s="13">
        <v>201902</v>
      </c>
      <c r="AB2" s="13">
        <v>201903</v>
      </c>
      <c r="AC2" s="13">
        <v>201904</v>
      </c>
      <c r="AD2" s="13">
        <v>201905</v>
      </c>
      <c r="AE2" s="13">
        <v>201906</v>
      </c>
      <c r="AF2" s="13">
        <v>201907</v>
      </c>
      <c r="AG2" s="13">
        <v>201908</v>
      </c>
      <c r="AH2" s="13">
        <v>201909</v>
      </c>
      <c r="AI2" s="13">
        <v>201910</v>
      </c>
      <c r="AJ2" s="13">
        <v>201911</v>
      </c>
      <c r="AK2" s="13">
        <v>201912</v>
      </c>
      <c r="AL2" s="13">
        <v>202001</v>
      </c>
      <c r="AM2" s="13">
        <v>202002</v>
      </c>
      <c r="AN2" s="13">
        <v>202003</v>
      </c>
      <c r="AO2" s="13">
        <v>202004</v>
      </c>
      <c r="AP2" s="13">
        <v>202005</v>
      </c>
      <c r="AQ2" s="13">
        <v>202006</v>
      </c>
      <c r="AR2" s="13">
        <v>202007</v>
      </c>
      <c r="AS2" s="13">
        <v>202008</v>
      </c>
      <c r="AT2" s="13">
        <v>202009</v>
      </c>
      <c r="AU2" s="13">
        <v>202010</v>
      </c>
      <c r="AV2" s="13">
        <v>202011</v>
      </c>
      <c r="AW2" s="13">
        <v>202012</v>
      </c>
      <c r="AX2" s="13">
        <v>202101</v>
      </c>
      <c r="AY2" s="13">
        <v>202102</v>
      </c>
      <c r="AZ2" s="13">
        <v>202103</v>
      </c>
      <c r="BA2" s="13">
        <v>202104</v>
      </c>
      <c r="BB2" s="13">
        <v>202105</v>
      </c>
      <c r="BC2" s="13">
        <v>202106</v>
      </c>
      <c r="BD2" s="13">
        <v>202107</v>
      </c>
      <c r="BE2" s="13">
        <v>202108</v>
      </c>
      <c r="BF2" s="13">
        <v>202109</v>
      </c>
      <c r="BG2" s="13">
        <v>202110</v>
      </c>
      <c r="BH2" s="13">
        <v>202111</v>
      </c>
      <c r="BI2" s="13">
        <v>202112</v>
      </c>
      <c r="BJ2" s="13">
        <v>202201</v>
      </c>
      <c r="BK2" s="13">
        <v>202202</v>
      </c>
      <c r="BL2" s="13">
        <v>202203</v>
      </c>
      <c r="BM2" s="13">
        <v>202204</v>
      </c>
      <c r="BN2" s="13">
        <v>202205</v>
      </c>
      <c r="BO2" s="13">
        <v>202206</v>
      </c>
      <c r="BP2" s="13">
        <v>202207</v>
      </c>
      <c r="BQ2" s="13">
        <v>202208</v>
      </c>
      <c r="BR2" s="13">
        <v>202209</v>
      </c>
    </row>
    <row r="3" spans="1:70">
      <c r="A3" s="14">
        <v>2170</v>
      </c>
      <c r="B3" s="14">
        <v>101</v>
      </c>
      <c r="C3" s="14" t="s">
        <v>102</v>
      </c>
      <c r="D3" s="14" t="s">
        <v>103</v>
      </c>
      <c r="E3" s="14" t="s">
        <v>104</v>
      </c>
      <c r="F3" s="14" t="s">
        <v>105</v>
      </c>
      <c r="G3" s="14" t="s">
        <v>106</v>
      </c>
      <c r="H3" s="14" t="s">
        <v>107</v>
      </c>
      <c r="I3" s="14" t="s">
        <v>108</v>
      </c>
      <c r="J3" s="15">
        <v>4562</v>
      </c>
      <c r="K3" s="15">
        <v>4265</v>
      </c>
      <c r="L3" s="15">
        <v>4120</v>
      </c>
      <c r="M3" s="15">
        <v>4146</v>
      </c>
      <c r="N3" s="15">
        <v>3809</v>
      </c>
      <c r="O3" s="15">
        <v>4878</v>
      </c>
      <c r="P3" s="15">
        <v>4060</v>
      </c>
      <c r="Q3" s="15">
        <v>4067</v>
      </c>
      <c r="R3" s="15">
        <v>3259</v>
      </c>
      <c r="S3" s="15">
        <v>4506</v>
      </c>
      <c r="T3" s="15">
        <v>4855</v>
      </c>
      <c r="U3" s="15">
        <v>4836</v>
      </c>
      <c r="V3" s="15">
        <v>4864</v>
      </c>
      <c r="W3" s="15">
        <v>4889</v>
      </c>
      <c r="X3" s="15">
        <v>4606</v>
      </c>
      <c r="Y3" s="15">
        <v>4547</v>
      </c>
      <c r="Z3" s="15">
        <v>4197</v>
      </c>
      <c r="AA3" s="15">
        <v>5047</v>
      </c>
      <c r="AB3" s="15">
        <v>4358</v>
      </c>
      <c r="AC3" s="15">
        <v>4132</v>
      </c>
      <c r="AD3" s="15">
        <v>3457</v>
      </c>
      <c r="AE3" s="15">
        <v>4229</v>
      </c>
      <c r="AF3" s="15">
        <v>4394.9740259740302</v>
      </c>
      <c r="AG3" s="15">
        <v>4398.9282891022003</v>
      </c>
      <c r="AH3" s="15">
        <v>4402.8825522303796</v>
      </c>
      <c r="AI3" s="15">
        <v>4406.8368153585598</v>
      </c>
      <c r="AJ3" s="15">
        <v>4410.7910784867299</v>
      </c>
      <c r="AK3" s="15">
        <v>4414.7453416149101</v>
      </c>
      <c r="AL3" s="15">
        <v>4418.6996047430803</v>
      </c>
      <c r="AM3" s="15">
        <v>4422.6538678712604</v>
      </c>
      <c r="AN3" s="15">
        <v>4426.6081309994397</v>
      </c>
      <c r="AO3" s="15">
        <v>4430.5623941276099</v>
      </c>
      <c r="AP3" s="15">
        <v>4434.5166572557901</v>
      </c>
      <c r="AQ3" s="15">
        <v>4438.4709203839602</v>
      </c>
      <c r="AR3" s="15">
        <v>4442.4251835121404</v>
      </c>
      <c r="AS3" s="15">
        <v>4446.3794466403197</v>
      </c>
      <c r="AT3" s="15">
        <v>4450.3337097684898</v>
      </c>
      <c r="AU3" s="15">
        <v>4454.28797289667</v>
      </c>
      <c r="AV3" s="15">
        <v>4458.2422360248502</v>
      </c>
      <c r="AW3" s="15">
        <v>4462.1964991530203</v>
      </c>
      <c r="AX3" s="15">
        <v>4466.1507622811996</v>
      </c>
      <c r="AY3" s="15">
        <v>4470.1050254093798</v>
      </c>
      <c r="AZ3" s="15">
        <v>4474.0592885375499</v>
      </c>
      <c r="BA3" s="15">
        <v>4478.0135516657301</v>
      </c>
      <c r="BB3" s="15">
        <v>4481.9678147939003</v>
      </c>
      <c r="BC3" s="15">
        <v>4485.9220779220796</v>
      </c>
      <c r="BD3" s="15">
        <v>4489.8763410502597</v>
      </c>
      <c r="BE3" s="15">
        <v>4493.8306041784299</v>
      </c>
      <c r="BF3" s="15">
        <v>4497.7848673066101</v>
      </c>
      <c r="BG3" s="15">
        <v>4501.7391304347802</v>
      </c>
      <c r="BH3" s="15">
        <v>4505.6933935629604</v>
      </c>
      <c r="BI3" s="15">
        <v>4509.6476566911397</v>
      </c>
      <c r="BJ3" s="15">
        <v>4513.6019198193098</v>
      </c>
      <c r="BK3" s="15">
        <v>4517.55618294749</v>
      </c>
      <c r="BL3" s="15">
        <v>4521.5104460756702</v>
      </c>
      <c r="BM3" s="15">
        <v>4525.4647092038404</v>
      </c>
      <c r="BN3" s="15">
        <v>4529.4189723320196</v>
      </c>
      <c r="BO3" s="15">
        <v>4533.3732354601998</v>
      </c>
      <c r="BP3" s="15">
        <v>4537.32749858837</v>
      </c>
      <c r="BQ3" s="15">
        <v>4541.2817617165501</v>
      </c>
      <c r="BR3" s="15">
        <v>4545.2360248447203</v>
      </c>
    </row>
    <row r="4" spans="1:70" ht="303.7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row>
    <row r="5" spans="1:70">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row>
    <row r="6" spans="1:70">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row>
    <row r="7" spans="1:70">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row>
    <row r="8" spans="1:70">
      <c r="A8" s="12" t="s">
        <v>109</v>
      </c>
      <c r="B8" s="12"/>
      <c r="C8" s="12" t="s">
        <v>110</v>
      </c>
      <c r="D8" s="12"/>
      <c r="E8" s="12"/>
      <c r="F8" s="12"/>
      <c r="G8" s="12"/>
      <c r="H8" s="12" t="s">
        <v>111</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row>
    <row r="9" spans="1:70">
      <c r="A9" s="12">
        <v>2018</v>
      </c>
      <c r="B9" s="16">
        <v>53176</v>
      </c>
      <c r="C9" s="12"/>
      <c r="D9" s="12" t="s">
        <v>112</v>
      </c>
      <c r="F9" s="12"/>
      <c r="G9" s="12"/>
      <c r="H9" s="239" t="s">
        <v>113</v>
      </c>
      <c r="I9" s="240"/>
      <c r="J9" s="241"/>
      <c r="K9" s="18">
        <f>52000*60/100</f>
        <v>31200</v>
      </c>
      <c r="L9" s="12" t="s">
        <v>114</v>
      </c>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row>
    <row r="10" spans="1:70">
      <c r="A10" s="12">
        <v>2019</v>
      </c>
      <c r="B10" s="16">
        <v>49493</v>
      </c>
      <c r="C10" s="12"/>
      <c r="D10" s="12" t="s">
        <v>115</v>
      </c>
      <c r="F10" s="12"/>
      <c r="G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row>
    <row r="11" spans="1:70">
      <c r="A11" s="12">
        <v>2020</v>
      </c>
      <c r="B11" s="16">
        <v>48890</v>
      </c>
      <c r="C11" s="12"/>
      <c r="D11" s="12"/>
      <c r="F11" s="12"/>
      <c r="G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row>
    <row r="12" spans="1:70">
      <c r="A12" s="12">
        <v>2021</v>
      </c>
      <c r="B12" s="16">
        <v>56875</v>
      </c>
      <c r="C12" s="12"/>
      <c r="D12" s="12"/>
      <c r="E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row>
    <row r="13" spans="1:70">
      <c r="A13" s="12">
        <v>2022</v>
      </c>
      <c r="B13" s="16">
        <v>41255</v>
      </c>
      <c r="C13" s="12" t="s">
        <v>116</v>
      </c>
      <c r="D13" s="12"/>
      <c r="E13" s="12" t="s">
        <v>117</v>
      </c>
      <c r="F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row>
    <row r="14" spans="1:70">
      <c r="A14" s="12"/>
      <c r="B14" s="17"/>
      <c r="C14" s="12"/>
      <c r="D14" s="12"/>
      <c r="E14" s="19" t="s">
        <v>118</v>
      </c>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row>
    <row r="15" spans="1:70">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row>
    <row r="16" spans="1:70">
      <c r="A16" s="12" t="s">
        <v>119</v>
      </c>
      <c r="B16" s="20" t="s">
        <v>120</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row>
    <row r="17" spans="1:62">
      <c r="B17" t="s">
        <v>121</v>
      </c>
    </row>
    <row r="18" spans="1:62">
      <c r="A18" s="12"/>
    </row>
    <row r="29" spans="1:62">
      <c r="I29" t="s">
        <v>122</v>
      </c>
    </row>
    <row r="31" spans="1:62">
      <c r="A31" s="109" t="s">
        <v>123</v>
      </c>
      <c r="B31" s="110">
        <v>201709</v>
      </c>
      <c r="C31" s="110">
        <v>201710</v>
      </c>
      <c r="D31" s="110">
        <v>201711</v>
      </c>
      <c r="E31" s="110">
        <v>201712</v>
      </c>
      <c r="F31" s="110">
        <v>201801</v>
      </c>
      <c r="G31" s="110">
        <v>201802</v>
      </c>
      <c r="H31" s="110">
        <v>201803</v>
      </c>
      <c r="I31" s="110">
        <v>201804</v>
      </c>
      <c r="J31" s="110">
        <v>201805</v>
      </c>
      <c r="K31" s="110">
        <v>201806</v>
      </c>
      <c r="L31" s="110">
        <v>201807</v>
      </c>
      <c r="M31" s="110">
        <v>201808</v>
      </c>
      <c r="N31" s="110">
        <v>201809</v>
      </c>
      <c r="O31" s="110">
        <v>201810</v>
      </c>
      <c r="P31" s="110">
        <v>201811</v>
      </c>
      <c r="Q31" s="110">
        <v>201812</v>
      </c>
      <c r="R31" s="110">
        <v>201901</v>
      </c>
      <c r="S31" s="110">
        <v>201902</v>
      </c>
      <c r="T31" s="110">
        <v>201903</v>
      </c>
      <c r="U31" s="110">
        <v>201904</v>
      </c>
      <c r="V31" s="110">
        <v>201905</v>
      </c>
      <c r="W31" s="110">
        <v>201906</v>
      </c>
      <c r="X31" s="110">
        <v>201907</v>
      </c>
      <c r="Y31" s="110">
        <v>201908</v>
      </c>
      <c r="Z31" s="110">
        <v>201909</v>
      </c>
      <c r="AA31" s="110">
        <v>201910</v>
      </c>
      <c r="AB31" s="110">
        <v>201911</v>
      </c>
      <c r="AC31" s="110">
        <v>201912</v>
      </c>
      <c r="AD31" s="110">
        <v>202001</v>
      </c>
      <c r="AE31" s="110">
        <v>202002</v>
      </c>
      <c r="AF31" s="110">
        <v>202003</v>
      </c>
      <c r="AG31" s="110">
        <v>202004</v>
      </c>
      <c r="AH31" s="110">
        <v>202005</v>
      </c>
      <c r="AI31" s="110">
        <v>202006</v>
      </c>
      <c r="AJ31" s="110">
        <v>202007</v>
      </c>
      <c r="AK31" s="110">
        <v>202008</v>
      </c>
      <c r="AL31" s="110">
        <v>202009</v>
      </c>
      <c r="AM31" s="110">
        <v>202010</v>
      </c>
      <c r="AN31" s="110">
        <v>202011</v>
      </c>
      <c r="AO31" s="110">
        <v>202012</v>
      </c>
      <c r="AP31" s="110">
        <v>202101</v>
      </c>
      <c r="AQ31" s="110">
        <v>202102</v>
      </c>
      <c r="AR31" s="110">
        <v>202103</v>
      </c>
      <c r="AS31" s="110">
        <v>202104</v>
      </c>
      <c r="AT31" s="110">
        <v>202105</v>
      </c>
      <c r="AU31" s="110">
        <v>202106</v>
      </c>
      <c r="AV31" s="110">
        <v>202107</v>
      </c>
      <c r="AW31" s="110">
        <v>202108</v>
      </c>
      <c r="AX31" s="110">
        <v>202109</v>
      </c>
      <c r="AY31" s="110">
        <v>202110</v>
      </c>
      <c r="AZ31" s="110">
        <v>202111</v>
      </c>
      <c r="BA31" s="110">
        <v>202112</v>
      </c>
      <c r="BB31" s="110">
        <v>202201</v>
      </c>
      <c r="BC31" s="110">
        <v>202202</v>
      </c>
      <c r="BD31" s="110">
        <v>202203</v>
      </c>
      <c r="BE31" s="110">
        <v>202204</v>
      </c>
      <c r="BF31" s="110">
        <v>202205</v>
      </c>
      <c r="BG31" s="110">
        <v>202206</v>
      </c>
      <c r="BH31" s="110">
        <v>202207</v>
      </c>
      <c r="BI31" s="110">
        <v>202208</v>
      </c>
      <c r="BJ31" s="110">
        <v>202209</v>
      </c>
    </row>
    <row r="32" spans="1:62">
      <c r="A32" s="109" t="s">
        <v>124</v>
      </c>
      <c r="B32" s="111">
        <v>4562</v>
      </c>
      <c r="C32" s="111">
        <v>4265</v>
      </c>
      <c r="D32" s="111">
        <v>4120</v>
      </c>
      <c r="E32" s="111">
        <v>4146</v>
      </c>
      <c r="F32" s="111">
        <v>3809</v>
      </c>
      <c r="G32" s="111">
        <v>4878</v>
      </c>
      <c r="H32" s="111">
        <v>4060</v>
      </c>
      <c r="I32" s="111">
        <v>4067</v>
      </c>
      <c r="J32" s="111">
        <v>3259</v>
      </c>
      <c r="K32" s="111">
        <v>4506</v>
      </c>
      <c r="L32" s="111">
        <v>4855</v>
      </c>
      <c r="M32" s="111">
        <v>4836</v>
      </c>
      <c r="N32" s="111">
        <v>4864</v>
      </c>
      <c r="O32" s="111">
        <v>4889</v>
      </c>
      <c r="P32" s="111">
        <v>4606</v>
      </c>
      <c r="Q32" s="111">
        <v>4547</v>
      </c>
      <c r="R32" s="111">
        <v>4197</v>
      </c>
      <c r="S32" s="111">
        <v>5047</v>
      </c>
      <c r="T32" s="111">
        <v>4358</v>
      </c>
      <c r="U32" s="111">
        <v>4132</v>
      </c>
      <c r="V32" s="111">
        <v>3457</v>
      </c>
      <c r="W32" s="111">
        <v>4229</v>
      </c>
      <c r="X32" s="111">
        <v>4394.9740259740302</v>
      </c>
      <c r="Y32" s="111">
        <v>4398.9282891022003</v>
      </c>
      <c r="Z32" s="111">
        <v>4402.8825522303796</v>
      </c>
      <c r="AA32" s="111">
        <v>4406.8368153585598</v>
      </c>
      <c r="AB32" s="111">
        <v>4410.7910784867299</v>
      </c>
      <c r="AC32" s="111">
        <v>4414.7453416149101</v>
      </c>
      <c r="AD32" s="111">
        <v>4418.6996047430803</v>
      </c>
      <c r="AE32" s="111">
        <v>4422.6538678712604</v>
      </c>
      <c r="AF32" s="111">
        <v>4426.6081309994397</v>
      </c>
      <c r="AG32" s="111">
        <v>4430.5623941276099</v>
      </c>
      <c r="AH32" s="111">
        <v>4434.5166572557901</v>
      </c>
      <c r="AI32" s="111">
        <v>4438.4709203839602</v>
      </c>
      <c r="AJ32" s="111">
        <v>4442.4251835121404</v>
      </c>
      <c r="AK32" s="111">
        <v>4446.3794466403197</v>
      </c>
      <c r="AL32" s="111">
        <v>4450.3337097684898</v>
      </c>
      <c r="AM32" s="111">
        <v>4454.28797289667</v>
      </c>
      <c r="AN32" s="111">
        <v>4458.2422360248502</v>
      </c>
      <c r="AO32" s="111">
        <v>4462.1964991530203</v>
      </c>
      <c r="AP32" s="111">
        <v>4466.1507622811996</v>
      </c>
      <c r="AQ32" s="111">
        <v>4470.1050254093798</v>
      </c>
      <c r="AR32" s="111">
        <v>4474.0592885375499</v>
      </c>
      <c r="AS32" s="111">
        <v>4478.0135516657301</v>
      </c>
      <c r="AT32" s="111">
        <v>4481.9678147939003</v>
      </c>
      <c r="AU32" s="111">
        <v>4485.9220779220796</v>
      </c>
      <c r="AV32" s="111">
        <v>4489.8763410502597</v>
      </c>
      <c r="AW32" s="111">
        <v>4493.8306041784299</v>
      </c>
      <c r="AX32" s="111">
        <v>4497.7848673066101</v>
      </c>
      <c r="AY32" s="111">
        <v>4501.7391304347802</v>
      </c>
      <c r="AZ32" s="111">
        <v>4505.6933935629604</v>
      </c>
      <c r="BA32" s="111">
        <v>4509.6476566911397</v>
      </c>
      <c r="BB32" s="111">
        <v>4513.6019198193098</v>
      </c>
      <c r="BC32" s="111">
        <v>4517.55618294749</v>
      </c>
      <c r="BD32" s="111">
        <v>4521.5104460756702</v>
      </c>
      <c r="BE32" s="111">
        <v>4525.4647092038404</v>
      </c>
      <c r="BF32" s="111">
        <v>4529.4189723320196</v>
      </c>
      <c r="BG32" s="111">
        <v>4533.3732354601998</v>
      </c>
      <c r="BH32" s="111">
        <v>4537.32749858837</v>
      </c>
      <c r="BI32" s="111">
        <v>4541.2817617165501</v>
      </c>
      <c r="BJ32" s="111">
        <v>4545.2360248447203</v>
      </c>
    </row>
  </sheetData>
  <mergeCells count="1">
    <mergeCell ref="H9:J9"/>
  </mergeCells>
  <phoneticPr fontId="9"/>
  <hyperlinks>
    <hyperlink ref="B16" r:id="rId1" xr:uid="{8AB057A3-1755-462D-8E9F-85E8745B59F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8ED1-32CB-4E3D-A30D-6F04EF14B89F}">
  <dimension ref="A1:O22"/>
  <sheetViews>
    <sheetView workbookViewId="0">
      <selection activeCell="E12" sqref="E12"/>
    </sheetView>
  </sheetViews>
  <sheetFormatPr baseColWidth="10" defaultColWidth="9" defaultRowHeight="18"/>
  <cols>
    <col min="1" max="1" width="28.5" style="1" customWidth="1"/>
    <col min="2" max="2" width="21.6640625" style="1" customWidth="1"/>
    <col min="3" max="3" width="43.1640625" style="1" customWidth="1"/>
    <col min="4" max="4" width="59.1640625" style="1" customWidth="1"/>
    <col min="5" max="5" width="53.1640625" style="1" customWidth="1"/>
    <col min="6" max="6" width="9" style="1"/>
    <col min="7" max="7" width="13.6640625" style="1" customWidth="1"/>
    <col min="8" max="8" width="24.6640625" style="1" customWidth="1"/>
    <col min="9" max="9" width="49" style="1" customWidth="1"/>
    <col min="10" max="11" width="9" style="1"/>
    <col min="12" max="12" width="15.1640625" style="1" customWidth="1"/>
    <col min="13" max="13" width="19" style="1" customWidth="1"/>
    <col min="14" max="14" width="31" style="1" customWidth="1"/>
    <col min="15" max="15" width="34.33203125" style="1" customWidth="1"/>
    <col min="16" max="16384" width="9" style="1"/>
  </cols>
  <sheetData>
    <row r="1" spans="1:5">
      <c r="A1" s="21" t="s">
        <v>125</v>
      </c>
    </row>
    <row r="2" spans="1:5" ht="165.75" customHeight="1">
      <c r="C2" s="1" t="s">
        <v>126</v>
      </c>
      <c r="E2" s="2" t="s">
        <v>127</v>
      </c>
    </row>
    <row r="4" spans="1:5">
      <c r="A4" s="21" t="s">
        <v>128</v>
      </c>
    </row>
    <row r="5" spans="1:5" ht="95">
      <c r="B5" s="2"/>
      <c r="C5" s="2" t="s">
        <v>129</v>
      </c>
    </row>
    <row r="6" spans="1:5">
      <c r="C6" s="1" t="s">
        <v>130</v>
      </c>
    </row>
    <row r="8" spans="1:5">
      <c r="B8" s="1" t="s">
        <v>131</v>
      </c>
    </row>
    <row r="11" spans="1:5">
      <c r="A11" s="1" t="s">
        <v>132</v>
      </c>
      <c r="B11" s="1" t="s">
        <v>133</v>
      </c>
      <c r="C11" s="1" t="s">
        <v>134</v>
      </c>
    </row>
    <row r="12" spans="1:5" ht="408.75" customHeight="1">
      <c r="A12" s="2" t="s">
        <v>135</v>
      </c>
      <c r="B12" s="2" t="s">
        <v>136</v>
      </c>
      <c r="C12" s="114" t="s">
        <v>137</v>
      </c>
      <c r="D12" s="22" t="s">
        <v>138</v>
      </c>
    </row>
    <row r="15" spans="1:5">
      <c r="D15" s="30"/>
    </row>
    <row r="16" spans="1:5">
      <c r="D16" s="31" t="s">
        <v>139</v>
      </c>
    </row>
    <row r="17" spans="3:15">
      <c r="C17" s="1" t="s">
        <v>140</v>
      </c>
      <c r="D17" s="32" t="s">
        <v>141</v>
      </c>
    </row>
    <row r="18" spans="3:15">
      <c r="D18" s="33"/>
    </row>
    <row r="19" spans="3:15" ht="19">
      <c r="D19" s="34" t="s">
        <v>142</v>
      </c>
    </row>
    <row r="20" spans="3:15">
      <c r="O20" s="30"/>
    </row>
    <row r="21" spans="3:15">
      <c r="O21" s="30"/>
    </row>
    <row r="22" spans="3:15">
      <c r="O22" s="30"/>
    </row>
  </sheetData>
  <phoneticPr fontId="9"/>
  <hyperlinks>
    <hyperlink ref="D19" r:id="rId1" location=":~:text=%E3%81%AE%E3%81%A8%E3%81%8A%E3%82%8A%E3%81%A7%E3%81%99%E3%80%82-,%E7%B5%8C%E5%B8%B8%E5%88%A9%E7%9B%8A%E7%8E%87(%EF%BC%85)%20%EF%BC%9D%20%E7%B5%8C%E5%B8%B8%E5%88%A9%E7%9B%8A%20%C3%B7%20%E5%A3%B2%E4%B8%8A%E9%AB%98,%E3%81%AA%E3%82%8B%E3%81%A8%E8%A8%80%E3%82%8F%E3%82%8C%E3%81%A6%E3%81%84%E3%81%BE%E3%81%99%E3%80%82" xr:uid="{1C557E8D-34BC-43F1-B2B7-24126D2453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17</vt:i4>
      </vt:variant>
    </vt:vector>
  </HeadingPairs>
  <TitlesOfParts>
    <vt:vector size="17" baseType="lpstr">
      <vt:lpstr>ビジネスモデルキャンバス</vt:lpstr>
      <vt:lpstr>3c,swot</vt:lpstr>
      <vt:lpstr>SWOT</vt:lpstr>
      <vt:lpstr>STP</vt:lpstr>
      <vt:lpstr>USP</vt:lpstr>
      <vt:lpstr>4P</vt:lpstr>
      <vt:lpstr>フェルミ推定</vt:lpstr>
      <vt:lpstr>フェルミ・ミシン販売台数</vt:lpstr>
      <vt:lpstr>損益分岐点</vt:lpstr>
      <vt:lpstr>グラフ損益分岐２</vt:lpstr>
      <vt:lpstr>システムの想定</vt:lpstr>
      <vt:lpstr>0104更新　今後の予定</vt:lpstr>
      <vt:lpstr>アンケ</vt:lpstr>
      <vt:lpstr>事業計画書1212</vt:lpstr>
      <vt:lpstr>仮計算</vt:lpstr>
      <vt:lpstr>好評</vt:lpstr>
      <vt:lpstr>施設数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202102142</cp:lastModifiedBy>
  <cp:revision/>
  <dcterms:created xsi:type="dcterms:W3CDTF">2022-11-15T12:10:52Z</dcterms:created>
  <dcterms:modified xsi:type="dcterms:W3CDTF">2023-01-23T02:28:21Z</dcterms:modified>
  <cp:category/>
  <cp:contentStatus/>
</cp:coreProperties>
</file>