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3\"/>
    </mc:Choice>
  </mc:AlternateContent>
  <xr:revisionPtr revIDLastSave="0" documentId="13_ncr:1_{BA4557F7-86A4-4B58-A105-24779E755FD2}" xr6:coauthVersionLast="47" xr6:coauthVersionMax="47" xr10:uidLastSave="{00000000-0000-0000-0000-000000000000}"/>
  <bookViews>
    <workbookView xWindow="-120" yWindow="-120" windowWidth="29040" windowHeight="15840" xr2:uid="{5D2C0740-A49E-4E7E-802D-3BE18CBF745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" l="1"/>
  <c r="J21" i="2"/>
  <c r="I32" i="2"/>
  <c r="J47" i="2"/>
  <c r="C54" i="2"/>
  <c r="C53" i="2"/>
  <c r="C47" i="2"/>
  <c r="C37" i="2"/>
  <c r="C51" i="2"/>
  <c r="C50" i="2" l="1"/>
  <c r="J20" i="2"/>
  <c r="Y23" i="2"/>
  <c r="I31" i="2"/>
  <c r="C46" i="2" l="1"/>
  <c r="C18" i="2"/>
  <c r="C43" i="2"/>
  <c r="C28" i="2"/>
  <c r="C29" i="2" s="1"/>
  <c r="C31" i="2" s="1"/>
  <c r="C9" i="2"/>
  <c r="C13" i="2"/>
  <c r="C5" i="2"/>
  <c r="C35" i="2" l="1"/>
  <c r="D12" i="2"/>
  <c r="C15" i="2" s="1"/>
  <c r="C19" i="2" s="1"/>
  <c r="D13" i="2"/>
  <c r="C36" i="2" l="1"/>
  <c r="C38" i="2" l="1"/>
  <c r="C42" i="2" l="1"/>
  <c r="C44" i="2" s="1"/>
  <c r="C45" i="2" l="1"/>
  <c r="J46" i="2"/>
</calcChain>
</file>

<file path=xl/sharedStrings.xml><?xml version="1.0" encoding="utf-8"?>
<sst xmlns="http://schemas.openxmlformats.org/spreadsheetml/2006/main" count="92" uniqueCount="67">
  <si>
    <t>Producción</t>
  </si>
  <si>
    <t>minutos</t>
  </si>
  <si>
    <t>Eficiencia</t>
  </si>
  <si>
    <t>Producción total</t>
  </si>
  <si>
    <t>Tiempo</t>
  </si>
  <si>
    <t>años</t>
  </si>
  <si>
    <t>Producción anual</t>
  </si>
  <si>
    <t>Tiempo neto exigido para la producción diaria</t>
  </si>
  <si>
    <t>horas</t>
  </si>
  <si>
    <t>Total días en un año</t>
  </si>
  <si>
    <t>días</t>
  </si>
  <si>
    <t>Total de horas de producción al año</t>
  </si>
  <si>
    <t>Densidad del material</t>
  </si>
  <si>
    <t>m3/hora</t>
  </si>
  <si>
    <t>m3</t>
  </si>
  <si>
    <t>factor de llenado</t>
  </si>
  <si>
    <t>factor de corte</t>
  </si>
  <si>
    <t>factor de giro</t>
  </si>
  <si>
    <t>Duración del ciclo</t>
  </si>
  <si>
    <t>toneladas</t>
  </si>
  <si>
    <t>tph</t>
  </si>
  <si>
    <t>ton/año</t>
  </si>
  <si>
    <t>TRITURACIÓN</t>
  </si>
  <si>
    <t>BOTADERO</t>
  </si>
  <si>
    <t xml:space="preserve">MODELO </t>
  </si>
  <si>
    <t>PLATAFORMA DE DESCARGA</t>
  </si>
  <si>
    <t>ZONA DE DESCARGA</t>
  </si>
  <si>
    <t>t/m3</t>
  </si>
  <si>
    <t>Capacidad del cucharon</t>
  </si>
  <si>
    <t>Producción horaria</t>
  </si>
  <si>
    <t>Producción máxima de la chancadora</t>
  </si>
  <si>
    <t xml:space="preserve">Producción exigida </t>
  </si>
  <si>
    <t>Producción alcanzable</t>
  </si>
  <si>
    <t>ton</t>
  </si>
  <si>
    <t>Número de paladas</t>
  </si>
  <si>
    <t>paladas</t>
  </si>
  <si>
    <t>Duración de la carga</t>
  </si>
  <si>
    <t>Duración de la descarga</t>
  </si>
  <si>
    <t>Duración del acarreo</t>
  </si>
  <si>
    <t>Duración del retorno</t>
  </si>
  <si>
    <t>Duración total</t>
  </si>
  <si>
    <t>Palada</t>
  </si>
  <si>
    <t>Camiones por chancadora (MAX)</t>
  </si>
  <si>
    <t>Camiones por pala (MAX)</t>
  </si>
  <si>
    <t xml:space="preserve">Camiones mineros </t>
  </si>
  <si>
    <t>Chancadoras</t>
  </si>
  <si>
    <t>PALA ELÉCTRICA P&amp;H 4100XPC</t>
  </si>
  <si>
    <t>CAMIÓN MINERO KOMATSU 980 E-5</t>
  </si>
  <si>
    <t>Palas eléctricas</t>
  </si>
  <si>
    <t>TSUV</t>
  </si>
  <si>
    <t>CHANCADORA  TSUV</t>
  </si>
  <si>
    <t>Restricción</t>
  </si>
  <si>
    <t>Explotar la restricción</t>
  </si>
  <si>
    <t>CARGADOR WE2350</t>
  </si>
  <si>
    <t>PRODUCCIÓN HORARIA</t>
  </si>
  <si>
    <t xml:space="preserve">CARGADORES </t>
  </si>
  <si>
    <t>PALAS ELÉCTRICAS</t>
  </si>
  <si>
    <t>PRODUCCIÓN TOTAL</t>
  </si>
  <si>
    <t>CAMIONES MINEROS</t>
  </si>
  <si>
    <t>CHANCADORA</t>
  </si>
  <si>
    <t>camiones/hora</t>
  </si>
  <si>
    <t>ton/min</t>
  </si>
  <si>
    <t>ton/camión</t>
  </si>
  <si>
    <t>Producción de chancadora</t>
  </si>
  <si>
    <t>Capacidad maxima de camión en su tolva</t>
  </si>
  <si>
    <t>Cantidad de chancadoras</t>
  </si>
  <si>
    <t>Cantidad de palas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</si>
</sst>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2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/>
    <xf numFmtId="0" fontId="4" fillId="5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2" fontId="0" fillId="2" borderId="3" xfId="0" applyNumberForma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1" fontId="0" fillId="2" borderId="7" xfId="0" applyNumberForma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1" fontId="5" fillId="2" borderId="7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9" fontId="5" fillId="3" borderId="1" xfId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6" fillId="2" borderId="9" xfId="0" applyNumberFormat="1" applyFont="1" applyFill="1" applyBorder="1" applyAlignment="1">
      <alignment horizontal="left" vertical="center" wrapText="1"/>
    </xf>
    <xf numFmtId="1" fontId="6" fillId="2" borderId="10" xfId="0" applyNumberFormat="1" applyFont="1" applyFill="1" applyBorder="1" applyAlignment="1">
      <alignment horizontal="left" vertical="center" wrapText="1"/>
    </xf>
    <xf numFmtId="1" fontId="6" fillId="2" borderId="9" xfId="0" applyNumberFormat="1" applyFont="1" applyFill="1" applyBorder="1" applyAlignment="1">
      <alignment horizontal="center" vertical="center" wrapText="1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0" xfId="0" applyNumberFormat="1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2" fillId="4" borderId="6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vertical="center" wrapText="1"/>
    </xf>
    <xf numFmtId="164" fontId="0" fillId="0" borderId="13" xfId="0" applyNumberFormat="1" applyBorder="1" applyAlignment="1">
      <alignment horizontal="right"/>
    </xf>
    <xf numFmtId="0" fontId="4" fillId="5" borderId="14" xfId="0" applyFont="1" applyFill="1" applyBorder="1" applyAlignment="1">
      <alignment vertical="center" wrapText="1"/>
    </xf>
    <xf numFmtId="164" fontId="0" fillId="0" borderId="15" xfId="0" applyNumberFormat="1" applyBorder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3</xdr:row>
      <xdr:rowOff>114301</xdr:rowOff>
    </xdr:from>
    <xdr:to>
      <xdr:col>11</xdr:col>
      <xdr:colOff>352425</xdr:colOff>
      <xdr:row>9</xdr:row>
      <xdr:rowOff>194597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72B2FC-BBF7-9FB3-B07B-8848FC6D8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876301"/>
          <a:ext cx="4200525" cy="2366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165588</xdr:colOff>
      <xdr:row>11</xdr:row>
      <xdr:rowOff>276957</xdr:rowOff>
    </xdr:from>
    <xdr:to>
      <xdr:col>10</xdr:col>
      <xdr:colOff>32238</xdr:colOff>
      <xdr:row>18</xdr:row>
      <xdr:rowOff>335122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2F429F-8048-A5CD-2D0D-4B087ABEDD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34" t="14678" r="13061" b="12539"/>
        <a:stretch/>
      </xdr:blipFill>
      <xdr:spPr bwMode="auto">
        <a:xfrm>
          <a:off x="8232530" y="4086957"/>
          <a:ext cx="2152650" cy="2725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167215</xdr:colOff>
      <xdr:row>23</xdr:row>
      <xdr:rowOff>140758</xdr:rowOff>
    </xdr:from>
    <xdr:to>
      <xdr:col>10</xdr:col>
      <xdr:colOff>169334</xdr:colOff>
      <xdr:row>29</xdr:row>
      <xdr:rowOff>97492</xdr:rowOff>
    </xdr:to>
    <xdr:pic>
      <xdr:nvPicPr>
        <xdr:cNvPr id="10" name="Imagen 9" descr="P&amp;H 4100C BOSS Palas Eléctricas de Cable - Minería de Superficie | Komatsu  Mining Corp.">
          <a:extLst>
            <a:ext uri="{FF2B5EF4-FFF2-40B4-BE49-F238E27FC236}">
              <a16:creationId xmlns:a16="http://schemas.microsoft.com/office/drawing/2014/main" id="{0CDED4EE-9F50-4744-9F5F-4B86D1C14D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9" t="5416" r="7157" b="4305"/>
        <a:stretch/>
      </xdr:blipFill>
      <xdr:spPr bwMode="auto">
        <a:xfrm>
          <a:off x="7480298" y="8522758"/>
          <a:ext cx="3050119" cy="224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714375</xdr:colOff>
      <xdr:row>35</xdr:row>
      <xdr:rowOff>161925</xdr:rowOff>
    </xdr:from>
    <xdr:to>
      <xdr:col>12</xdr:col>
      <xdr:colOff>674775</xdr:colOff>
      <xdr:row>43</xdr:row>
      <xdr:rowOff>371475</xdr:rowOff>
    </xdr:to>
    <xdr:pic>
      <xdr:nvPicPr>
        <xdr:cNvPr id="11" name="Picture 6" descr="Komatsu 980E-AT Camión Minero First Gear 50-3415 OHT">
          <a:extLst>
            <a:ext uri="{FF2B5EF4-FFF2-40B4-BE49-F238E27FC236}">
              <a16:creationId xmlns:a16="http://schemas.microsoft.com/office/drawing/2014/main" id="{C1C3C23A-CC84-6D4A-6933-F57E5846C9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9" t="23120" r="4088" b="20733"/>
        <a:stretch/>
      </xdr:blipFill>
      <xdr:spPr bwMode="auto">
        <a:xfrm>
          <a:off x="7258050" y="12925425"/>
          <a:ext cx="5294400" cy="325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16933</xdr:colOff>
      <xdr:row>35</xdr:row>
      <xdr:rowOff>74083</xdr:rowOff>
    </xdr:from>
    <xdr:to>
      <xdr:col>19</xdr:col>
      <xdr:colOff>687918</xdr:colOff>
      <xdr:row>44</xdr:row>
      <xdr:rowOff>366093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5C2EA58-CDC4-4E13-8063-CE9F2F015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26016" y="12837583"/>
          <a:ext cx="4480985" cy="3721010"/>
        </a:xfrm>
        <a:prstGeom prst="rect">
          <a:avLst/>
        </a:prstGeom>
      </xdr:spPr>
    </xdr:pic>
    <xdr:clientData/>
  </xdr:twoCellAnchor>
  <xdr:twoCellAnchor editAs="oneCell">
    <xdr:from>
      <xdr:col>12</xdr:col>
      <xdr:colOff>18560</xdr:colOff>
      <xdr:row>13</xdr:row>
      <xdr:rowOff>33886</xdr:rowOff>
    </xdr:from>
    <xdr:to>
      <xdr:col>18</xdr:col>
      <xdr:colOff>688373</xdr:colOff>
      <xdr:row>18</xdr:row>
      <xdr:rowOff>233326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14BFC7-BD27-2190-E619-6485777A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89091" y="4605886"/>
          <a:ext cx="5241813" cy="2104440"/>
        </a:xfrm>
        <a:prstGeom prst="rect">
          <a:avLst/>
        </a:prstGeom>
      </xdr:spPr>
    </xdr:pic>
    <xdr:clientData/>
  </xdr:twoCellAnchor>
  <xdr:twoCellAnchor editAs="oneCell">
    <xdr:from>
      <xdr:col>13</xdr:col>
      <xdr:colOff>42332</xdr:colOff>
      <xdr:row>23</xdr:row>
      <xdr:rowOff>211665</xdr:rowOff>
    </xdr:from>
    <xdr:to>
      <xdr:col>18</xdr:col>
      <xdr:colOff>683438</xdr:colOff>
      <xdr:row>29</xdr:row>
      <xdr:rowOff>211583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83005A4-B009-4AEC-9F92-F7672D23B4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08" t="18429" r="6119" b="13523"/>
        <a:stretch/>
      </xdr:blipFill>
      <xdr:spPr bwMode="auto">
        <a:xfrm>
          <a:off x="12689415" y="8593665"/>
          <a:ext cx="4451106" cy="2285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E13F-9765-428F-B998-A220609D98AC}">
  <dimension ref="B3:Z54"/>
  <sheetViews>
    <sheetView showGridLines="0" tabSelected="1" topLeftCell="A36" zoomScale="120" zoomScaleNormal="120" workbookViewId="0">
      <selection activeCell="F50" sqref="F50"/>
    </sheetView>
  </sheetViews>
  <sheetFormatPr baseColWidth="10" defaultRowHeight="15" x14ac:dyDescent="0.25"/>
  <cols>
    <col min="2" max="2" width="34.7109375" customWidth="1"/>
    <col min="3" max="3" width="19" style="8" customWidth="1"/>
    <col min="4" max="4" width="21.5703125" customWidth="1"/>
    <col min="5" max="5" width="11.42578125" style="8"/>
  </cols>
  <sheetData>
    <row r="3" spans="2:11" ht="30" customHeight="1" x14ac:dyDescent="0.25">
      <c r="B3" s="7" t="s">
        <v>3</v>
      </c>
      <c r="C3" s="35">
        <v>1200000000</v>
      </c>
      <c r="D3" s="5" t="s">
        <v>19</v>
      </c>
      <c r="E3" s="9"/>
      <c r="G3" s="41" t="s">
        <v>26</v>
      </c>
      <c r="H3" s="41"/>
    </row>
    <row r="4" spans="2:11" ht="30" customHeight="1" x14ac:dyDescent="0.25">
      <c r="B4" s="7" t="s">
        <v>4</v>
      </c>
      <c r="C4" s="29">
        <v>10</v>
      </c>
      <c r="D4" s="5" t="s">
        <v>5</v>
      </c>
      <c r="E4" s="9"/>
    </row>
    <row r="5" spans="2:11" ht="30" customHeight="1" x14ac:dyDescent="0.25">
      <c r="B5" s="7" t="s">
        <v>6</v>
      </c>
      <c r="C5" s="35">
        <f>C3/C4</f>
        <v>120000000</v>
      </c>
      <c r="D5" s="5" t="s">
        <v>21</v>
      </c>
      <c r="E5" s="9"/>
    </row>
    <row r="6" spans="2:11" ht="30" customHeight="1" x14ac:dyDescent="0.25">
      <c r="B6" s="6"/>
      <c r="C6" s="9"/>
      <c r="D6" s="6"/>
      <c r="E6" s="9"/>
    </row>
    <row r="7" spans="2:11" ht="30" customHeight="1" x14ac:dyDescent="0.25">
      <c r="B7" s="7" t="s">
        <v>7</v>
      </c>
      <c r="C7" s="11">
        <v>20</v>
      </c>
      <c r="D7" s="5" t="s">
        <v>8</v>
      </c>
      <c r="E7" s="9"/>
    </row>
    <row r="8" spans="2:11" ht="30" customHeight="1" x14ac:dyDescent="0.25">
      <c r="B8" s="7" t="s">
        <v>9</v>
      </c>
      <c r="C8" s="11">
        <v>365</v>
      </c>
      <c r="D8" s="5" t="s">
        <v>10</v>
      </c>
      <c r="E8" s="9"/>
    </row>
    <row r="9" spans="2:11" ht="30" customHeight="1" x14ac:dyDescent="0.25">
      <c r="B9" s="7" t="s">
        <v>11</v>
      </c>
      <c r="C9" s="12">
        <f>C7*C8</f>
        <v>7300</v>
      </c>
      <c r="D9" s="5" t="s">
        <v>8</v>
      </c>
      <c r="E9" s="9"/>
    </row>
    <row r="10" spans="2:11" ht="30" customHeight="1" x14ac:dyDescent="0.25">
      <c r="B10" s="6"/>
      <c r="C10" s="9"/>
      <c r="D10" s="6"/>
      <c r="E10" s="9"/>
    </row>
    <row r="11" spans="2:11" ht="30" customHeight="1" x14ac:dyDescent="0.25">
      <c r="B11" s="6"/>
      <c r="C11" s="9"/>
      <c r="D11" s="6"/>
      <c r="E11" s="9"/>
      <c r="G11" s="14" t="s">
        <v>50</v>
      </c>
      <c r="H11" s="14"/>
      <c r="I11" s="13"/>
      <c r="J11" s="13"/>
      <c r="K11" s="13"/>
    </row>
    <row r="12" spans="2:11" ht="30" customHeight="1" x14ac:dyDescent="0.25">
      <c r="B12" s="7" t="s">
        <v>22</v>
      </c>
      <c r="C12" s="17">
        <v>0.65</v>
      </c>
      <c r="D12" s="10">
        <f>C12*C5/C9</f>
        <v>10684.931506849314</v>
      </c>
      <c r="E12" s="11" t="s">
        <v>20</v>
      </c>
    </row>
    <row r="13" spans="2:11" ht="30" customHeight="1" x14ac:dyDescent="0.25">
      <c r="B13" s="7" t="s">
        <v>23</v>
      </c>
      <c r="C13" s="17">
        <f>1-C12</f>
        <v>0.35</v>
      </c>
      <c r="D13" s="10">
        <f>C5/C9*C13</f>
        <v>5753.4246575342459</v>
      </c>
      <c r="E13" s="11" t="s">
        <v>20</v>
      </c>
    </row>
    <row r="14" spans="2:11" ht="30" customHeight="1" x14ac:dyDescent="0.25">
      <c r="B14" s="6"/>
      <c r="C14" s="9"/>
      <c r="D14" s="6"/>
      <c r="E14" s="9"/>
    </row>
    <row r="15" spans="2:11" ht="30" customHeight="1" x14ac:dyDescent="0.25">
      <c r="B15" s="7" t="s">
        <v>31</v>
      </c>
      <c r="C15" s="12">
        <f>D12</f>
        <v>10684.931506849314</v>
      </c>
      <c r="D15" s="5" t="s">
        <v>20</v>
      </c>
      <c r="E15" s="9"/>
    </row>
    <row r="16" spans="2:11" ht="30" customHeight="1" x14ac:dyDescent="0.25">
      <c r="B16" s="7" t="s">
        <v>30</v>
      </c>
      <c r="C16" s="10">
        <v>12550</v>
      </c>
      <c r="D16" s="5" t="s">
        <v>20</v>
      </c>
      <c r="E16" s="9"/>
    </row>
    <row r="17" spans="2:26" ht="30" customHeight="1" x14ac:dyDescent="0.25">
      <c r="B17" s="7" t="s">
        <v>2</v>
      </c>
      <c r="C17" s="30">
        <v>0.83</v>
      </c>
      <c r="D17" s="5" t="s">
        <v>20</v>
      </c>
      <c r="E17" s="44" t="s">
        <v>52</v>
      </c>
      <c r="F17" s="45"/>
      <c r="G17" s="45"/>
    </row>
    <row r="18" spans="2:26" ht="30" customHeight="1" thickBot="1" x14ac:dyDescent="0.3">
      <c r="B18" s="7" t="s">
        <v>32</v>
      </c>
      <c r="C18" s="31">
        <f>C16*C17</f>
        <v>10416.5</v>
      </c>
      <c r="D18" s="26" t="s">
        <v>20</v>
      </c>
      <c r="E18" s="9"/>
    </row>
    <row r="19" spans="2:26" ht="30" customHeight="1" thickBot="1" x14ac:dyDescent="0.3">
      <c r="B19" s="22" t="s">
        <v>45</v>
      </c>
      <c r="C19" s="32">
        <f>C15/C18</f>
        <v>1.0257698369749257</v>
      </c>
      <c r="D19" s="28"/>
      <c r="E19" s="36" t="s">
        <v>51</v>
      </c>
    </row>
    <row r="20" spans="2:26" ht="30" customHeight="1" x14ac:dyDescent="0.25">
      <c r="B20" s="7" t="s">
        <v>24</v>
      </c>
      <c r="C20" s="27" t="s">
        <v>49</v>
      </c>
      <c r="E20" s="9"/>
      <c r="H20" s="46" t="s">
        <v>54</v>
      </c>
      <c r="I20" s="47"/>
      <c r="J20" s="11">
        <f>C18</f>
        <v>10416.5</v>
      </c>
      <c r="K20" s="11" t="s">
        <v>20</v>
      </c>
    </row>
    <row r="21" spans="2:26" ht="30" customHeight="1" x14ac:dyDescent="0.25">
      <c r="E21" s="9"/>
      <c r="H21" s="46" t="s">
        <v>59</v>
      </c>
      <c r="I21" s="47"/>
      <c r="J21" s="57">
        <f>C54</f>
        <v>1.3503555651675179</v>
      </c>
    </row>
    <row r="22" spans="2:26" ht="30" customHeight="1" x14ac:dyDescent="0.25"/>
    <row r="23" spans="2:26" ht="30" customHeight="1" x14ac:dyDescent="0.25">
      <c r="B23" s="7" t="s">
        <v>28</v>
      </c>
      <c r="C23" s="16">
        <v>49</v>
      </c>
      <c r="D23" s="11" t="s">
        <v>14</v>
      </c>
      <c r="G23" s="14" t="s">
        <v>46</v>
      </c>
      <c r="N23" s="14" t="s">
        <v>53</v>
      </c>
      <c r="V23" s="48" t="s">
        <v>57</v>
      </c>
      <c r="W23" s="49"/>
      <c r="X23" s="50"/>
      <c r="Y23" s="11">
        <f>I31*I32+P31*P32</f>
        <v>14065.97874456745</v>
      </c>
      <c r="Z23" s="11" t="s">
        <v>20</v>
      </c>
    </row>
    <row r="24" spans="2:26" ht="30" customHeight="1" x14ac:dyDescent="0.25">
      <c r="B24" s="7" t="s">
        <v>15</v>
      </c>
      <c r="C24" s="37">
        <v>0.9</v>
      </c>
      <c r="D24" s="11"/>
      <c r="N24" s="14"/>
    </row>
    <row r="25" spans="2:26" ht="30" customHeight="1" x14ac:dyDescent="0.25">
      <c r="B25" s="7" t="s">
        <v>16</v>
      </c>
      <c r="C25" s="37">
        <v>0.98</v>
      </c>
      <c r="D25" s="11"/>
    </row>
    <row r="26" spans="2:26" ht="30" customHeight="1" x14ac:dyDescent="0.25">
      <c r="B26" s="7" t="s">
        <v>17</v>
      </c>
      <c r="C26" s="37">
        <v>1</v>
      </c>
      <c r="D26" s="11"/>
    </row>
    <row r="27" spans="2:26" ht="30" customHeight="1" x14ac:dyDescent="0.25">
      <c r="B27" s="7" t="s">
        <v>18</v>
      </c>
      <c r="C27" s="38">
        <v>0.5</v>
      </c>
      <c r="D27" s="11" t="s">
        <v>1</v>
      </c>
    </row>
    <row r="28" spans="2:26" ht="30" customHeight="1" x14ac:dyDescent="0.25">
      <c r="B28" s="7" t="s">
        <v>2</v>
      </c>
      <c r="C28" s="17">
        <f>C17</f>
        <v>0.83</v>
      </c>
      <c r="D28" s="11"/>
    </row>
    <row r="29" spans="2:26" ht="30" customHeight="1" x14ac:dyDescent="0.25">
      <c r="B29" s="7" t="s">
        <v>0</v>
      </c>
      <c r="C29" s="15">
        <f>(C23*C24*C25*C26*C28*60)/C27</f>
        <v>4304.5128000000004</v>
      </c>
      <c r="D29" s="11" t="s">
        <v>13</v>
      </c>
    </row>
    <row r="30" spans="2:26" ht="30" customHeight="1" x14ac:dyDescent="0.25">
      <c r="B30" s="7" t="s">
        <v>12</v>
      </c>
      <c r="C30" s="15">
        <v>1.8</v>
      </c>
      <c r="D30" s="11" t="s">
        <v>27</v>
      </c>
    </row>
    <row r="31" spans="2:26" ht="30" customHeight="1" thickBot="1" x14ac:dyDescent="0.3">
      <c r="B31" s="7" t="s">
        <v>29</v>
      </c>
      <c r="C31" s="33">
        <f>C29*C30</f>
        <v>7748.1230400000013</v>
      </c>
      <c r="D31" s="24" t="s">
        <v>20</v>
      </c>
      <c r="G31" s="46" t="s">
        <v>54</v>
      </c>
      <c r="H31" s="47"/>
      <c r="I31" s="11">
        <f>C31</f>
        <v>7748.1230400000013</v>
      </c>
      <c r="J31" s="11" t="s">
        <v>20</v>
      </c>
      <c r="N31" s="46" t="s">
        <v>54</v>
      </c>
      <c r="O31" s="47"/>
      <c r="P31" s="11">
        <v>1382</v>
      </c>
      <c r="Q31" s="11" t="s">
        <v>20</v>
      </c>
    </row>
    <row r="32" spans="2:26" ht="30" customHeight="1" thickBot="1" x14ac:dyDescent="0.3">
      <c r="B32" s="22" t="s">
        <v>48</v>
      </c>
      <c r="C32" s="34">
        <f>C18/C31</f>
        <v>1.3443901118018382</v>
      </c>
      <c r="D32" s="25"/>
      <c r="G32" s="46" t="s">
        <v>56</v>
      </c>
      <c r="H32" s="47"/>
      <c r="I32" s="57">
        <f>C53</f>
        <v>1.8154046692277936</v>
      </c>
      <c r="N32" s="46" t="s">
        <v>55</v>
      </c>
      <c r="O32" s="47"/>
      <c r="P32" s="11">
        <v>0</v>
      </c>
    </row>
    <row r="33" spans="2:18" ht="30" customHeight="1" x14ac:dyDescent="0.25">
      <c r="G33" s="39"/>
    </row>
    <row r="35" spans="2:18" ht="30" customHeight="1" x14ac:dyDescent="0.25">
      <c r="B35" s="43" t="s">
        <v>41</v>
      </c>
      <c r="C35" s="3">
        <f>C23*C24*C25*C26*C28</f>
        <v>35.870940000000004</v>
      </c>
      <c r="D35" s="2" t="s">
        <v>14</v>
      </c>
      <c r="G35" s="14" t="s">
        <v>47</v>
      </c>
      <c r="O35" s="42" t="s">
        <v>25</v>
      </c>
      <c r="P35" s="42"/>
      <c r="Q35" s="42"/>
      <c r="R35" s="42"/>
    </row>
    <row r="36" spans="2:18" ht="30" customHeight="1" x14ac:dyDescent="0.25">
      <c r="B36" s="43"/>
      <c r="C36" s="3">
        <f>C35*C30</f>
        <v>64.567692000000008</v>
      </c>
      <c r="D36" s="2" t="s">
        <v>33</v>
      </c>
    </row>
    <row r="37" spans="2:18" ht="30" customHeight="1" x14ac:dyDescent="0.25">
      <c r="B37" s="18" t="s">
        <v>34</v>
      </c>
      <c r="C37" s="3">
        <f>C51/C36</f>
        <v>3.4954142906847792</v>
      </c>
      <c r="D37" s="2" t="s">
        <v>35</v>
      </c>
    </row>
    <row r="38" spans="2:18" ht="30" customHeight="1" x14ac:dyDescent="0.25">
      <c r="B38" s="18" t="s">
        <v>36</v>
      </c>
      <c r="C38" s="3">
        <f>C37*C27</f>
        <v>1.7477071453423896</v>
      </c>
      <c r="D38" s="2" t="s">
        <v>1</v>
      </c>
    </row>
    <row r="39" spans="2:18" ht="30" customHeight="1" x14ac:dyDescent="0.25">
      <c r="B39" s="18" t="s">
        <v>37</v>
      </c>
      <c r="C39" s="1">
        <v>1.3</v>
      </c>
      <c r="D39" s="2" t="s">
        <v>1</v>
      </c>
    </row>
    <row r="40" spans="2:18" ht="30" customHeight="1" x14ac:dyDescent="0.25">
      <c r="B40" s="18" t="s">
        <v>38</v>
      </c>
      <c r="C40" s="3">
        <v>41.7</v>
      </c>
      <c r="D40" s="2" t="s">
        <v>1</v>
      </c>
    </row>
    <row r="41" spans="2:18" ht="30" customHeight="1" x14ac:dyDescent="0.25">
      <c r="B41" s="18" t="s">
        <v>39</v>
      </c>
      <c r="C41" s="3">
        <v>22.5</v>
      </c>
      <c r="D41" s="2" t="s">
        <v>1</v>
      </c>
    </row>
    <row r="42" spans="2:18" ht="30" customHeight="1" x14ac:dyDescent="0.25">
      <c r="B42" s="7" t="s">
        <v>40</v>
      </c>
      <c r="C42" s="1">
        <f>C38+C39+C40+C41</f>
        <v>67.247707145342389</v>
      </c>
      <c r="D42" s="2" t="s">
        <v>1</v>
      </c>
    </row>
    <row r="43" spans="2:18" ht="30" customHeight="1" x14ac:dyDescent="0.25">
      <c r="B43" s="7" t="s">
        <v>2</v>
      </c>
      <c r="C43" s="4">
        <f>C17</f>
        <v>0.83</v>
      </c>
      <c r="D43" s="2"/>
    </row>
    <row r="44" spans="2:18" ht="30" customHeight="1" thickBot="1" x14ac:dyDescent="0.3">
      <c r="B44" s="7" t="s">
        <v>0</v>
      </c>
      <c r="C44" s="19">
        <f>C36*C37*60*C43/C42</f>
        <v>167.13437494171052</v>
      </c>
      <c r="D44" s="20" t="s">
        <v>20</v>
      </c>
    </row>
    <row r="45" spans="2:18" ht="30" customHeight="1" thickBot="1" x14ac:dyDescent="0.3">
      <c r="B45" s="22" t="s">
        <v>44</v>
      </c>
      <c r="C45" s="54">
        <f>(C18/C44)</f>
        <v>62.324103007731594</v>
      </c>
      <c r="D45" s="23"/>
    </row>
    <row r="46" spans="2:18" ht="30" customHeight="1" x14ac:dyDescent="0.25">
      <c r="B46" s="7" t="s">
        <v>43</v>
      </c>
      <c r="C46" s="55">
        <f>C31/(C36*C37)</f>
        <v>34.33069445295741</v>
      </c>
      <c r="D46" s="21" t="s">
        <v>60</v>
      </c>
      <c r="E46" s="40"/>
      <c r="H46" s="46" t="s">
        <v>54</v>
      </c>
      <c r="I46" s="47"/>
      <c r="J46" s="11">
        <f>C44</f>
        <v>167.13437494171052</v>
      </c>
      <c r="K46" s="11" t="s">
        <v>20</v>
      </c>
    </row>
    <row r="47" spans="2:18" ht="30" customHeight="1" x14ac:dyDescent="0.25">
      <c r="B47" s="7" t="s">
        <v>42</v>
      </c>
      <c r="C47" s="56">
        <f>C18/C51</f>
        <v>46.153846153846153</v>
      </c>
      <c r="D47" s="2"/>
      <c r="E47" s="40"/>
      <c r="H47" s="46" t="s">
        <v>58</v>
      </c>
      <c r="I47" s="47"/>
      <c r="J47" s="57">
        <f>C45</f>
        <v>62.324103007731594</v>
      </c>
    </row>
    <row r="50" spans="2:4" ht="15.75" x14ac:dyDescent="0.25">
      <c r="B50" s="51" t="s">
        <v>63</v>
      </c>
      <c r="C50" s="52">
        <f>C18/60</f>
        <v>173.60833333333332</v>
      </c>
      <c r="D50" s="8" t="s">
        <v>61</v>
      </c>
    </row>
    <row r="51" spans="2:4" ht="31.5" x14ac:dyDescent="0.25">
      <c r="B51" s="51" t="s">
        <v>64</v>
      </c>
      <c r="C51" s="52">
        <f>C39*C50</f>
        <v>225.69083333333333</v>
      </c>
      <c r="D51" s="8" t="s">
        <v>62</v>
      </c>
    </row>
    <row r="52" spans="2:4" ht="15.75" thickBot="1" x14ac:dyDescent="0.3">
      <c r="C52" s="53"/>
    </row>
    <row r="53" spans="2:4" ht="15.75" x14ac:dyDescent="0.25">
      <c r="B53" s="58" t="s">
        <v>66</v>
      </c>
      <c r="C53" s="59">
        <f>C45/C46</f>
        <v>1.8154046692277936</v>
      </c>
    </row>
    <row r="54" spans="2:4" ht="16.5" thickBot="1" x14ac:dyDescent="0.3">
      <c r="B54" s="60" t="s">
        <v>65</v>
      </c>
      <c r="C54" s="61">
        <f>C45/C47</f>
        <v>1.3503555651675179</v>
      </c>
    </row>
  </sheetData>
  <mergeCells count="13">
    <mergeCell ref="H47:I47"/>
    <mergeCell ref="H20:I20"/>
    <mergeCell ref="H21:I21"/>
    <mergeCell ref="V23:X23"/>
    <mergeCell ref="H46:I46"/>
    <mergeCell ref="G3:H3"/>
    <mergeCell ref="O35:R35"/>
    <mergeCell ref="B35:B36"/>
    <mergeCell ref="E17:G17"/>
    <mergeCell ref="N31:O31"/>
    <mergeCell ref="N32:O32"/>
    <mergeCell ref="G31:H31"/>
    <mergeCell ref="G32:H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DEYVI ANTHONY LOPEZ RIOS</dc:creator>
  <cp:lastModifiedBy>DOCENTE - DEYVI ANTHONY LOPEZ RIOS</cp:lastModifiedBy>
  <dcterms:created xsi:type="dcterms:W3CDTF">2024-04-01T20:57:35Z</dcterms:created>
  <dcterms:modified xsi:type="dcterms:W3CDTF">2024-04-02T03:52:11Z</dcterms:modified>
</cp:coreProperties>
</file>