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defaultThemeVersion="124226"/>
  <xr:revisionPtr revIDLastSave="0" documentId="13_ncr:1_{7AF523D1-0750-472E-9E5E-037F1BDAC6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SA ALIG 4 TRAM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9" i="1" l="1"/>
  <c r="C389" i="1"/>
  <c r="G386" i="1"/>
  <c r="D386" i="1"/>
  <c r="E385" i="1"/>
  <c r="B385" i="1"/>
  <c r="F383" i="1"/>
  <c r="C383" i="1"/>
  <c r="B378" i="1"/>
  <c r="C343" i="1"/>
  <c r="C344" i="1"/>
  <c r="C345" i="1"/>
  <c r="B338" i="1"/>
  <c r="B315" i="1"/>
  <c r="B293" i="1"/>
  <c r="B303" i="1"/>
  <c r="J275" i="1"/>
  <c r="E275" i="1"/>
  <c r="J274" i="1"/>
  <c r="E274" i="1"/>
  <c r="J273" i="1"/>
  <c r="E273" i="1"/>
  <c r="J251" i="1"/>
  <c r="E251" i="1"/>
  <c r="J250" i="1"/>
  <c r="E250" i="1"/>
  <c r="J249" i="1"/>
  <c r="E249" i="1"/>
  <c r="J225" i="1"/>
  <c r="E225" i="1"/>
  <c r="J224" i="1"/>
  <c r="E224" i="1"/>
  <c r="J223" i="1"/>
  <c r="E223" i="1"/>
  <c r="J201" i="1"/>
  <c r="E201" i="1"/>
  <c r="J200" i="1"/>
  <c r="E200" i="1"/>
  <c r="J199" i="1"/>
  <c r="E199" i="1"/>
  <c r="J177" i="1"/>
  <c r="E177" i="1"/>
  <c r="J176" i="1"/>
  <c r="E176" i="1"/>
  <c r="J175" i="1"/>
  <c r="E175" i="1"/>
  <c r="J153" i="1"/>
  <c r="J152" i="1"/>
  <c r="J151" i="1"/>
  <c r="E151" i="1"/>
  <c r="E153" i="1"/>
  <c r="E152" i="1"/>
  <c r="C413" i="1" l="1"/>
  <c r="C415" i="1" s="1"/>
  <c r="C394" i="1"/>
  <c r="C396" i="1" s="1"/>
  <c r="C120" i="1"/>
  <c r="D123" i="1" s="1"/>
  <c r="C95" i="1" l="1"/>
  <c r="C92" i="1"/>
  <c r="C91" i="1"/>
  <c r="H33" i="1"/>
  <c r="F33" i="1"/>
  <c r="D33" i="1"/>
  <c r="B33" i="1"/>
  <c r="C52" i="1"/>
  <c r="I27" i="1"/>
  <c r="I29" i="1"/>
  <c r="C25" i="1"/>
  <c r="B21" i="1"/>
  <c r="D22" i="1"/>
  <c r="C19" i="1"/>
  <c r="C284" i="1" l="1"/>
  <c r="C106" i="1"/>
  <c r="C346" i="1"/>
  <c r="C328" i="1"/>
  <c r="G339" i="1" s="1"/>
  <c r="C326" i="1"/>
  <c r="E339" i="1" s="1"/>
  <c r="C330" i="1"/>
  <c r="H339" i="1" s="1"/>
  <c r="C325" i="1"/>
  <c r="C333" i="1" s="1"/>
  <c r="C327" i="1"/>
  <c r="E333" i="1" s="1"/>
  <c r="C323" i="1"/>
  <c r="B333" i="1" s="1"/>
  <c r="C324" i="1"/>
  <c r="C339" i="1" s="1"/>
  <c r="C329" i="1"/>
  <c r="G333" i="1" s="1"/>
  <c r="C62" i="1"/>
  <c r="H83" i="1" s="1"/>
  <c r="C129" i="1"/>
  <c r="C61" i="1"/>
  <c r="C73" i="1"/>
  <c r="C72" i="1"/>
  <c r="C70" i="1"/>
  <c r="C71" i="1"/>
  <c r="C68" i="1"/>
  <c r="C69" i="1"/>
  <c r="C59" i="1"/>
  <c r="C232" i="1" s="1"/>
  <c r="C60" i="1"/>
  <c r="C361" i="1" l="1"/>
  <c r="C418" i="1"/>
  <c r="E418" i="1" s="1"/>
  <c r="C399" i="1"/>
  <c r="E399" i="1" s="1"/>
  <c r="C360" i="1"/>
  <c r="C417" i="1"/>
  <c r="E417" i="1" s="1"/>
  <c r="C398" i="1"/>
  <c r="E398" i="1" s="1"/>
  <c r="C364" i="1"/>
  <c r="C421" i="1"/>
  <c r="E421" i="1" s="1"/>
  <c r="C402" i="1"/>
  <c r="E402" i="1" s="1"/>
  <c r="C366" i="1"/>
  <c r="C423" i="1"/>
  <c r="E423" i="1" s="1"/>
  <c r="C404" i="1"/>
  <c r="E404" i="1" s="1"/>
  <c r="C367" i="1"/>
  <c r="C424" i="1"/>
  <c r="E424" i="1" s="1"/>
  <c r="C405" i="1"/>
  <c r="E405" i="1" s="1"/>
  <c r="C370" i="1"/>
  <c r="C427" i="1"/>
  <c r="E427" i="1" s="1"/>
  <c r="C408" i="1"/>
  <c r="E408" i="1" s="1"/>
  <c r="C369" i="1"/>
  <c r="C426" i="1"/>
  <c r="E426" i="1" s="1"/>
  <c r="C407" i="1"/>
  <c r="E407" i="1" s="1"/>
  <c r="C363" i="1"/>
  <c r="C420" i="1"/>
  <c r="E420" i="1" s="1"/>
  <c r="C401" i="1"/>
  <c r="E401" i="1" s="1"/>
  <c r="C235" i="1"/>
  <c r="C236" i="1" s="1"/>
  <c r="C351" i="1"/>
  <c r="C356" i="1"/>
  <c r="H256" i="1"/>
  <c r="D83" i="1"/>
  <c r="H232" i="1"/>
  <c r="F83" i="1"/>
  <c r="C256" i="1"/>
  <c r="D76" i="1"/>
  <c r="H158" i="1"/>
  <c r="C158" i="1"/>
  <c r="G75" i="1"/>
  <c r="C206" i="1"/>
  <c r="I77" i="1"/>
  <c r="H206" i="1"/>
  <c r="F76" i="1"/>
  <c r="H182" i="1"/>
  <c r="C182" i="1"/>
  <c r="C75" i="1"/>
  <c r="H134" i="1"/>
  <c r="B77" i="1"/>
  <c r="C134" i="1"/>
  <c r="C89" i="1"/>
  <c r="C107" i="1" s="1"/>
  <c r="C109" i="1" s="1"/>
  <c r="C110" i="1" s="1"/>
  <c r="B83" i="1"/>
  <c r="C358" i="1" l="1"/>
  <c r="E369" i="1" s="1"/>
  <c r="C237" i="1"/>
  <c r="C238" i="1" s="1"/>
  <c r="C259" i="1"/>
  <c r="C260" i="1" s="1"/>
  <c r="H185" i="1"/>
  <c r="H186" i="1" s="1"/>
  <c r="H209" i="1"/>
  <c r="H210" i="1" s="1"/>
  <c r="C161" i="1"/>
  <c r="C162" i="1" s="1"/>
  <c r="H259" i="1"/>
  <c r="H260" i="1" s="1"/>
  <c r="H261" i="1" s="1"/>
  <c r="C209" i="1"/>
  <c r="C210" i="1" s="1"/>
  <c r="C211" i="1" s="1"/>
  <c r="H137" i="1"/>
  <c r="H138" i="1" s="1"/>
  <c r="H139" i="1" s="1"/>
  <c r="C137" i="1"/>
  <c r="C138" i="1" s="1"/>
  <c r="C139" i="1" s="1"/>
  <c r="C185" i="1"/>
  <c r="C186" i="1" s="1"/>
  <c r="H161" i="1"/>
  <c r="H162" i="1" s="1"/>
  <c r="H235" i="1"/>
  <c r="H236" i="1" s="1"/>
  <c r="H237" i="1" s="1"/>
  <c r="E363" i="1" l="1"/>
  <c r="C373" i="1" s="1"/>
  <c r="E360" i="1"/>
  <c r="B373" i="1" s="1"/>
  <c r="E361" i="1"/>
  <c r="C379" i="1" s="1"/>
  <c r="G373" i="1"/>
  <c r="E364" i="1"/>
  <c r="E379" i="1" s="1"/>
  <c r="H211" i="1"/>
  <c r="H212" i="1" s="1"/>
  <c r="H163" i="1"/>
  <c r="H164" i="1" s="1"/>
  <c r="C239" i="1"/>
  <c r="C240" i="1" s="1"/>
  <c r="C241" i="1" s="1"/>
  <c r="C242" i="1" s="1"/>
  <c r="E370" i="1"/>
  <c r="H379" i="1" s="1"/>
  <c r="H262" i="1"/>
  <c r="C261" i="1"/>
  <c r="C262" i="1" s="1"/>
  <c r="C163" i="1"/>
  <c r="C164" i="1" s="1"/>
  <c r="C212" i="1"/>
  <c r="H238" i="1"/>
  <c r="E366" i="1"/>
  <c r="E373" i="1" s="1"/>
  <c r="C140" i="1"/>
  <c r="C141" i="1" s="1"/>
  <c r="C142" i="1" s="1"/>
  <c r="C143" i="1" s="1"/>
  <c r="E367" i="1"/>
  <c r="G379" i="1" s="1"/>
  <c r="C187" i="1"/>
  <c r="C188" i="1" s="1"/>
  <c r="H187" i="1"/>
  <c r="H188" i="1" s="1"/>
  <c r="H140" i="1"/>
  <c r="M106" i="1"/>
  <c r="M105" i="1"/>
  <c r="C189" i="1" l="1"/>
  <c r="C190" i="1" s="1"/>
  <c r="H189" i="1"/>
  <c r="H190" i="1" s="1"/>
  <c r="H165" i="1"/>
  <c r="H166" i="1" s="1"/>
  <c r="C243" i="1"/>
  <c r="C244" i="1" s="1"/>
  <c r="C263" i="1"/>
  <c r="C264" i="1" s="1"/>
  <c r="H213" i="1"/>
  <c r="H214" i="1" s="1"/>
  <c r="H239" i="1"/>
  <c r="H240" i="1" s="1"/>
  <c r="C213" i="1"/>
  <c r="C214" i="1" s="1"/>
  <c r="C165" i="1"/>
  <c r="C166" i="1" s="1"/>
  <c r="H263" i="1"/>
  <c r="H264" i="1" s="1"/>
  <c r="H265" i="1" s="1"/>
  <c r="H266" i="1" s="1"/>
  <c r="H141" i="1"/>
  <c r="H142" i="1" s="1"/>
  <c r="M107" i="1"/>
  <c r="M108" i="1" s="1"/>
  <c r="C144" i="1"/>
  <c r="C245" i="1" l="1"/>
  <c r="C246" i="1" s="1"/>
  <c r="H143" i="1"/>
  <c r="H144" i="1" s="1"/>
  <c r="H241" i="1"/>
  <c r="H242" i="1" s="1"/>
  <c r="H243" i="1" s="1"/>
  <c r="H244" i="1" s="1"/>
  <c r="H245" i="1" s="1"/>
  <c r="H167" i="1"/>
  <c r="H168" i="1" s="1"/>
  <c r="C215" i="1"/>
  <c r="C216" i="1" s="1"/>
  <c r="H215" i="1"/>
  <c r="H216" i="1" s="1"/>
  <c r="H267" i="1"/>
  <c r="H268" i="1" s="1"/>
  <c r="H269" i="1" s="1"/>
  <c r="H191" i="1"/>
  <c r="H192" i="1" s="1"/>
  <c r="C167" i="1"/>
  <c r="C168" i="1" s="1"/>
  <c r="C265" i="1"/>
  <c r="C266" i="1" s="1"/>
  <c r="C191" i="1"/>
  <c r="C192" i="1" s="1"/>
  <c r="C145" i="1"/>
  <c r="C146" i="1" s="1"/>
  <c r="M109" i="1"/>
  <c r="M110" i="1" s="1"/>
  <c r="H248" i="1" l="1"/>
  <c r="H252" i="1" s="1"/>
  <c r="H253" i="1" s="1"/>
  <c r="H246" i="1"/>
  <c r="H193" i="1"/>
  <c r="H194" i="1" s="1"/>
  <c r="H195" i="1" s="1"/>
  <c r="C193" i="1"/>
  <c r="C194" i="1" s="1"/>
  <c r="C195" i="1" s="1"/>
  <c r="C267" i="1"/>
  <c r="C268" i="1" s="1"/>
  <c r="C269" i="1" s="1"/>
  <c r="H145" i="1"/>
  <c r="H146" i="1" s="1"/>
  <c r="C147" i="1"/>
  <c r="H169" i="1"/>
  <c r="H170" i="1" s="1"/>
  <c r="H270" i="1"/>
  <c r="H272" i="1"/>
  <c r="H217" i="1"/>
  <c r="H218" i="1" s="1"/>
  <c r="H219" i="1" s="1"/>
  <c r="C169" i="1"/>
  <c r="C170" i="1" s="1"/>
  <c r="C171" i="1" s="1"/>
  <c r="C217" i="1"/>
  <c r="C218" i="1" s="1"/>
  <c r="C219" i="1" s="1"/>
  <c r="C248" i="1"/>
  <c r="M111" i="1"/>
  <c r="M112" i="1" s="1"/>
  <c r="D294" i="1"/>
  <c r="C148" i="1" l="1"/>
  <c r="C150" i="1"/>
  <c r="C198" i="1"/>
  <c r="C196" i="1"/>
  <c r="H198" i="1"/>
  <c r="H196" i="1"/>
  <c r="H171" i="1"/>
  <c r="H172" i="1" s="1"/>
  <c r="H220" i="1"/>
  <c r="H222" i="1"/>
  <c r="H147" i="1"/>
  <c r="H148" i="1" s="1"/>
  <c r="C174" i="1"/>
  <c r="C172" i="1"/>
  <c r="C222" i="1"/>
  <c r="C220" i="1"/>
  <c r="C270" i="1"/>
  <c r="C272" i="1"/>
  <c r="B294" i="1"/>
  <c r="C252" i="1"/>
  <c r="H294" i="1"/>
  <c r="H276" i="1"/>
  <c r="M113" i="1"/>
  <c r="M114" i="1" s="1"/>
  <c r="D304" i="1"/>
  <c r="C154" i="1" l="1"/>
  <c r="B287" i="1"/>
  <c r="C288" i="1"/>
  <c r="C178" i="1"/>
  <c r="H202" i="1"/>
  <c r="G287" i="1"/>
  <c r="C253" i="1"/>
  <c r="B304" i="1"/>
  <c r="C276" i="1"/>
  <c r="F294" i="1"/>
  <c r="H226" i="1"/>
  <c r="H287" i="1"/>
  <c r="H304" i="1"/>
  <c r="H277" i="1"/>
  <c r="C226" i="1"/>
  <c r="G288" i="1"/>
  <c r="H150" i="1"/>
  <c r="H174" i="1"/>
  <c r="C202" i="1"/>
  <c r="E288" i="1"/>
  <c r="M115" i="1"/>
  <c r="M116" i="1" s="1"/>
  <c r="C115" i="1" l="1"/>
  <c r="C119" i="1" s="1"/>
  <c r="B123" i="1" s="1"/>
  <c r="C298" i="1"/>
  <c r="C179" i="1"/>
  <c r="G298" i="1"/>
  <c r="C227" i="1"/>
  <c r="H227" i="1"/>
  <c r="H297" i="1"/>
  <c r="E298" i="1"/>
  <c r="C203" i="1"/>
  <c r="E287" i="1"/>
  <c r="H178" i="1"/>
  <c r="C287" i="1"/>
  <c r="H154" i="1"/>
  <c r="F304" i="1"/>
  <c r="C277" i="1"/>
  <c r="G297" i="1"/>
  <c r="H203" i="1"/>
  <c r="B297" i="1"/>
  <c r="C155" i="1"/>
  <c r="C114" i="1"/>
  <c r="E123" i="1" l="1"/>
  <c r="C123" i="1"/>
  <c r="H155" i="1"/>
  <c r="C297" i="1"/>
  <c r="H179" i="1"/>
  <c r="E297" i="1"/>
</calcChain>
</file>

<file path=xl/sharedStrings.xml><?xml version="1.0" encoding="utf-8"?>
<sst xmlns="http://schemas.openxmlformats.org/spreadsheetml/2006/main" count="786" uniqueCount="144">
  <si>
    <t>m</t>
  </si>
  <si>
    <t>DIAMETRO</t>
  </si>
  <si>
    <t>AREA</t>
  </si>
  <si>
    <t>cm</t>
  </si>
  <si>
    <t>cm2</t>
  </si>
  <si>
    <t>fc =</t>
  </si>
  <si>
    <t>fy =</t>
  </si>
  <si>
    <t>ton</t>
  </si>
  <si>
    <t>Vc =</t>
  </si>
  <si>
    <t xml:space="preserve">1. DATOS </t>
  </si>
  <si>
    <t>kg/cm2</t>
  </si>
  <si>
    <t xml:space="preserve">Carga muerta </t>
  </si>
  <si>
    <t>Carga viva</t>
  </si>
  <si>
    <t>2. SOLUCIÓN</t>
  </si>
  <si>
    <t>Mu =</t>
  </si>
  <si>
    <t>ton-m</t>
  </si>
  <si>
    <t>As =</t>
  </si>
  <si>
    <t>Usamos acero # =</t>
  </si>
  <si>
    <t>Diam. =</t>
  </si>
  <si>
    <t>Area =</t>
  </si>
  <si>
    <t>TABLA 1</t>
  </si>
  <si>
    <t>ACERO DISPONIBLES EN cm2</t>
  </si>
  <si>
    <t>N°</t>
  </si>
  <si>
    <r>
      <rPr>
        <sz val="10"/>
        <color indexed="8"/>
        <rFont val="Calibri"/>
        <family val="2"/>
      </rPr>
      <t xml:space="preserve">φ </t>
    </r>
    <r>
      <rPr>
        <sz val="11"/>
        <color indexed="8"/>
        <rFont val="Calibri"/>
        <family val="2"/>
      </rPr>
      <t>(pulg)</t>
    </r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</si>
  <si>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</si>
  <si>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</si>
  <si>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</si>
  <si>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</si>
  <si>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</si>
  <si>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</si>
  <si>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</si>
  <si>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</si>
  <si>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</si>
  <si>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</si>
  <si>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</si>
  <si>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</si>
  <si>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</si>
  <si>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</si>
  <si>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</si>
  <si>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</si>
  <si>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</si>
  <si>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</si>
  <si>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</si>
  <si>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Usamos:</t>
  </si>
  <si>
    <t>Cantidad aceros =</t>
  </si>
  <si>
    <t>Resistencia del concreto</t>
  </si>
  <si>
    <t>Fluencia del acero</t>
  </si>
  <si>
    <t>L1 =</t>
  </si>
  <si>
    <t>L2 =</t>
  </si>
  <si>
    <t>L3 =</t>
  </si>
  <si>
    <t>L4 =</t>
  </si>
  <si>
    <t>Longitud tramo 1</t>
  </si>
  <si>
    <t>Longitud tramo 2</t>
  </si>
  <si>
    <t>Longitud tramo 3</t>
  </si>
  <si>
    <t>Longitud tramo 4</t>
  </si>
  <si>
    <t>h =</t>
  </si>
  <si>
    <t>Peralte aligerado</t>
  </si>
  <si>
    <t>WD =</t>
  </si>
  <si>
    <t>WL =</t>
  </si>
  <si>
    <t>ton/m</t>
  </si>
  <si>
    <t>DISEÑO DE ALIGERADO - METODO DE LOS COEFICIENTES</t>
  </si>
  <si>
    <t>Ancho alma</t>
  </si>
  <si>
    <t>Ancho ala</t>
  </si>
  <si>
    <t>bw =</t>
  </si>
  <si>
    <t>hf =</t>
  </si>
  <si>
    <t xml:space="preserve">2.1. Valores de los coeficientes </t>
  </si>
  <si>
    <t>2.2. Carga ultima por vigueta</t>
  </si>
  <si>
    <t>Wu =</t>
  </si>
  <si>
    <t xml:space="preserve">2.3. Momentos positivos y negativos usando los coeficientes </t>
  </si>
  <si>
    <t>tramo 1 ---&gt; M+ =</t>
  </si>
  <si>
    <t>tramo 2 ---&gt; M+ =</t>
  </si>
  <si>
    <t>tramo 3 ---&gt; M+ =</t>
  </si>
  <si>
    <t>tramo 4 ---&gt; M+ =</t>
  </si>
  <si>
    <t>Momentos negativos</t>
  </si>
  <si>
    <t xml:space="preserve">Momentos positivos </t>
  </si>
  <si>
    <t>tramo 1 ---&gt; M- =</t>
  </si>
  <si>
    <t>tramo 2 ---&gt; M- =</t>
  </si>
  <si>
    <t>tramo 3 ---&gt; M- =</t>
  </si>
  <si>
    <t>tramo 4 ---&gt; M- =</t>
  </si>
  <si>
    <t xml:space="preserve"> M- =</t>
  </si>
  <si>
    <t>M- =</t>
  </si>
  <si>
    <t>Ahora analizamos el comportamiento de la sección, si se trabajará como sección T o simplemente como sección rectangular.</t>
  </si>
  <si>
    <t>Para esto se tomará en cuenta la sección más crítica para el momento positivo que en este caso es para el momento ultimo.</t>
  </si>
  <si>
    <t>b =</t>
  </si>
  <si>
    <t>d =</t>
  </si>
  <si>
    <t>Ancho momento positivo</t>
  </si>
  <si>
    <t>Ancho momento negativo</t>
  </si>
  <si>
    <t>Peralte efectivo</t>
  </si>
  <si>
    <t>Re =</t>
  </si>
  <si>
    <t>Recubrimiento</t>
  </si>
  <si>
    <t>Para las iteraciones usaremos las siguientes formulas de As y a:</t>
  </si>
  <si>
    <t>iteraciones</t>
  </si>
  <si>
    <t>a =</t>
  </si>
  <si>
    <t>Primera Iteración:</t>
  </si>
  <si>
    <t xml:space="preserve">Suponiendo valor de : </t>
  </si>
  <si>
    <t>a = d/5 =</t>
  </si>
  <si>
    <t xml:space="preserve">cm </t>
  </si>
  <si>
    <t>Segunda Iteración:</t>
  </si>
  <si>
    <t>Tercera Iteración:</t>
  </si>
  <si>
    <t>Cuarta Iteración:</t>
  </si>
  <si>
    <t>Quinta Iteración:</t>
  </si>
  <si>
    <t>Sexta Iteración:</t>
  </si>
  <si>
    <t xml:space="preserve"> Usar: As =</t>
  </si>
  <si>
    <t>Realizado las iteracciones se tiene:</t>
  </si>
  <si>
    <t>Comparando y evaluando:</t>
  </si>
  <si>
    <t>a</t>
  </si>
  <si>
    <t>hf</t>
  </si>
  <si>
    <t>2.4. Calculo de acero negativo</t>
  </si>
  <si>
    <t>Mu - =</t>
  </si>
  <si>
    <t>Primer tramo</t>
  </si>
  <si>
    <t>Segundo tramo</t>
  </si>
  <si>
    <t>Tercer tramo</t>
  </si>
  <si>
    <t>Cuarto tramo</t>
  </si>
  <si>
    <t>2.5. Calculo de acero positivo</t>
  </si>
  <si>
    <t>Mu + =</t>
  </si>
  <si>
    <t>As min =</t>
  </si>
  <si>
    <t>Usar: As =</t>
  </si>
  <si>
    <t>Areas de acero</t>
  </si>
  <si>
    <t>Acero de refuerzo</t>
  </si>
  <si>
    <t>2.7. Diseño por corte</t>
  </si>
  <si>
    <t>2.6. Calculo de acero minimo</t>
  </si>
  <si>
    <t xml:space="preserve">Fuerzas cortantes </t>
  </si>
  <si>
    <t>tramo 1 ---&gt; Vc =</t>
  </si>
  <si>
    <t>tramo 2 ---&gt; Vc =</t>
  </si>
  <si>
    <t>tramo 3 ---&gt; Vc =</t>
  </si>
  <si>
    <t>tramo 4 ---&gt; Vc =</t>
  </si>
  <si>
    <t xml:space="preserve">ton </t>
  </si>
  <si>
    <t xml:space="preserve">Para nuestro aligerado, la resistencia al cortante proporcionada por el concreto del alma de las viguetas será: </t>
  </si>
  <si>
    <t>Ø =</t>
  </si>
  <si>
    <t>Cortante. Ver tabla 2.</t>
  </si>
  <si>
    <t>Ø Vc =</t>
  </si>
  <si>
    <t>Tramo 1 --- Vc =</t>
  </si>
  <si>
    <t>Tramo 2 --- Vc =</t>
  </si>
  <si>
    <t>Tramo 3 --- Vc =</t>
  </si>
  <si>
    <t>Tramo 4 --- Vc =</t>
  </si>
  <si>
    <t>Para aligerados de acuerdo a la norma E.060 - 2009, podemos incrementar el valor en un 10%.</t>
  </si>
  <si>
    <t>Flexión. Ver tabla 2.</t>
  </si>
  <si>
    <t>Ensanches alternados</t>
  </si>
  <si>
    <t>Ensanches corridos</t>
  </si>
  <si>
    <t>La =</t>
  </si>
  <si>
    <t>Medida ladrillo cuadrado</t>
  </si>
  <si>
    <t>H =</t>
  </si>
  <si>
    <t>Espesor del ala</t>
  </si>
  <si>
    <t>Mu+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</si>
</sst>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Nº&quot;\ 0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</font>
    <font>
      <b/>
      <u/>
      <sz val="11"/>
      <color rgb="FF0070C0"/>
      <name val="Calibri"/>
      <family val="2"/>
      <scheme val="minor"/>
    </font>
    <font>
      <b/>
      <u/>
      <sz val="2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indent="1"/>
    </xf>
    <xf numFmtId="2" fontId="1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/>
    </xf>
    <xf numFmtId="12" fontId="4" fillId="3" borderId="4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2" fontId="6" fillId="2" borderId="0" xfId="0" applyNumberFormat="1" applyFont="1" applyFill="1" applyAlignment="1">
      <alignment horizontal="left" vertical="center" indent="4"/>
    </xf>
    <xf numFmtId="0" fontId="7" fillId="3" borderId="0" xfId="0" applyFont="1" applyFill="1" applyAlignment="1">
      <alignment horizontal="right" vertical="center"/>
    </xf>
    <xf numFmtId="2" fontId="8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/>
    <xf numFmtId="0" fontId="0" fillId="3" borderId="0" xfId="0" applyFill="1" applyAlignment="1">
      <alignment horizontal="left" indent="6"/>
    </xf>
    <xf numFmtId="0" fontId="0" fillId="3" borderId="0" xfId="0" applyFill="1" applyAlignment="1">
      <alignment horizontal="left" indent="4"/>
    </xf>
    <xf numFmtId="0" fontId="13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 indent="2"/>
    </xf>
    <xf numFmtId="0" fontId="18" fillId="3" borderId="0" xfId="0" applyFont="1" applyFill="1" applyAlignment="1">
      <alignment horizontal="left" vertical="center" indent="2"/>
    </xf>
    <xf numFmtId="0" fontId="4" fillId="3" borderId="0" xfId="0" applyFont="1" applyFill="1" applyAlignment="1">
      <alignment horizontal="center"/>
    </xf>
    <xf numFmtId="12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0" fillId="3" borderId="0" xfId="0" applyNumberFormat="1" applyFill="1"/>
    <xf numFmtId="164" fontId="0" fillId="3" borderId="0" xfId="0" applyNumberFormat="1" applyFill="1" applyAlignment="1">
      <alignment horizontal="left" vertical="center" indent="1"/>
    </xf>
    <xf numFmtId="164" fontId="0" fillId="3" borderId="0" xfId="0" applyNumberFormat="1" applyFill="1" applyAlignment="1">
      <alignment horizontal="left" vertical="center" indent="2"/>
    </xf>
    <xf numFmtId="164" fontId="0" fillId="3" borderId="0" xfId="0" applyNumberFormat="1" applyFill="1" applyAlignment="1">
      <alignment horizontal="left" vertical="center" indent="5"/>
    </xf>
    <xf numFmtId="164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right" vertical="center"/>
    </xf>
    <xf numFmtId="2" fontId="20" fillId="3" borderId="0" xfId="0" quotePrefix="1" applyNumberFormat="1" applyFont="1" applyFill="1" applyAlignment="1">
      <alignment horizontal="right"/>
    </xf>
    <xf numFmtId="164" fontId="20" fillId="3" borderId="0" xfId="0" quotePrefix="1" applyNumberFormat="1" applyFont="1" applyFill="1" applyAlignment="1">
      <alignment horizontal="center"/>
    </xf>
    <xf numFmtId="0" fontId="20" fillId="3" borderId="0" xfId="0" applyFont="1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4" fontId="16" fillId="3" borderId="0" xfId="0" applyNumberFormat="1" applyFont="1" applyFill="1" applyAlignment="1">
      <alignment horizontal="left" vertical="center"/>
    </xf>
    <xf numFmtId="2" fontId="16" fillId="3" borderId="0" xfId="0" applyNumberFormat="1" applyFont="1" applyFill="1" applyAlignment="1">
      <alignment horizontal="left" vertical="center"/>
    </xf>
    <xf numFmtId="164" fontId="16" fillId="3" borderId="0" xfId="0" applyNumberFormat="1" applyFont="1" applyFill="1" applyAlignment="1">
      <alignment horizontal="left"/>
    </xf>
    <xf numFmtId="2" fontId="16" fillId="3" borderId="0" xfId="0" applyNumberFormat="1" applyFont="1" applyFill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0" fontId="16" fillId="3" borderId="0" xfId="0" applyFont="1" applyFill="1"/>
    <xf numFmtId="164" fontId="16" fillId="3" borderId="0" xfId="0" applyNumberFormat="1" applyFont="1" applyFill="1" applyAlignment="1">
      <alignment horizontal="right" vertical="center"/>
    </xf>
    <xf numFmtId="164" fontId="13" fillId="3" borderId="0" xfId="0" applyNumberFormat="1" applyFont="1" applyFill="1" applyAlignment="1">
      <alignment horizontal="right" vertical="center"/>
    </xf>
    <xf numFmtId="164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2" fontId="20" fillId="3" borderId="0" xfId="0" applyNumberFormat="1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/>
    <xf numFmtId="0" fontId="20" fillId="3" borderId="0" xfId="0" applyFont="1" applyFill="1" applyAlignment="1">
      <alignment horizontal="right"/>
    </xf>
    <xf numFmtId="164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3" borderId="0" xfId="0" applyFont="1" applyFill="1" applyAlignment="1">
      <alignment horizontal="left"/>
    </xf>
    <xf numFmtId="0" fontId="23" fillId="3" borderId="0" xfId="0" applyFont="1" applyFill="1"/>
    <xf numFmtId="166" fontId="20" fillId="3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left" wrapText="1"/>
    </xf>
    <xf numFmtId="164" fontId="20" fillId="3" borderId="0" xfId="0" applyNumberFormat="1" applyFont="1" applyFill="1" applyAlignment="1">
      <alignment horizontal="right" vertical="center" wrapText="1"/>
    </xf>
    <xf numFmtId="164" fontId="0" fillId="3" borderId="0" xfId="0" applyNumberFormat="1" applyFill="1" applyAlignment="1">
      <alignment horizontal="left" vertical="center" wrapText="1"/>
    </xf>
    <xf numFmtId="2" fontId="0" fillId="3" borderId="0" xfId="0" applyNumberForma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842315</xdr:colOff>
      <xdr:row>20</xdr:row>
      <xdr:rowOff>5953</xdr:rowOff>
    </xdr:from>
    <xdr:to>
      <xdr:col>3</xdr:col>
      <xdr:colOff>261024</xdr:colOff>
      <xdr:row>22</xdr:row>
      <xdr:rowOff>166826</xdr:rowOff>
    </xdr:to>
    <xdr:sp macro="" textlink="">
      <xdr:nvSpPr>
        <xdr:cNvPr id="4" name="Forma libre: forma 3">
          <a:extLst>
            <a:ext uri="{FF2B5EF4-FFF2-40B4-BE49-F238E27FC236}">
              <a16:creationId xmlns:a16="http://schemas.microsoft.com/office/drawing/2014/main" id="{05BD1E4A-85EE-4B77-9101-1EA7FE88041D}"/>
            </a:ext>
          </a:extLst>
        </xdr:cNvPr>
        <xdr:cNvSpPr/>
      </xdr:nvSpPr>
      <xdr:spPr>
        <a:xfrm>
          <a:off x="1062581" y="3768328"/>
          <a:ext cx="1395146" cy="541873"/>
        </a:xfrm>
        <a:custGeom>
          <a:avLst/>
          <a:gdLst>
            <a:gd name="connsiteX0" fmla="*/ 0 w 1392621"/>
            <a:gd name="connsiteY0" fmla="*/ 197069 h 525517"/>
            <a:gd name="connsiteX1" fmla="*/ 525517 w 1392621"/>
            <a:gd name="connsiteY1" fmla="*/ 190500 h 525517"/>
            <a:gd name="connsiteX2" fmla="*/ 525517 w 1392621"/>
            <a:gd name="connsiteY2" fmla="*/ 518948 h 525517"/>
            <a:gd name="connsiteX3" fmla="*/ 834259 w 1392621"/>
            <a:gd name="connsiteY3" fmla="*/ 525517 h 525517"/>
            <a:gd name="connsiteX4" fmla="*/ 834259 w 1392621"/>
            <a:gd name="connsiteY4" fmla="*/ 183931 h 525517"/>
            <a:gd name="connsiteX5" fmla="*/ 1392621 w 1392621"/>
            <a:gd name="connsiteY5" fmla="*/ 190500 h 525517"/>
            <a:gd name="connsiteX6" fmla="*/ 1392621 w 1392621"/>
            <a:gd name="connsiteY6" fmla="*/ 13138 h 525517"/>
            <a:gd name="connsiteX7" fmla="*/ 26276 w 1392621"/>
            <a:gd name="connsiteY7" fmla="*/ 0 h 525517"/>
            <a:gd name="connsiteX8" fmla="*/ 0 w 1392621"/>
            <a:gd name="connsiteY8" fmla="*/ 197069 h 525517"/>
            <a:gd name="connsiteX0" fmla="*/ 13382 w 1406003"/>
            <a:gd name="connsiteY0" fmla="*/ 186286 h 514734"/>
            <a:gd name="connsiteX1" fmla="*/ 538899 w 1406003"/>
            <a:gd name="connsiteY1" fmla="*/ 179717 h 514734"/>
            <a:gd name="connsiteX2" fmla="*/ 538899 w 1406003"/>
            <a:gd name="connsiteY2" fmla="*/ 508165 h 514734"/>
            <a:gd name="connsiteX3" fmla="*/ 847641 w 1406003"/>
            <a:gd name="connsiteY3" fmla="*/ 514734 h 514734"/>
            <a:gd name="connsiteX4" fmla="*/ 847641 w 1406003"/>
            <a:gd name="connsiteY4" fmla="*/ 173148 h 514734"/>
            <a:gd name="connsiteX5" fmla="*/ 1406003 w 1406003"/>
            <a:gd name="connsiteY5" fmla="*/ 179717 h 514734"/>
            <a:gd name="connsiteX6" fmla="*/ 1406003 w 1406003"/>
            <a:gd name="connsiteY6" fmla="*/ 2355 h 514734"/>
            <a:gd name="connsiteX7" fmla="*/ 0 w 1406003"/>
            <a:gd name="connsiteY7" fmla="*/ 0 h 514734"/>
            <a:gd name="connsiteX8" fmla="*/ 13382 w 1406003"/>
            <a:gd name="connsiteY8" fmla="*/ 186286 h 514734"/>
            <a:gd name="connsiteX0" fmla="*/ 0 w 1392621"/>
            <a:gd name="connsiteY0" fmla="*/ 186286 h 514734"/>
            <a:gd name="connsiteX1" fmla="*/ 525517 w 1392621"/>
            <a:gd name="connsiteY1" fmla="*/ 179717 h 514734"/>
            <a:gd name="connsiteX2" fmla="*/ 525517 w 1392621"/>
            <a:gd name="connsiteY2" fmla="*/ 508165 h 514734"/>
            <a:gd name="connsiteX3" fmla="*/ 834259 w 1392621"/>
            <a:gd name="connsiteY3" fmla="*/ 514734 h 514734"/>
            <a:gd name="connsiteX4" fmla="*/ 834259 w 1392621"/>
            <a:gd name="connsiteY4" fmla="*/ 173148 h 514734"/>
            <a:gd name="connsiteX5" fmla="*/ 1392621 w 1392621"/>
            <a:gd name="connsiteY5" fmla="*/ 179717 h 514734"/>
            <a:gd name="connsiteX6" fmla="*/ 1392621 w 1392621"/>
            <a:gd name="connsiteY6" fmla="*/ 2355 h 514734"/>
            <a:gd name="connsiteX7" fmla="*/ 4645 w 1392621"/>
            <a:gd name="connsiteY7" fmla="*/ 0 h 514734"/>
            <a:gd name="connsiteX8" fmla="*/ 0 w 1392621"/>
            <a:gd name="connsiteY8" fmla="*/ 186286 h 514734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4259 w 1392621"/>
            <a:gd name="connsiteY4" fmla="*/ 173148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4259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7864 w 1392621"/>
            <a:gd name="connsiteY3" fmla="*/ 518328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7864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392621" h="525517">
              <a:moveTo>
                <a:pt x="0" y="186286"/>
              </a:moveTo>
              <a:lnTo>
                <a:pt x="525517" y="190500"/>
              </a:lnTo>
              <a:lnTo>
                <a:pt x="525517" y="522543"/>
              </a:lnTo>
              <a:lnTo>
                <a:pt x="837864" y="525517"/>
              </a:lnTo>
              <a:cubicBezTo>
                <a:pt x="837864" y="414051"/>
                <a:pt x="837865" y="295397"/>
                <a:pt x="837865" y="183931"/>
              </a:cubicBezTo>
              <a:lnTo>
                <a:pt x="1392621" y="179717"/>
              </a:lnTo>
              <a:lnTo>
                <a:pt x="1392621" y="2355"/>
              </a:lnTo>
              <a:lnTo>
                <a:pt x="4645" y="0"/>
              </a:lnTo>
              <a:lnTo>
                <a:pt x="0" y="186286"/>
              </a:lnTo>
              <a:close/>
            </a:path>
          </a:pathLst>
        </a:cu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846946</xdr:colOff>
      <xdr:row>19</xdr:row>
      <xdr:rowOff>47474</xdr:rowOff>
    </xdr:from>
    <xdr:to>
      <xdr:col>3</xdr:col>
      <xdr:colOff>261024</xdr:colOff>
      <xdr:row>19</xdr:row>
      <xdr:rowOff>49829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62089CFB-30D0-4885-A02C-901B8DE4E3E8}"/>
            </a:ext>
          </a:extLst>
        </xdr:cNvPr>
        <xdr:cNvCxnSpPr/>
      </xdr:nvCxnSpPr>
      <xdr:spPr>
        <a:xfrm>
          <a:off x="1066201" y="3048748"/>
          <a:ext cx="1383776" cy="235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694948</xdr:colOff>
      <xdr:row>20</xdr:row>
      <xdr:rowOff>22309</xdr:rowOff>
    </xdr:from>
    <xdr:to>
      <xdr:col>1</xdr:col>
      <xdr:colOff>699579</xdr:colOff>
      <xdr:row>21</xdr:row>
      <xdr:rowOff>18095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3609E01-4387-41C4-BEC5-A57A5960AE81}"/>
            </a:ext>
          </a:extLst>
        </xdr:cNvPr>
        <xdr:cNvCxnSpPr/>
      </xdr:nvCxnSpPr>
      <xdr:spPr>
        <a:xfrm flipV="1">
          <a:off x="914203" y="3214083"/>
          <a:ext cx="4631" cy="18628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403907</xdr:colOff>
      <xdr:row>20</xdr:row>
      <xdr:rowOff>21566</xdr:rowOff>
    </xdr:from>
    <xdr:to>
      <xdr:col>3</xdr:col>
      <xdr:colOff>406589</xdr:colOff>
      <xdr:row>22</xdr:row>
      <xdr:rowOff>166826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1CD3C9C-12F3-4B94-8FE3-1AB65B8114D9}"/>
            </a:ext>
          </a:extLst>
        </xdr:cNvPr>
        <xdr:cNvCxnSpPr/>
      </xdr:nvCxnSpPr>
      <xdr:spPr>
        <a:xfrm flipH="1" flipV="1">
          <a:off x="2600610" y="3783941"/>
          <a:ext cx="2682" cy="52626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309506</xdr:colOff>
      <xdr:row>23</xdr:row>
      <xdr:rowOff>77585</xdr:rowOff>
    </xdr:from>
    <xdr:to>
      <xdr:col>2</xdr:col>
      <xdr:colOff>620908</xdr:colOff>
      <xdr:row>23</xdr:row>
      <xdr:rowOff>80559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6848A3E-F7A8-4186-AAA0-7DCC495DD69B}"/>
            </a:ext>
          </a:extLst>
        </xdr:cNvPr>
        <xdr:cNvCxnSpPr/>
      </xdr:nvCxnSpPr>
      <xdr:spPr>
        <a:xfrm>
          <a:off x="1585497" y="3840859"/>
          <a:ext cx="311402" cy="297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29</xdr:row>
      <xdr:rowOff>130629</xdr:rowOff>
    </xdr:from>
    <xdr:to>
      <xdr:col>8</xdr:col>
      <xdr:colOff>53578</xdr:colOff>
      <xdr:row>29</xdr:row>
      <xdr:rowOff>184547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A5284489-269F-40F3-90DC-63C17AF3A978}"/>
            </a:ext>
          </a:extLst>
        </xdr:cNvPr>
        <xdr:cNvSpPr/>
      </xdr:nvSpPr>
      <xdr:spPr>
        <a:xfrm>
          <a:off x="268916" y="5606143"/>
          <a:ext cx="6544691" cy="53918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208361</xdr:colOff>
      <xdr:row>30</xdr:row>
      <xdr:rowOff>10885</xdr:rowOff>
    </xdr:from>
    <xdr:to>
      <xdr:col>1</xdr:col>
      <xdr:colOff>119743</xdr:colOff>
      <xdr:row>30</xdr:row>
      <xdr:rowOff>146957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9DA65319-9858-43B2-B50E-F650D2E732B7}"/>
            </a:ext>
          </a:extLst>
        </xdr:cNvPr>
        <xdr:cNvSpPr/>
      </xdr:nvSpPr>
      <xdr:spPr>
        <a:xfrm>
          <a:off x="208361" y="5676899"/>
          <a:ext cx="129096" cy="136072"/>
        </a:xfrm>
        <a:prstGeom prst="triangl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392905</xdr:colOff>
      <xdr:row>30</xdr:row>
      <xdr:rowOff>0</xdr:rowOff>
    </xdr:from>
    <xdr:to>
      <xdr:col>2</xdr:col>
      <xdr:colOff>523874</xdr:colOff>
      <xdr:row>30</xdr:row>
      <xdr:rowOff>148828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1CE5566E-A605-4515-ABEE-ACF9B3F67722}"/>
            </a:ext>
          </a:extLst>
        </xdr:cNvPr>
        <xdr:cNvSpPr/>
      </xdr:nvSpPr>
      <xdr:spPr>
        <a:xfrm>
          <a:off x="1672827" y="5667375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360758</xdr:colOff>
      <xdr:row>29</xdr:row>
      <xdr:rowOff>188118</xdr:rowOff>
    </xdr:from>
    <xdr:to>
      <xdr:col>4</xdr:col>
      <xdr:colOff>491727</xdr:colOff>
      <xdr:row>30</xdr:row>
      <xdr:rowOff>146446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2959F1FA-526B-4239-A5A1-8F7DB333423A}"/>
            </a:ext>
          </a:extLst>
        </xdr:cNvPr>
        <xdr:cNvSpPr/>
      </xdr:nvSpPr>
      <xdr:spPr>
        <a:xfrm>
          <a:off x="3474242" y="5664993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304800</xdr:colOff>
      <xdr:row>30</xdr:row>
      <xdr:rowOff>1190</xdr:rowOff>
    </xdr:from>
    <xdr:to>
      <xdr:col>6</xdr:col>
      <xdr:colOff>435769</xdr:colOff>
      <xdr:row>30</xdr:row>
      <xdr:rowOff>150018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7D7CA843-F83F-49D2-8A2F-572F3E79CA5D}"/>
            </a:ext>
          </a:extLst>
        </xdr:cNvPr>
        <xdr:cNvSpPr/>
      </xdr:nvSpPr>
      <xdr:spPr>
        <a:xfrm>
          <a:off x="5251847" y="5668565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894157</xdr:colOff>
      <xdr:row>30</xdr:row>
      <xdr:rowOff>1191</xdr:rowOff>
    </xdr:from>
    <xdr:to>
      <xdr:col>8</xdr:col>
      <xdr:colOff>108345</xdr:colOff>
      <xdr:row>30</xdr:row>
      <xdr:rowOff>150019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EF761C96-98B0-47FD-8705-CC1A8C5AE1A7}"/>
            </a:ext>
          </a:extLst>
        </xdr:cNvPr>
        <xdr:cNvSpPr/>
      </xdr:nvSpPr>
      <xdr:spPr>
        <a:xfrm>
          <a:off x="6757985" y="5668566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52393</xdr:colOff>
      <xdr:row>27</xdr:row>
      <xdr:rowOff>107298</xdr:rowOff>
    </xdr:from>
    <xdr:to>
      <xdr:col>8</xdr:col>
      <xdr:colOff>54769</xdr:colOff>
      <xdr:row>29</xdr:row>
      <xdr:rowOff>65885</xdr:rowOff>
    </xdr:to>
    <xdr:sp macro="" textlink="">
      <xdr:nvSpPr>
        <xdr:cNvPr id="141" name="Rectángulo 140">
          <a:extLst>
            <a:ext uri="{FF2B5EF4-FFF2-40B4-BE49-F238E27FC236}">
              <a16:creationId xmlns:a16="http://schemas.microsoft.com/office/drawing/2014/main" id="{0DF91A52-9D7B-4B88-8E6F-AAD5EDA78930}"/>
            </a:ext>
          </a:extLst>
        </xdr:cNvPr>
        <xdr:cNvSpPr/>
      </xdr:nvSpPr>
      <xdr:spPr>
        <a:xfrm>
          <a:off x="268870" y="5207503"/>
          <a:ext cx="6565967" cy="339587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52393</xdr:colOff>
      <xdr:row>25</xdr:row>
      <xdr:rowOff>178645</xdr:rowOff>
    </xdr:from>
    <xdr:to>
      <xdr:col>8</xdr:col>
      <xdr:colOff>54769</xdr:colOff>
      <xdr:row>27</xdr:row>
      <xdr:rowOff>33899</xdr:rowOff>
    </xdr:to>
    <xdr:sp macro="" textlink="">
      <xdr:nvSpPr>
        <xdr:cNvPr id="143" name="Rectángulo 142">
          <a:extLst>
            <a:ext uri="{FF2B5EF4-FFF2-40B4-BE49-F238E27FC236}">
              <a16:creationId xmlns:a16="http://schemas.microsoft.com/office/drawing/2014/main" id="{43A7507F-05A7-40D8-AF60-432B10605570}"/>
            </a:ext>
          </a:extLst>
        </xdr:cNvPr>
        <xdr:cNvSpPr/>
      </xdr:nvSpPr>
      <xdr:spPr>
        <a:xfrm>
          <a:off x="267741" y="4891449"/>
          <a:ext cx="6529071" cy="236254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51202</xdr:colOff>
      <xdr:row>42</xdr:row>
      <xdr:rowOff>130629</xdr:rowOff>
    </xdr:from>
    <xdr:to>
      <xdr:col>8</xdr:col>
      <xdr:colOff>53578</xdr:colOff>
      <xdr:row>42</xdr:row>
      <xdr:rowOff>184547</xdr:rowOff>
    </xdr:to>
    <xdr:sp macro="" textlink="">
      <xdr:nvSpPr>
        <xdr:cNvPr id="153" name="Rectángulo 152">
          <a:extLst>
            <a:ext uri="{FF2B5EF4-FFF2-40B4-BE49-F238E27FC236}">
              <a16:creationId xmlns:a16="http://schemas.microsoft.com/office/drawing/2014/main" id="{8CF366BF-6B68-43CB-95FC-464C848DB918}"/>
            </a:ext>
          </a:extLst>
        </xdr:cNvPr>
        <xdr:cNvSpPr/>
      </xdr:nvSpPr>
      <xdr:spPr>
        <a:xfrm>
          <a:off x="275320" y="5610305"/>
          <a:ext cx="6569023" cy="53918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208361</xdr:colOff>
      <xdr:row>43</xdr:row>
      <xdr:rowOff>10885</xdr:rowOff>
    </xdr:from>
    <xdr:to>
      <xdr:col>1</xdr:col>
      <xdr:colOff>119743</xdr:colOff>
      <xdr:row>43</xdr:row>
      <xdr:rowOff>146957</xdr:rowOff>
    </xdr:to>
    <xdr:sp macro="" textlink="">
      <xdr:nvSpPr>
        <xdr:cNvPr id="155" name="Triángulo isósceles 154">
          <a:extLst>
            <a:ext uri="{FF2B5EF4-FFF2-40B4-BE49-F238E27FC236}">
              <a16:creationId xmlns:a16="http://schemas.microsoft.com/office/drawing/2014/main" id="{ED63B378-177F-4997-9D37-C53CE2A13BFB}"/>
            </a:ext>
          </a:extLst>
        </xdr:cNvPr>
        <xdr:cNvSpPr/>
      </xdr:nvSpPr>
      <xdr:spPr>
        <a:xfrm>
          <a:off x="208361" y="5681061"/>
          <a:ext cx="135500" cy="136072"/>
        </a:xfrm>
        <a:prstGeom prst="triangl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392905</xdr:colOff>
      <xdr:row>43</xdr:row>
      <xdr:rowOff>0</xdr:rowOff>
    </xdr:from>
    <xdr:to>
      <xdr:col>2</xdr:col>
      <xdr:colOff>523874</xdr:colOff>
      <xdr:row>43</xdr:row>
      <xdr:rowOff>148828</xdr:rowOff>
    </xdr:to>
    <xdr:sp macro="" textlink="">
      <xdr:nvSpPr>
        <xdr:cNvPr id="156" name="Elipse 155">
          <a:extLst>
            <a:ext uri="{FF2B5EF4-FFF2-40B4-BE49-F238E27FC236}">
              <a16:creationId xmlns:a16="http://schemas.microsoft.com/office/drawing/2014/main" id="{7C41004C-BB71-435A-BC72-3AD4A0B52E19}"/>
            </a:ext>
          </a:extLst>
        </xdr:cNvPr>
        <xdr:cNvSpPr/>
      </xdr:nvSpPr>
      <xdr:spPr>
        <a:xfrm>
          <a:off x="1670376" y="5670176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360758</xdr:colOff>
      <xdr:row>42</xdr:row>
      <xdr:rowOff>188118</xdr:rowOff>
    </xdr:from>
    <xdr:to>
      <xdr:col>4</xdr:col>
      <xdr:colOff>491727</xdr:colOff>
      <xdr:row>43</xdr:row>
      <xdr:rowOff>146446</xdr:rowOff>
    </xdr:to>
    <xdr:sp macro="" textlink="">
      <xdr:nvSpPr>
        <xdr:cNvPr id="157" name="Elipse 156">
          <a:extLst>
            <a:ext uri="{FF2B5EF4-FFF2-40B4-BE49-F238E27FC236}">
              <a16:creationId xmlns:a16="http://schemas.microsoft.com/office/drawing/2014/main" id="{D3315FAE-8058-4D4E-A2A0-EC76D34DF314}"/>
            </a:ext>
          </a:extLst>
        </xdr:cNvPr>
        <xdr:cNvSpPr/>
      </xdr:nvSpPr>
      <xdr:spPr>
        <a:xfrm>
          <a:off x="3475993" y="5667794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304800</xdr:colOff>
      <xdr:row>43</xdr:row>
      <xdr:rowOff>1190</xdr:rowOff>
    </xdr:from>
    <xdr:to>
      <xdr:col>6</xdr:col>
      <xdr:colOff>435769</xdr:colOff>
      <xdr:row>43</xdr:row>
      <xdr:rowOff>150018</xdr:rowOff>
    </xdr:to>
    <xdr:sp macro="" textlink="">
      <xdr:nvSpPr>
        <xdr:cNvPr id="158" name="Elipse 157">
          <a:extLst>
            <a:ext uri="{FF2B5EF4-FFF2-40B4-BE49-F238E27FC236}">
              <a16:creationId xmlns:a16="http://schemas.microsoft.com/office/drawing/2014/main" id="{420EEBAD-F24C-4AF6-B431-03CD00687902}"/>
            </a:ext>
          </a:extLst>
        </xdr:cNvPr>
        <xdr:cNvSpPr/>
      </xdr:nvSpPr>
      <xdr:spPr>
        <a:xfrm>
          <a:off x="5257800" y="5671366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894157</xdr:colOff>
      <xdr:row>43</xdr:row>
      <xdr:rowOff>1191</xdr:rowOff>
    </xdr:from>
    <xdr:to>
      <xdr:col>8</xdr:col>
      <xdr:colOff>108345</xdr:colOff>
      <xdr:row>43</xdr:row>
      <xdr:rowOff>150019</xdr:rowOff>
    </xdr:to>
    <xdr:sp macro="" textlink="">
      <xdr:nvSpPr>
        <xdr:cNvPr id="159" name="Elipse 158">
          <a:extLst>
            <a:ext uri="{FF2B5EF4-FFF2-40B4-BE49-F238E27FC236}">
              <a16:creationId xmlns:a16="http://schemas.microsoft.com/office/drawing/2014/main" id="{A22E2E59-1605-45D4-837A-183DF894F526}"/>
            </a:ext>
          </a:extLst>
        </xdr:cNvPr>
        <xdr:cNvSpPr/>
      </xdr:nvSpPr>
      <xdr:spPr>
        <a:xfrm>
          <a:off x="6766039" y="5671367"/>
          <a:ext cx="133071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28576</xdr:colOff>
      <xdr:row>37</xdr:row>
      <xdr:rowOff>123825</xdr:rowOff>
    </xdr:from>
    <xdr:to>
      <xdr:col>2</xdr:col>
      <xdr:colOff>417635</xdr:colOff>
      <xdr:row>44</xdr:row>
      <xdr:rowOff>122071</xdr:rowOff>
    </xdr:to>
    <xdr:sp macro="" textlink="">
      <xdr:nvSpPr>
        <xdr:cNvPr id="30" name="Forma libre: forma 29">
          <a:extLst>
            <a:ext uri="{FF2B5EF4-FFF2-40B4-BE49-F238E27FC236}">
              <a16:creationId xmlns:a16="http://schemas.microsoft.com/office/drawing/2014/main" id="{18446A29-622A-4D87-A804-C324E01717E0}"/>
            </a:ext>
          </a:extLst>
        </xdr:cNvPr>
        <xdr:cNvSpPr/>
      </xdr:nvSpPr>
      <xdr:spPr>
        <a:xfrm>
          <a:off x="248384" y="6747363"/>
          <a:ext cx="1444136" cy="133174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4475" h="1331746">
              <a:moveTo>
                <a:pt x="0" y="447675"/>
              </a:moveTo>
              <a:cubicBezTo>
                <a:pt x="230981" y="923131"/>
                <a:pt x="461962" y="1398588"/>
                <a:pt x="714375" y="1323975"/>
              </a:cubicBezTo>
              <a:cubicBezTo>
                <a:pt x="966788" y="1249362"/>
                <a:pt x="1240631" y="624681"/>
                <a:pt x="15144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505558</xdr:colOff>
      <xdr:row>38</xdr:row>
      <xdr:rowOff>47625</xdr:rowOff>
    </xdr:from>
    <xdr:to>
      <xdr:col>4</xdr:col>
      <xdr:colOff>381000</xdr:colOff>
      <xdr:row>44</xdr:row>
      <xdr:rowOff>117231</xdr:rowOff>
    </xdr:to>
    <xdr:sp macro="" textlink="">
      <xdr:nvSpPr>
        <xdr:cNvPr id="160" name="Forma libre: forma 159">
          <a:extLst>
            <a:ext uri="{FF2B5EF4-FFF2-40B4-BE49-F238E27FC236}">
              <a16:creationId xmlns:a16="http://schemas.microsoft.com/office/drawing/2014/main" id="{CCBC7607-108E-4781-B8AA-6C3961185BF5}"/>
            </a:ext>
          </a:extLst>
        </xdr:cNvPr>
        <xdr:cNvSpPr/>
      </xdr:nvSpPr>
      <xdr:spPr>
        <a:xfrm>
          <a:off x="1780443" y="6861663"/>
          <a:ext cx="1707172" cy="121260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  <a:gd name="connsiteX0" fmla="*/ 0 w 1685925"/>
            <a:gd name="connsiteY0" fmla="*/ 104775 h 1324270"/>
            <a:gd name="connsiteX1" fmla="*/ 885825 w 1685925"/>
            <a:gd name="connsiteY1" fmla="*/ 1323975 h 1324270"/>
            <a:gd name="connsiteX2" fmla="*/ 1685925 w 1685925"/>
            <a:gd name="connsiteY2" fmla="*/ 0 h 1324270"/>
            <a:gd name="connsiteX0" fmla="*/ 0 w 1781010"/>
            <a:gd name="connsiteY0" fmla="*/ 97448 h 1324228"/>
            <a:gd name="connsiteX1" fmla="*/ 980910 w 1781010"/>
            <a:gd name="connsiteY1" fmla="*/ 1323975 h 1324228"/>
            <a:gd name="connsiteX2" fmla="*/ 1781010 w 1781010"/>
            <a:gd name="connsiteY2" fmla="*/ 0 h 1324228"/>
            <a:gd name="connsiteX0" fmla="*/ 0 w 1751753"/>
            <a:gd name="connsiteY0" fmla="*/ 2198 h 1228725"/>
            <a:gd name="connsiteX1" fmla="*/ 980910 w 1751753"/>
            <a:gd name="connsiteY1" fmla="*/ 1228725 h 1228725"/>
            <a:gd name="connsiteX2" fmla="*/ 1751753 w 1751753"/>
            <a:gd name="connsiteY2" fmla="*/ 0 h 1228725"/>
            <a:gd name="connsiteX0" fmla="*/ 0 w 1751753"/>
            <a:gd name="connsiteY0" fmla="*/ 2198 h 1199417"/>
            <a:gd name="connsiteX1" fmla="*/ 819998 w 1751753"/>
            <a:gd name="connsiteY1" fmla="*/ 1199417 h 1199417"/>
            <a:gd name="connsiteX2" fmla="*/ 1751753 w 1751753"/>
            <a:gd name="connsiteY2" fmla="*/ 0 h 1199417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1753" h="1221398">
              <a:moveTo>
                <a:pt x="0" y="2198"/>
              </a:moveTo>
              <a:cubicBezTo>
                <a:pt x="201723" y="514555"/>
                <a:pt x="513411" y="1221764"/>
                <a:pt x="834627" y="1221398"/>
              </a:cubicBezTo>
              <a:cubicBezTo>
                <a:pt x="1155843" y="1221032"/>
                <a:pt x="1514480" y="595161"/>
                <a:pt x="175175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28576</xdr:colOff>
      <xdr:row>39</xdr:row>
      <xdr:rowOff>190500</xdr:rowOff>
    </xdr:from>
    <xdr:to>
      <xdr:col>1</xdr:col>
      <xdr:colOff>51202</xdr:colOff>
      <xdr:row>42</xdr:row>
      <xdr:rowOff>157588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6FFFF711-FE94-4419-A300-93F758A97D67}"/>
            </a:ext>
          </a:extLst>
        </xdr:cNvPr>
        <xdr:cNvCxnSpPr>
          <a:stCxn id="153" idx="1"/>
          <a:endCxn id="30" idx="0"/>
        </xdr:cNvCxnSpPr>
      </xdr:nvCxnSpPr>
      <xdr:spPr>
        <a:xfrm flipH="1" flipV="1">
          <a:off x="248384" y="7195038"/>
          <a:ext cx="22626" cy="53858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416083</xdr:colOff>
      <xdr:row>37</xdr:row>
      <xdr:rowOff>131152</xdr:rowOff>
    </xdr:from>
    <xdr:to>
      <xdr:col>2</xdr:col>
      <xdr:colOff>417634</xdr:colOff>
      <xdr:row>42</xdr:row>
      <xdr:rowOff>185430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BAC706F9-160B-4B75-AF19-F331C515BE15}"/>
            </a:ext>
          </a:extLst>
        </xdr:cNvPr>
        <xdr:cNvCxnSpPr/>
      </xdr:nvCxnSpPr>
      <xdr:spPr>
        <a:xfrm flipV="1">
          <a:off x="1690968" y="6754690"/>
          <a:ext cx="1551" cy="10067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502542</xdr:colOff>
      <xdr:row>38</xdr:row>
      <xdr:rowOff>43962</xdr:rowOff>
    </xdr:from>
    <xdr:to>
      <xdr:col>2</xdr:col>
      <xdr:colOff>505558</xdr:colOff>
      <xdr:row>42</xdr:row>
      <xdr:rowOff>183964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728A38E2-78CC-4B7E-B902-A3BF564BFD8B}"/>
            </a:ext>
          </a:extLst>
        </xdr:cNvPr>
        <xdr:cNvCxnSpPr/>
      </xdr:nvCxnSpPr>
      <xdr:spPr>
        <a:xfrm flipV="1">
          <a:off x="1777427" y="6858000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383846</xdr:colOff>
      <xdr:row>38</xdr:row>
      <xdr:rowOff>35169</xdr:rowOff>
    </xdr:from>
    <xdr:to>
      <xdr:col>4</xdr:col>
      <xdr:colOff>386862</xdr:colOff>
      <xdr:row>42</xdr:row>
      <xdr:rowOff>175171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14A552EF-5D6C-429B-8802-65066A71F2F3}"/>
            </a:ext>
          </a:extLst>
        </xdr:cNvPr>
        <xdr:cNvCxnSpPr/>
      </xdr:nvCxnSpPr>
      <xdr:spPr>
        <a:xfrm flipV="1">
          <a:off x="3490461" y="6849207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38</xdr:row>
      <xdr:rowOff>53486</xdr:rowOff>
    </xdr:from>
    <xdr:to>
      <xdr:col>6</xdr:col>
      <xdr:colOff>315059</xdr:colOff>
      <xdr:row>44</xdr:row>
      <xdr:rowOff>123092</xdr:rowOff>
    </xdr:to>
    <xdr:sp macro="" textlink="">
      <xdr:nvSpPr>
        <xdr:cNvPr id="166" name="Forma libre: forma 165">
          <a:extLst>
            <a:ext uri="{FF2B5EF4-FFF2-40B4-BE49-F238E27FC236}">
              <a16:creationId xmlns:a16="http://schemas.microsoft.com/office/drawing/2014/main" id="{5CCA9612-6002-42E4-8B7A-78B83D4E7CE6}"/>
            </a:ext>
          </a:extLst>
        </xdr:cNvPr>
        <xdr:cNvSpPr/>
      </xdr:nvSpPr>
      <xdr:spPr>
        <a:xfrm>
          <a:off x="3582865" y="6867524"/>
          <a:ext cx="1670540" cy="121260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  <a:gd name="connsiteX0" fmla="*/ 0 w 1685925"/>
            <a:gd name="connsiteY0" fmla="*/ 104775 h 1324270"/>
            <a:gd name="connsiteX1" fmla="*/ 885825 w 1685925"/>
            <a:gd name="connsiteY1" fmla="*/ 1323975 h 1324270"/>
            <a:gd name="connsiteX2" fmla="*/ 1685925 w 1685925"/>
            <a:gd name="connsiteY2" fmla="*/ 0 h 1324270"/>
            <a:gd name="connsiteX0" fmla="*/ 0 w 1781010"/>
            <a:gd name="connsiteY0" fmla="*/ 97448 h 1324228"/>
            <a:gd name="connsiteX1" fmla="*/ 980910 w 1781010"/>
            <a:gd name="connsiteY1" fmla="*/ 1323975 h 1324228"/>
            <a:gd name="connsiteX2" fmla="*/ 1781010 w 1781010"/>
            <a:gd name="connsiteY2" fmla="*/ 0 h 1324228"/>
            <a:gd name="connsiteX0" fmla="*/ 0 w 1751753"/>
            <a:gd name="connsiteY0" fmla="*/ 2198 h 1228725"/>
            <a:gd name="connsiteX1" fmla="*/ 980910 w 1751753"/>
            <a:gd name="connsiteY1" fmla="*/ 1228725 h 1228725"/>
            <a:gd name="connsiteX2" fmla="*/ 1751753 w 1751753"/>
            <a:gd name="connsiteY2" fmla="*/ 0 h 1228725"/>
            <a:gd name="connsiteX0" fmla="*/ 0 w 1751753"/>
            <a:gd name="connsiteY0" fmla="*/ 2198 h 1199417"/>
            <a:gd name="connsiteX1" fmla="*/ 819998 w 1751753"/>
            <a:gd name="connsiteY1" fmla="*/ 1199417 h 1199417"/>
            <a:gd name="connsiteX2" fmla="*/ 1751753 w 1751753"/>
            <a:gd name="connsiteY2" fmla="*/ 0 h 1199417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1753" h="1221398">
              <a:moveTo>
                <a:pt x="0" y="2198"/>
              </a:moveTo>
              <a:cubicBezTo>
                <a:pt x="201723" y="514555"/>
                <a:pt x="513411" y="1221764"/>
                <a:pt x="834627" y="1221398"/>
              </a:cubicBezTo>
              <a:cubicBezTo>
                <a:pt x="1155843" y="1221032"/>
                <a:pt x="1514480" y="595161"/>
                <a:pt x="175175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471769</xdr:colOff>
      <xdr:row>38</xdr:row>
      <xdr:rowOff>42497</xdr:rowOff>
    </xdr:from>
    <xdr:to>
      <xdr:col>4</xdr:col>
      <xdr:colOff>474785</xdr:colOff>
      <xdr:row>42</xdr:row>
      <xdr:rowOff>182499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F4C95275-2249-4A1C-A6F3-3D90408DCAD7}"/>
            </a:ext>
          </a:extLst>
        </xdr:cNvPr>
        <xdr:cNvCxnSpPr/>
      </xdr:nvCxnSpPr>
      <xdr:spPr>
        <a:xfrm flipV="1">
          <a:off x="3578384" y="6856535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316437</xdr:colOff>
      <xdr:row>38</xdr:row>
      <xdr:rowOff>55685</xdr:rowOff>
    </xdr:from>
    <xdr:to>
      <xdr:col>6</xdr:col>
      <xdr:colOff>319453</xdr:colOff>
      <xdr:row>43</xdr:row>
      <xdr:rowOff>5187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EE2808E1-3D6D-4F0B-91A1-DFE5994C6469}"/>
            </a:ext>
          </a:extLst>
        </xdr:cNvPr>
        <xdr:cNvCxnSpPr/>
      </xdr:nvCxnSpPr>
      <xdr:spPr>
        <a:xfrm flipV="1">
          <a:off x="5254783" y="6869723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415438</xdr:colOff>
      <xdr:row>37</xdr:row>
      <xdr:rowOff>137012</xdr:rowOff>
    </xdr:from>
    <xdr:to>
      <xdr:col>8</xdr:col>
      <xdr:colOff>27843</xdr:colOff>
      <xdr:row>44</xdr:row>
      <xdr:rowOff>135258</xdr:rowOff>
    </xdr:to>
    <xdr:sp macro="" textlink="">
      <xdr:nvSpPr>
        <xdr:cNvPr id="171" name="Forma libre: forma 170">
          <a:extLst>
            <a:ext uri="{FF2B5EF4-FFF2-40B4-BE49-F238E27FC236}">
              <a16:creationId xmlns:a16="http://schemas.microsoft.com/office/drawing/2014/main" id="{5FA7D923-DF15-4F71-8DB8-125A454F0676}"/>
            </a:ext>
          </a:extLst>
        </xdr:cNvPr>
        <xdr:cNvSpPr/>
      </xdr:nvSpPr>
      <xdr:spPr>
        <a:xfrm flipH="1">
          <a:off x="5353784" y="6760550"/>
          <a:ext cx="1444136" cy="133174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4475" h="1331746">
              <a:moveTo>
                <a:pt x="0" y="447675"/>
              </a:moveTo>
              <a:cubicBezTo>
                <a:pt x="230981" y="923131"/>
                <a:pt x="461962" y="1398588"/>
                <a:pt x="714375" y="1323975"/>
              </a:cubicBezTo>
              <a:cubicBezTo>
                <a:pt x="966788" y="1249362"/>
                <a:pt x="1240631" y="624681"/>
                <a:pt x="15144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27843</xdr:colOff>
      <xdr:row>40</xdr:row>
      <xdr:rowOff>20514</xdr:rowOff>
    </xdr:from>
    <xdr:to>
      <xdr:col>8</xdr:col>
      <xdr:colOff>42410</xdr:colOff>
      <xdr:row>42</xdr:row>
      <xdr:rowOff>178103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9892263B-270B-450A-9C0B-02A2A4230879}"/>
            </a:ext>
          </a:extLst>
        </xdr:cNvPr>
        <xdr:cNvCxnSpPr/>
      </xdr:nvCxnSpPr>
      <xdr:spPr>
        <a:xfrm flipH="1" flipV="1">
          <a:off x="6797920" y="7215552"/>
          <a:ext cx="14567" cy="538589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414618</xdr:colOff>
      <xdr:row>37</xdr:row>
      <xdr:rowOff>144341</xdr:rowOff>
    </xdr:from>
    <xdr:to>
      <xdr:col>6</xdr:col>
      <xdr:colOff>416169</xdr:colOff>
      <xdr:row>43</xdr:row>
      <xdr:rowOff>8119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A4389E68-D954-494C-916F-F62B76DDD47D}"/>
            </a:ext>
          </a:extLst>
        </xdr:cNvPr>
        <xdr:cNvCxnSpPr/>
      </xdr:nvCxnSpPr>
      <xdr:spPr>
        <a:xfrm flipV="1">
          <a:off x="5352964" y="6767879"/>
          <a:ext cx="1551" cy="10067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381732</xdr:colOff>
      <xdr:row>44</xdr:row>
      <xdr:rowOff>110637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125 CuadroTexto">
              <a:extLst>
                <a:ext uri="{FF2B5EF4-FFF2-40B4-BE49-F238E27FC236}">
                  <a16:creationId xmlns:a16="http://schemas.microsoft.com/office/drawing/2014/main" id="{65C30E62-0D38-4C11-8F47-1091F810259C}"/>
                </a:ext>
              </a:extLst>
            </xdr:cNvPr>
            <xdr:cNvSpPr txBox="1"/>
          </xdr:nvSpPr>
          <xdr:spPr>
            <a:xfrm>
              <a:off x="601540" y="8067675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5" name="125 CuadroTexto">
              <a:extLst>
                <a:ext uri="{FF2B5EF4-FFF2-40B4-BE49-F238E27FC236}">
                  <a16:creationId xmlns:a16="http://schemas.microsoft.com/office/drawing/2014/main" id="{65C30E62-0D38-4C11-8F47-1091F810259C}"/>
                </a:ext>
              </a:extLst>
            </xdr:cNvPr>
            <xdr:cNvSpPr txBox="1"/>
          </xdr:nvSpPr>
          <xdr:spPr>
            <a:xfrm>
              <a:off x="601540" y="8067675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153133</xdr:colOff>
      <xdr:row>44</xdr:row>
      <xdr:rowOff>109171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125 CuadroTexto">
              <a:extLst>
                <a:ext uri="{FF2B5EF4-FFF2-40B4-BE49-F238E27FC236}">
                  <a16:creationId xmlns:a16="http://schemas.microsoft.com/office/drawing/2014/main" id="{04886F3B-1928-4561-8840-582129F4FF17}"/>
                </a:ext>
              </a:extLst>
            </xdr:cNvPr>
            <xdr:cNvSpPr txBox="1"/>
          </xdr:nvSpPr>
          <xdr:spPr>
            <a:xfrm>
              <a:off x="2343883" y="8066209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6" name="125 CuadroTexto">
              <a:extLst>
                <a:ext uri="{FF2B5EF4-FFF2-40B4-BE49-F238E27FC236}">
                  <a16:creationId xmlns:a16="http://schemas.microsoft.com/office/drawing/2014/main" id="{04886F3B-1928-4561-8840-582129F4FF17}"/>
                </a:ext>
              </a:extLst>
            </xdr:cNvPr>
            <xdr:cNvSpPr txBox="1"/>
          </xdr:nvSpPr>
          <xdr:spPr>
            <a:xfrm>
              <a:off x="2343883" y="8066209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100379</xdr:colOff>
      <xdr:row>44</xdr:row>
      <xdr:rowOff>122359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125 CuadroTexto">
              <a:extLst>
                <a:ext uri="{FF2B5EF4-FFF2-40B4-BE49-F238E27FC236}">
                  <a16:creationId xmlns:a16="http://schemas.microsoft.com/office/drawing/2014/main" id="{521A9D95-2B30-4DAE-89F2-6FAEBE959505}"/>
                </a:ext>
              </a:extLst>
            </xdr:cNvPr>
            <xdr:cNvSpPr txBox="1"/>
          </xdr:nvSpPr>
          <xdr:spPr>
            <a:xfrm>
              <a:off x="4122860" y="8079397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7" name="125 CuadroTexto">
              <a:extLst>
                <a:ext uri="{FF2B5EF4-FFF2-40B4-BE49-F238E27FC236}">
                  <a16:creationId xmlns:a16="http://schemas.microsoft.com/office/drawing/2014/main" id="{521A9D95-2B30-4DAE-89F2-6FAEBE959505}"/>
                </a:ext>
              </a:extLst>
            </xdr:cNvPr>
            <xdr:cNvSpPr txBox="1"/>
          </xdr:nvSpPr>
          <xdr:spPr>
            <a:xfrm>
              <a:off x="4122860" y="8079397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62279</xdr:colOff>
      <xdr:row>44</xdr:row>
      <xdr:rowOff>128221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125 CuadroTexto">
              <a:extLst>
                <a:ext uri="{FF2B5EF4-FFF2-40B4-BE49-F238E27FC236}">
                  <a16:creationId xmlns:a16="http://schemas.microsoft.com/office/drawing/2014/main" id="{00AA0860-9E7C-44AC-B779-B55954F14C81}"/>
                </a:ext>
              </a:extLst>
            </xdr:cNvPr>
            <xdr:cNvSpPr txBox="1"/>
          </xdr:nvSpPr>
          <xdr:spPr>
            <a:xfrm>
              <a:off x="5916491" y="8085259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125 CuadroTexto">
              <a:extLst>
                <a:ext uri="{FF2B5EF4-FFF2-40B4-BE49-F238E27FC236}">
                  <a16:creationId xmlns:a16="http://schemas.microsoft.com/office/drawing/2014/main" id="{00AA0860-9E7C-44AC-B779-B55954F14C81}"/>
                </a:ext>
              </a:extLst>
            </xdr:cNvPr>
            <xdr:cNvSpPr txBox="1"/>
          </xdr:nvSpPr>
          <xdr:spPr>
            <a:xfrm>
              <a:off x="5916491" y="8085259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661621</xdr:colOff>
      <xdr:row>37</xdr:row>
      <xdr:rowOff>148736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125 CuadroTexto">
              <a:extLst>
                <a:ext uri="{FF2B5EF4-FFF2-40B4-BE49-F238E27FC236}">
                  <a16:creationId xmlns:a16="http://schemas.microsoft.com/office/drawing/2014/main" id="{C6D2EE1F-2863-41D0-8A0B-D51B50395442}"/>
                </a:ext>
              </a:extLst>
            </xdr:cNvPr>
            <xdr:cNvSpPr txBox="1"/>
          </xdr:nvSpPr>
          <xdr:spPr>
            <a:xfrm>
              <a:off x="6515833" y="6772274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9" name="125 CuadroTexto">
              <a:extLst>
                <a:ext uri="{FF2B5EF4-FFF2-40B4-BE49-F238E27FC236}">
                  <a16:creationId xmlns:a16="http://schemas.microsoft.com/office/drawing/2014/main" id="{C6D2EE1F-2863-41D0-8A0B-D51B50395442}"/>
                </a:ext>
              </a:extLst>
            </xdr:cNvPr>
            <xdr:cNvSpPr txBox="1"/>
          </xdr:nvSpPr>
          <xdr:spPr>
            <a:xfrm>
              <a:off x="6515833" y="6772274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425694</xdr:colOff>
      <xdr:row>36</xdr:row>
      <xdr:rowOff>103309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125 CuadroTexto">
              <a:extLst>
                <a:ext uri="{FF2B5EF4-FFF2-40B4-BE49-F238E27FC236}">
                  <a16:creationId xmlns:a16="http://schemas.microsoft.com/office/drawing/2014/main" id="{6FF32591-6C0D-469A-89E9-321902103539}"/>
                </a:ext>
              </a:extLst>
            </xdr:cNvPr>
            <xdr:cNvSpPr txBox="1"/>
          </xdr:nvSpPr>
          <xdr:spPr>
            <a:xfrm>
              <a:off x="5364040" y="6536347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0" name="125 CuadroTexto">
              <a:extLst>
                <a:ext uri="{FF2B5EF4-FFF2-40B4-BE49-F238E27FC236}">
                  <a16:creationId xmlns:a16="http://schemas.microsoft.com/office/drawing/2014/main" id="{6FF32591-6C0D-469A-89E9-321902103539}"/>
                </a:ext>
              </a:extLst>
            </xdr:cNvPr>
            <xdr:cNvSpPr txBox="1"/>
          </xdr:nvSpPr>
          <xdr:spPr>
            <a:xfrm>
              <a:off x="5364040" y="6536347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695324</xdr:colOff>
      <xdr:row>37</xdr:row>
      <xdr:rowOff>6593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125 CuadroTexto">
              <a:extLst>
                <a:ext uri="{FF2B5EF4-FFF2-40B4-BE49-F238E27FC236}">
                  <a16:creationId xmlns:a16="http://schemas.microsoft.com/office/drawing/2014/main" id="{CDA94042-E232-4CA5-9926-126F0B564549}"/>
                </a:ext>
              </a:extLst>
            </xdr:cNvPr>
            <xdr:cNvSpPr txBox="1"/>
          </xdr:nvSpPr>
          <xdr:spPr>
            <a:xfrm>
              <a:off x="4717805" y="6630131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1" name="125 CuadroTexto">
              <a:extLst>
                <a:ext uri="{FF2B5EF4-FFF2-40B4-BE49-F238E27FC236}">
                  <a16:creationId xmlns:a16="http://schemas.microsoft.com/office/drawing/2014/main" id="{CDA94042-E232-4CA5-9926-126F0B564549}"/>
                </a:ext>
              </a:extLst>
            </xdr:cNvPr>
            <xdr:cNvSpPr txBox="1"/>
          </xdr:nvSpPr>
          <xdr:spPr>
            <a:xfrm>
              <a:off x="4717805" y="6630131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488705</xdr:colOff>
      <xdr:row>37</xdr:row>
      <xdr:rowOff>5128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125 CuadroTexto">
              <a:extLst>
                <a:ext uri="{FF2B5EF4-FFF2-40B4-BE49-F238E27FC236}">
                  <a16:creationId xmlns:a16="http://schemas.microsoft.com/office/drawing/2014/main" id="{89AEB9EB-A109-4B68-9D79-5CC1EA179794}"/>
                </a:ext>
              </a:extLst>
            </xdr:cNvPr>
            <xdr:cNvSpPr txBox="1"/>
          </xdr:nvSpPr>
          <xdr:spPr>
            <a:xfrm>
              <a:off x="3595320" y="6628666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2" name="125 CuadroTexto">
              <a:extLst>
                <a:ext uri="{FF2B5EF4-FFF2-40B4-BE49-F238E27FC236}">
                  <a16:creationId xmlns:a16="http://schemas.microsoft.com/office/drawing/2014/main" id="{89AEB9EB-A109-4B68-9D79-5CC1EA179794}"/>
                </a:ext>
              </a:extLst>
            </xdr:cNvPr>
            <xdr:cNvSpPr txBox="1"/>
          </xdr:nvSpPr>
          <xdr:spPr>
            <a:xfrm>
              <a:off x="3595320" y="6628666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721701</xdr:colOff>
      <xdr:row>37</xdr:row>
      <xdr:rowOff>18317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125 CuadroTexto">
              <a:extLst>
                <a:ext uri="{FF2B5EF4-FFF2-40B4-BE49-F238E27FC236}">
                  <a16:creationId xmlns:a16="http://schemas.microsoft.com/office/drawing/2014/main" id="{4782EBA1-F748-4FC3-9E97-601C5AFC6F33}"/>
                </a:ext>
              </a:extLst>
            </xdr:cNvPr>
            <xdr:cNvSpPr txBox="1"/>
          </xdr:nvSpPr>
          <xdr:spPr>
            <a:xfrm>
              <a:off x="2912451" y="6641855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3" name="125 CuadroTexto">
              <a:extLst>
                <a:ext uri="{FF2B5EF4-FFF2-40B4-BE49-F238E27FC236}">
                  <a16:creationId xmlns:a16="http://schemas.microsoft.com/office/drawing/2014/main" id="{4782EBA1-F748-4FC3-9E97-601C5AFC6F33}"/>
                </a:ext>
              </a:extLst>
            </xdr:cNvPr>
            <xdr:cNvSpPr txBox="1"/>
          </xdr:nvSpPr>
          <xdr:spPr>
            <a:xfrm>
              <a:off x="2912451" y="6641855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478446</xdr:colOff>
      <xdr:row>37</xdr:row>
      <xdr:rowOff>9524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125 CuadroTexto">
              <a:extLst>
                <a:ext uri="{FF2B5EF4-FFF2-40B4-BE49-F238E27FC236}">
                  <a16:creationId xmlns:a16="http://schemas.microsoft.com/office/drawing/2014/main" id="{8FF8C45F-FAAA-4C64-B71F-6678360A6329}"/>
                </a:ext>
              </a:extLst>
            </xdr:cNvPr>
            <xdr:cNvSpPr txBox="1"/>
          </xdr:nvSpPr>
          <xdr:spPr>
            <a:xfrm>
              <a:off x="1753331" y="6633062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4" name="125 CuadroTexto">
              <a:extLst>
                <a:ext uri="{FF2B5EF4-FFF2-40B4-BE49-F238E27FC236}">
                  <a16:creationId xmlns:a16="http://schemas.microsoft.com/office/drawing/2014/main" id="{8FF8C45F-FAAA-4C64-B71F-6678360A6329}"/>
                </a:ext>
              </a:extLst>
            </xdr:cNvPr>
            <xdr:cNvSpPr txBox="1"/>
          </xdr:nvSpPr>
          <xdr:spPr>
            <a:xfrm>
              <a:off x="1753331" y="6633062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959100</xdr:colOff>
      <xdr:row>36</xdr:row>
      <xdr:rowOff>101842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125 CuadroTexto">
              <a:extLst>
                <a:ext uri="{FF2B5EF4-FFF2-40B4-BE49-F238E27FC236}">
                  <a16:creationId xmlns:a16="http://schemas.microsoft.com/office/drawing/2014/main" id="{DC84D1ED-73DD-41D4-925D-8AE6C26BC546}"/>
                </a:ext>
              </a:extLst>
            </xdr:cNvPr>
            <xdr:cNvSpPr txBox="1"/>
          </xdr:nvSpPr>
          <xdr:spPr>
            <a:xfrm>
              <a:off x="1178908" y="6534880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5" name="125 CuadroTexto">
              <a:extLst>
                <a:ext uri="{FF2B5EF4-FFF2-40B4-BE49-F238E27FC236}">
                  <a16:creationId xmlns:a16="http://schemas.microsoft.com/office/drawing/2014/main" id="{DC84D1ED-73DD-41D4-925D-8AE6C26BC546}"/>
                </a:ext>
              </a:extLst>
            </xdr:cNvPr>
            <xdr:cNvSpPr txBox="1"/>
          </xdr:nvSpPr>
          <xdr:spPr>
            <a:xfrm>
              <a:off x="1178908" y="6534880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749</xdr:colOff>
      <xdr:row>37</xdr:row>
      <xdr:rowOff>154596</xdr:rowOff>
    </xdr:from>
    <xdr:ext cx="519480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125 CuadroTexto">
              <a:extLst>
                <a:ext uri="{FF2B5EF4-FFF2-40B4-BE49-F238E27FC236}">
                  <a16:creationId xmlns:a16="http://schemas.microsoft.com/office/drawing/2014/main" id="{6C2B727B-F08F-4E26-8C71-F48D62BCBC0D}"/>
                </a:ext>
              </a:extLst>
            </xdr:cNvPr>
            <xdr:cNvSpPr txBox="1"/>
          </xdr:nvSpPr>
          <xdr:spPr>
            <a:xfrm>
              <a:off x="749" y="6778134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6" name="125 CuadroTexto">
              <a:extLst>
                <a:ext uri="{FF2B5EF4-FFF2-40B4-BE49-F238E27FC236}">
                  <a16:creationId xmlns:a16="http://schemas.microsoft.com/office/drawing/2014/main" id="{6C2B727B-F08F-4E26-8C71-F48D62BCBC0D}"/>
                </a:ext>
              </a:extLst>
            </xdr:cNvPr>
            <xdr:cNvSpPr txBox="1"/>
          </xdr:nvSpPr>
          <xdr:spPr>
            <a:xfrm>
              <a:off x="749" y="6778134"/>
              <a:ext cx="519480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 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634669</xdr:colOff>
      <xdr:row>49</xdr:row>
      <xdr:rowOff>91524</xdr:rowOff>
    </xdr:from>
    <xdr:ext cx="1502243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125 CuadroTexto">
              <a:extLst>
                <a:ext uri="{FF2B5EF4-FFF2-40B4-BE49-F238E27FC236}">
                  <a16:creationId xmlns:a16="http://schemas.microsoft.com/office/drawing/2014/main" id="{46870AD3-B4FA-45FE-81DD-00EF968D7D1B}"/>
                </a:ext>
              </a:extLst>
            </xdr:cNvPr>
            <xdr:cNvSpPr txBox="1"/>
          </xdr:nvSpPr>
          <xdr:spPr>
            <a:xfrm>
              <a:off x="850017" y="8995328"/>
              <a:ext cx="1502243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</m:t>
                        </m:r>
                      </m:sub>
                    </m:sSub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=1.4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WD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+1.7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WL</m:t>
                    </m:r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7" name="125 CuadroTexto">
              <a:extLst>
                <a:ext uri="{FF2B5EF4-FFF2-40B4-BE49-F238E27FC236}">
                  <a16:creationId xmlns:a16="http://schemas.microsoft.com/office/drawing/2014/main" id="{46870AD3-B4FA-45FE-81DD-00EF968D7D1B}"/>
                </a:ext>
              </a:extLst>
            </xdr:cNvPr>
            <xdr:cNvSpPr txBox="1"/>
          </xdr:nvSpPr>
          <xdr:spPr>
            <a:xfrm>
              <a:off x="850017" y="8995328"/>
              <a:ext cx="1502243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u=1.4 WD+1.7WL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623981</xdr:colOff>
      <xdr:row>55</xdr:row>
      <xdr:rowOff>107576</xdr:rowOff>
    </xdr:from>
    <xdr:ext cx="1002596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125 CuadroTexto">
              <a:extLst>
                <a:ext uri="{FF2B5EF4-FFF2-40B4-BE49-F238E27FC236}">
                  <a16:creationId xmlns:a16="http://schemas.microsoft.com/office/drawing/2014/main" id="{45D01B88-90D4-4B80-A53F-AD6FB1509585}"/>
                </a:ext>
              </a:extLst>
            </xdr:cNvPr>
            <xdr:cNvSpPr txBox="1"/>
          </xdr:nvSpPr>
          <xdr:spPr>
            <a:xfrm>
              <a:off x="843789" y="10541114"/>
              <a:ext cx="1002596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s-P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8" name="125 CuadroTexto">
              <a:extLst>
                <a:ext uri="{FF2B5EF4-FFF2-40B4-BE49-F238E27FC236}">
                  <a16:creationId xmlns:a16="http://schemas.microsoft.com/office/drawing/2014/main" id="{45D01B88-90D4-4B80-A53F-AD6FB1509585}"/>
                </a:ext>
              </a:extLst>
            </xdr:cNvPr>
            <xdr:cNvSpPr txBox="1"/>
          </xdr:nvSpPr>
          <xdr:spPr>
            <a:xfrm>
              <a:off x="843789" y="10541114"/>
              <a:ext cx="1002596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M+=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51202</xdr:colOff>
      <xdr:row>31</xdr:row>
      <xdr:rowOff>78987</xdr:rowOff>
    </xdr:from>
    <xdr:to>
      <xdr:col>2</xdr:col>
      <xdr:colOff>450695</xdr:colOff>
      <xdr:row>31</xdr:row>
      <xdr:rowOff>81388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942F5256-9D5A-47BA-B2AE-BCABCEDF7088}"/>
            </a:ext>
          </a:extLst>
        </xdr:cNvPr>
        <xdr:cNvCxnSpPr/>
      </xdr:nvCxnSpPr>
      <xdr:spPr>
        <a:xfrm flipV="1">
          <a:off x="269580" y="5938024"/>
          <a:ext cx="1458859" cy="240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449857</xdr:colOff>
      <xdr:row>31</xdr:row>
      <xdr:rowOff>75814</xdr:rowOff>
    </xdr:from>
    <xdr:to>
      <xdr:col>4</xdr:col>
      <xdr:colOff>436757</xdr:colOff>
      <xdr:row>31</xdr:row>
      <xdr:rowOff>78987</xdr:rowOff>
    </xdr:to>
    <xdr:cxnSp macro="">
      <xdr:nvCxnSpPr>
        <xdr:cNvPr id="194" name="Conector recto de flecha 193">
          <a:extLst>
            <a:ext uri="{FF2B5EF4-FFF2-40B4-BE49-F238E27FC236}">
              <a16:creationId xmlns:a16="http://schemas.microsoft.com/office/drawing/2014/main" id="{7A5B6F9B-97FD-4354-8198-FBC299987636}"/>
            </a:ext>
          </a:extLst>
        </xdr:cNvPr>
        <xdr:cNvCxnSpPr/>
      </xdr:nvCxnSpPr>
      <xdr:spPr>
        <a:xfrm>
          <a:off x="1727601" y="5934851"/>
          <a:ext cx="1817558" cy="31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434989</xdr:colOff>
      <xdr:row>31</xdr:row>
      <xdr:rowOff>65943</xdr:rowOff>
    </xdr:from>
    <xdr:to>
      <xdr:col>6</xdr:col>
      <xdr:colOff>373673</xdr:colOff>
      <xdr:row>31</xdr:row>
      <xdr:rowOff>74885</xdr:rowOff>
    </xdr:to>
    <xdr:cxnSp macro="">
      <xdr:nvCxnSpPr>
        <xdr:cNvPr id="196" name="Conector recto de flecha 195">
          <a:extLst>
            <a:ext uri="{FF2B5EF4-FFF2-40B4-BE49-F238E27FC236}">
              <a16:creationId xmlns:a16="http://schemas.microsoft.com/office/drawing/2014/main" id="{0B58EA81-6640-4A20-A570-8CFB710D028C}"/>
            </a:ext>
          </a:extLst>
        </xdr:cNvPr>
        <xdr:cNvCxnSpPr/>
      </xdr:nvCxnSpPr>
      <xdr:spPr>
        <a:xfrm flipV="1">
          <a:off x="3541604" y="5927481"/>
          <a:ext cx="1770415" cy="894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375623</xdr:colOff>
      <xdr:row>31</xdr:row>
      <xdr:rowOff>65914</xdr:rowOff>
    </xdr:from>
    <xdr:to>
      <xdr:col>8</xdr:col>
      <xdr:colOff>56745</xdr:colOff>
      <xdr:row>31</xdr:row>
      <xdr:rowOff>77010</xdr:rowOff>
    </xdr:to>
    <xdr:cxnSp macro="">
      <xdr:nvCxnSpPr>
        <xdr:cNvPr id="198" name="Conector recto de flecha 197">
          <a:extLst>
            <a:ext uri="{FF2B5EF4-FFF2-40B4-BE49-F238E27FC236}">
              <a16:creationId xmlns:a16="http://schemas.microsoft.com/office/drawing/2014/main" id="{6E7E7F76-158D-4681-B403-11B342053072}"/>
            </a:ext>
          </a:extLst>
        </xdr:cNvPr>
        <xdr:cNvCxnSpPr/>
      </xdr:nvCxnSpPr>
      <xdr:spPr>
        <a:xfrm>
          <a:off x="5316463" y="5922776"/>
          <a:ext cx="1513165" cy="1109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736754</xdr:colOff>
      <xdr:row>55</xdr:row>
      <xdr:rowOff>109169</xdr:rowOff>
    </xdr:from>
    <xdr:ext cx="999725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125 CuadroTexto">
              <a:extLst>
                <a:ext uri="{FF2B5EF4-FFF2-40B4-BE49-F238E27FC236}">
                  <a16:creationId xmlns:a16="http://schemas.microsoft.com/office/drawing/2014/main" id="{F4499710-E1DB-4AAA-9785-574E13EA938B}"/>
                </a:ext>
              </a:extLst>
            </xdr:cNvPr>
            <xdr:cNvSpPr txBox="1"/>
          </xdr:nvSpPr>
          <xdr:spPr>
            <a:xfrm>
              <a:off x="2011639" y="10542707"/>
              <a:ext cx="999725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s-P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4" name="125 CuadroTexto">
              <a:extLst>
                <a:ext uri="{FF2B5EF4-FFF2-40B4-BE49-F238E27FC236}">
                  <a16:creationId xmlns:a16="http://schemas.microsoft.com/office/drawing/2014/main" id="{F4499710-E1DB-4AAA-9785-574E13EA938B}"/>
                </a:ext>
              </a:extLst>
            </xdr:cNvPr>
            <xdr:cNvSpPr txBox="1"/>
          </xdr:nvSpPr>
          <xdr:spPr>
            <a:xfrm>
              <a:off x="2011639" y="10542707"/>
              <a:ext cx="999725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M+=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623981</xdr:colOff>
      <xdr:row>64</xdr:row>
      <xdr:rowOff>107576</xdr:rowOff>
    </xdr:from>
    <xdr:ext cx="1004794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125 CuadroTexto">
              <a:extLst>
                <a:ext uri="{FF2B5EF4-FFF2-40B4-BE49-F238E27FC236}">
                  <a16:creationId xmlns:a16="http://schemas.microsoft.com/office/drawing/2014/main" id="{CE61EA82-AC7E-4D96-8950-B14DF1311FBF}"/>
                </a:ext>
              </a:extLst>
            </xdr:cNvPr>
            <xdr:cNvSpPr txBox="1"/>
          </xdr:nvSpPr>
          <xdr:spPr>
            <a:xfrm>
              <a:off x="843056" y="12251951"/>
              <a:ext cx="1004794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s-P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5" name="125 CuadroTexto">
              <a:extLst>
                <a:ext uri="{FF2B5EF4-FFF2-40B4-BE49-F238E27FC236}">
                  <a16:creationId xmlns:a16="http://schemas.microsoft.com/office/drawing/2014/main" id="{CE61EA82-AC7E-4D96-8950-B14DF1311FBF}"/>
                </a:ext>
              </a:extLst>
            </xdr:cNvPr>
            <xdr:cNvSpPr txBox="1"/>
          </xdr:nvSpPr>
          <xdr:spPr>
            <a:xfrm>
              <a:off x="843056" y="12251951"/>
              <a:ext cx="1004794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M−=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736754</xdr:colOff>
      <xdr:row>64</xdr:row>
      <xdr:rowOff>109169</xdr:rowOff>
    </xdr:from>
    <xdr:ext cx="1029033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125 CuadroTexto">
              <a:extLst>
                <a:ext uri="{FF2B5EF4-FFF2-40B4-BE49-F238E27FC236}">
                  <a16:creationId xmlns:a16="http://schemas.microsoft.com/office/drawing/2014/main" id="{0A03C57A-F768-4AAE-838A-A3BB6D02806C}"/>
                </a:ext>
              </a:extLst>
            </xdr:cNvPr>
            <xdr:cNvSpPr txBox="1"/>
          </xdr:nvSpPr>
          <xdr:spPr>
            <a:xfrm>
              <a:off x="2011639" y="12257207"/>
              <a:ext cx="1029033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s-P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7" name="125 CuadroTexto">
              <a:extLst>
                <a:ext uri="{FF2B5EF4-FFF2-40B4-BE49-F238E27FC236}">
                  <a16:creationId xmlns:a16="http://schemas.microsoft.com/office/drawing/2014/main" id="{0A03C57A-F768-4AAE-838A-A3BB6D02806C}"/>
                </a:ext>
              </a:extLst>
            </xdr:cNvPr>
            <xdr:cNvSpPr txBox="1"/>
          </xdr:nvSpPr>
          <xdr:spPr>
            <a:xfrm>
              <a:off x="2011639" y="12257207"/>
              <a:ext cx="1029033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M−=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134483</xdr:colOff>
      <xdr:row>64</xdr:row>
      <xdr:rowOff>107706</xdr:rowOff>
    </xdr:from>
    <xdr:ext cx="993863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125 CuadroTexto">
              <a:extLst>
                <a:ext uri="{FF2B5EF4-FFF2-40B4-BE49-F238E27FC236}">
                  <a16:creationId xmlns:a16="http://schemas.microsoft.com/office/drawing/2014/main" id="{F97309DB-3E75-4E7B-BEE0-24ABC436EC0C}"/>
                </a:ext>
              </a:extLst>
            </xdr:cNvPr>
            <xdr:cNvSpPr txBox="1"/>
          </xdr:nvSpPr>
          <xdr:spPr>
            <a:xfrm>
              <a:off x="3241098" y="12255744"/>
              <a:ext cx="993863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PE" sz="105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W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s-ES" sz="1050" b="0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u</m:t>
                                    </m:r>
                                  </m:sub>
                                </m:sSub>
                                <m:r>
                                  <m:rPr>
                                    <m:nor/>
                                  </m:rPr>
                                  <a:rPr lang="es-P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2" name="125 CuadroTexto">
              <a:extLst>
                <a:ext uri="{FF2B5EF4-FFF2-40B4-BE49-F238E27FC236}">
                  <a16:creationId xmlns:a16="http://schemas.microsoft.com/office/drawing/2014/main" id="{F97309DB-3E75-4E7B-BEE0-24ABC436EC0C}"/>
                </a:ext>
              </a:extLst>
            </xdr:cNvPr>
            <xdr:cNvSpPr txBox="1"/>
          </xdr:nvSpPr>
          <xdr:spPr>
            <a:xfrm>
              <a:off x="3241098" y="12255744"/>
              <a:ext cx="993863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M−=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51202</xdr:colOff>
      <xdr:row>79</xdr:row>
      <xdr:rowOff>130629</xdr:rowOff>
    </xdr:from>
    <xdr:to>
      <xdr:col>8</xdr:col>
      <xdr:colOff>53578</xdr:colOff>
      <xdr:row>79</xdr:row>
      <xdr:rowOff>184547</xdr:rowOff>
    </xdr:to>
    <xdr:sp macro="" textlink="">
      <xdr:nvSpPr>
        <xdr:cNvPr id="243" name="Rectángulo 242">
          <a:extLst>
            <a:ext uri="{FF2B5EF4-FFF2-40B4-BE49-F238E27FC236}">
              <a16:creationId xmlns:a16="http://schemas.microsoft.com/office/drawing/2014/main" id="{8CE517F2-4C87-4A57-990F-5ED7256F09F6}"/>
            </a:ext>
          </a:extLst>
        </xdr:cNvPr>
        <xdr:cNvSpPr/>
      </xdr:nvSpPr>
      <xdr:spPr>
        <a:xfrm>
          <a:off x="271010" y="8087667"/>
          <a:ext cx="6552645" cy="53918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208361</xdr:colOff>
      <xdr:row>80</xdr:row>
      <xdr:rowOff>10885</xdr:rowOff>
    </xdr:from>
    <xdr:to>
      <xdr:col>1</xdr:col>
      <xdr:colOff>119743</xdr:colOff>
      <xdr:row>80</xdr:row>
      <xdr:rowOff>146957</xdr:rowOff>
    </xdr:to>
    <xdr:sp macro="" textlink="">
      <xdr:nvSpPr>
        <xdr:cNvPr id="244" name="Triángulo isósceles 243">
          <a:extLst>
            <a:ext uri="{FF2B5EF4-FFF2-40B4-BE49-F238E27FC236}">
              <a16:creationId xmlns:a16="http://schemas.microsoft.com/office/drawing/2014/main" id="{EA671A81-9ADA-48DF-BBC6-CB7F33557FFA}"/>
            </a:ext>
          </a:extLst>
        </xdr:cNvPr>
        <xdr:cNvSpPr/>
      </xdr:nvSpPr>
      <xdr:spPr>
        <a:xfrm>
          <a:off x="208361" y="8158423"/>
          <a:ext cx="131190" cy="136072"/>
        </a:xfrm>
        <a:prstGeom prst="triangl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392905</xdr:colOff>
      <xdr:row>80</xdr:row>
      <xdr:rowOff>0</xdr:rowOff>
    </xdr:from>
    <xdr:to>
      <xdr:col>2</xdr:col>
      <xdr:colOff>523874</xdr:colOff>
      <xdr:row>80</xdr:row>
      <xdr:rowOff>148828</xdr:rowOff>
    </xdr:to>
    <xdr:sp macro="" textlink="">
      <xdr:nvSpPr>
        <xdr:cNvPr id="245" name="Elipse 244">
          <a:extLst>
            <a:ext uri="{FF2B5EF4-FFF2-40B4-BE49-F238E27FC236}">
              <a16:creationId xmlns:a16="http://schemas.microsoft.com/office/drawing/2014/main" id="{8C624CD8-3873-412B-A2FC-B49E5CB3B29A}"/>
            </a:ext>
          </a:extLst>
        </xdr:cNvPr>
        <xdr:cNvSpPr/>
      </xdr:nvSpPr>
      <xdr:spPr>
        <a:xfrm>
          <a:off x="1667790" y="8147538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360758</xdr:colOff>
      <xdr:row>79</xdr:row>
      <xdr:rowOff>188118</xdr:rowOff>
    </xdr:from>
    <xdr:to>
      <xdr:col>4</xdr:col>
      <xdr:colOff>491727</xdr:colOff>
      <xdr:row>80</xdr:row>
      <xdr:rowOff>146446</xdr:rowOff>
    </xdr:to>
    <xdr:sp macro="" textlink="">
      <xdr:nvSpPr>
        <xdr:cNvPr id="246" name="Elipse 245">
          <a:extLst>
            <a:ext uri="{FF2B5EF4-FFF2-40B4-BE49-F238E27FC236}">
              <a16:creationId xmlns:a16="http://schemas.microsoft.com/office/drawing/2014/main" id="{FE6ACCCB-5FCE-4DC1-8C15-93D885C976B9}"/>
            </a:ext>
          </a:extLst>
        </xdr:cNvPr>
        <xdr:cNvSpPr/>
      </xdr:nvSpPr>
      <xdr:spPr>
        <a:xfrm>
          <a:off x="3467373" y="8145156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304800</xdr:colOff>
      <xdr:row>80</xdr:row>
      <xdr:rowOff>1190</xdr:rowOff>
    </xdr:from>
    <xdr:to>
      <xdr:col>6</xdr:col>
      <xdr:colOff>435769</xdr:colOff>
      <xdr:row>80</xdr:row>
      <xdr:rowOff>150018</xdr:rowOff>
    </xdr:to>
    <xdr:sp macro="" textlink="">
      <xdr:nvSpPr>
        <xdr:cNvPr id="247" name="Elipse 246">
          <a:extLst>
            <a:ext uri="{FF2B5EF4-FFF2-40B4-BE49-F238E27FC236}">
              <a16:creationId xmlns:a16="http://schemas.microsoft.com/office/drawing/2014/main" id="{6850C85F-400B-4F83-9B2F-6AACC4ABCCB3}"/>
            </a:ext>
          </a:extLst>
        </xdr:cNvPr>
        <xdr:cNvSpPr/>
      </xdr:nvSpPr>
      <xdr:spPr>
        <a:xfrm>
          <a:off x="5243146" y="8148728"/>
          <a:ext cx="130969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894157</xdr:colOff>
      <xdr:row>80</xdr:row>
      <xdr:rowOff>1191</xdr:rowOff>
    </xdr:from>
    <xdr:to>
      <xdr:col>8</xdr:col>
      <xdr:colOff>108345</xdr:colOff>
      <xdr:row>80</xdr:row>
      <xdr:rowOff>150019</xdr:rowOff>
    </xdr:to>
    <xdr:sp macro="" textlink="">
      <xdr:nvSpPr>
        <xdr:cNvPr id="249" name="Elipse 248">
          <a:extLst>
            <a:ext uri="{FF2B5EF4-FFF2-40B4-BE49-F238E27FC236}">
              <a16:creationId xmlns:a16="http://schemas.microsoft.com/office/drawing/2014/main" id="{3D90DC45-8ACA-4077-88CE-F8098BFF3F88}"/>
            </a:ext>
          </a:extLst>
        </xdr:cNvPr>
        <xdr:cNvSpPr/>
      </xdr:nvSpPr>
      <xdr:spPr>
        <a:xfrm>
          <a:off x="6748369" y="8148729"/>
          <a:ext cx="130053" cy="14882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28576</xdr:colOff>
      <xdr:row>74</xdr:row>
      <xdr:rowOff>123825</xdr:rowOff>
    </xdr:from>
    <xdr:to>
      <xdr:col>2</xdr:col>
      <xdr:colOff>417635</xdr:colOff>
      <xdr:row>81</xdr:row>
      <xdr:rowOff>122071</xdr:rowOff>
    </xdr:to>
    <xdr:sp macro="" textlink="">
      <xdr:nvSpPr>
        <xdr:cNvPr id="251" name="Forma libre: forma 250">
          <a:extLst>
            <a:ext uri="{FF2B5EF4-FFF2-40B4-BE49-F238E27FC236}">
              <a16:creationId xmlns:a16="http://schemas.microsoft.com/office/drawing/2014/main" id="{2AE44972-E795-4B18-A108-71688AB00293}"/>
            </a:ext>
          </a:extLst>
        </xdr:cNvPr>
        <xdr:cNvSpPr/>
      </xdr:nvSpPr>
      <xdr:spPr>
        <a:xfrm>
          <a:off x="248384" y="7128363"/>
          <a:ext cx="1444136" cy="133174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4475" h="1331746">
              <a:moveTo>
                <a:pt x="0" y="447675"/>
              </a:moveTo>
              <a:cubicBezTo>
                <a:pt x="230981" y="923131"/>
                <a:pt x="461962" y="1398588"/>
                <a:pt x="714375" y="1323975"/>
              </a:cubicBezTo>
              <a:cubicBezTo>
                <a:pt x="966788" y="1249362"/>
                <a:pt x="1240631" y="624681"/>
                <a:pt x="15144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505558</xdr:colOff>
      <xdr:row>75</xdr:row>
      <xdr:rowOff>47625</xdr:rowOff>
    </xdr:from>
    <xdr:to>
      <xdr:col>4</xdr:col>
      <xdr:colOff>381000</xdr:colOff>
      <xdr:row>81</xdr:row>
      <xdr:rowOff>117231</xdr:rowOff>
    </xdr:to>
    <xdr:sp macro="" textlink="">
      <xdr:nvSpPr>
        <xdr:cNvPr id="252" name="Forma libre: forma 251">
          <a:extLst>
            <a:ext uri="{FF2B5EF4-FFF2-40B4-BE49-F238E27FC236}">
              <a16:creationId xmlns:a16="http://schemas.microsoft.com/office/drawing/2014/main" id="{DCD3CE03-446D-4FF4-A261-36DA442FF8B4}"/>
            </a:ext>
          </a:extLst>
        </xdr:cNvPr>
        <xdr:cNvSpPr/>
      </xdr:nvSpPr>
      <xdr:spPr>
        <a:xfrm>
          <a:off x="1780443" y="7242663"/>
          <a:ext cx="1707172" cy="121260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  <a:gd name="connsiteX0" fmla="*/ 0 w 1685925"/>
            <a:gd name="connsiteY0" fmla="*/ 104775 h 1324270"/>
            <a:gd name="connsiteX1" fmla="*/ 885825 w 1685925"/>
            <a:gd name="connsiteY1" fmla="*/ 1323975 h 1324270"/>
            <a:gd name="connsiteX2" fmla="*/ 1685925 w 1685925"/>
            <a:gd name="connsiteY2" fmla="*/ 0 h 1324270"/>
            <a:gd name="connsiteX0" fmla="*/ 0 w 1781010"/>
            <a:gd name="connsiteY0" fmla="*/ 97448 h 1324228"/>
            <a:gd name="connsiteX1" fmla="*/ 980910 w 1781010"/>
            <a:gd name="connsiteY1" fmla="*/ 1323975 h 1324228"/>
            <a:gd name="connsiteX2" fmla="*/ 1781010 w 1781010"/>
            <a:gd name="connsiteY2" fmla="*/ 0 h 1324228"/>
            <a:gd name="connsiteX0" fmla="*/ 0 w 1751753"/>
            <a:gd name="connsiteY0" fmla="*/ 2198 h 1228725"/>
            <a:gd name="connsiteX1" fmla="*/ 980910 w 1751753"/>
            <a:gd name="connsiteY1" fmla="*/ 1228725 h 1228725"/>
            <a:gd name="connsiteX2" fmla="*/ 1751753 w 1751753"/>
            <a:gd name="connsiteY2" fmla="*/ 0 h 1228725"/>
            <a:gd name="connsiteX0" fmla="*/ 0 w 1751753"/>
            <a:gd name="connsiteY0" fmla="*/ 2198 h 1199417"/>
            <a:gd name="connsiteX1" fmla="*/ 819998 w 1751753"/>
            <a:gd name="connsiteY1" fmla="*/ 1199417 h 1199417"/>
            <a:gd name="connsiteX2" fmla="*/ 1751753 w 1751753"/>
            <a:gd name="connsiteY2" fmla="*/ 0 h 1199417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1753" h="1221398">
              <a:moveTo>
                <a:pt x="0" y="2198"/>
              </a:moveTo>
              <a:cubicBezTo>
                <a:pt x="201723" y="514555"/>
                <a:pt x="513411" y="1221764"/>
                <a:pt x="834627" y="1221398"/>
              </a:cubicBezTo>
              <a:cubicBezTo>
                <a:pt x="1155843" y="1221032"/>
                <a:pt x="1514480" y="595161"/>
                <a:pt x="175175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28576</xdr:colOff>
      <xdr:row>76</xdr:row>
      <xdr:rowOff>190500</xdr:rowOff>
    </xdr:from>
    <xdr:to>
      <xdr:col>1</xdr:col>
      <xdr:colOff>51202</xdr:colOff>
      <xdr:row>79</xdr:row>
      <xdr:rowOff>157588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A14E555B-92C1-4712-B093-FADC151B7513}"/>
            </a:ext>
          </a:extLst>
        </xdr:cNvPr>
        <xdr:cNvCxnSpPr>
          <a:stCxn id="243" idx="1"/>
          <a:endCxn id="251" idx="0"/>
        </xdr:cNvCxnSpPr>
      </xdr:nvCxnSpPr>
      <xdr:spPr>
        <a:xfrm flipH="1" flipV="1">
          <a:off x="248384" y="7576038"/>
          <a:ext cx="22626" cy="53858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416083</xdr:colOff>
      <xdr:row>74</xdr:row>
      <xdr:rowOff>131152</xdr:rowOff>
    </xdr:from>
    <xdr:to>
      <xdr:col>2</xdr:col>
      <xdr:colOff>417634</xdr:colOff>
      <xdr:row>79</xdr:row>
      <xdr:rowOff>185430</xdr:rowOff>
    </xdr:to>
    <xdr:cxnSp macro="">
      <xdr:nvCxnSpPr>
        <xdr:cNvPr id="254" name="Conector recto 253">
          <a:extLst>
            <a:ext uri="{FF2B5EF4-FFF2-40B4-BE49-F238E27FC236}">
              <a16:creationId xmlns:a16="http://schemas.microsoft.com/office/drawing/2014/main" id="{330F2853-20E2-475F-B03F-F18F47EC75DB}"/>
            </a:ext>
          </a:extLst>
        </xdr:cNvPr>
        <xdr:cNvCxnSpPr/>
      </xdr:nvCxnSpPr>
      <xdr:spPr>
        <a:xfrm flipV="1">
          <a:off x="1690968" y="7135690"/>
          <a:ext cx="1551" cy="10067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502542</xdr:colOff>
      <xdr:row>75</xdr:row>
      <xdr:rowOff>43962</xdr:rowOff>
    </xdr:from>
    <xdr:to>
      <xdr:col>2</xdr:col>
      <xdr:colOff>505558</xdr:colOff>
      <xdr:row>79</xdr:row>
      <xdr:rowOff>183964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78048B6F-4F70-4720-953D-D8EB9FF5B67A}"/>
            </a:ext>
          </a:extLst>
        </xdr:cNvPr>
        <xdr:cNvCxnSpPr/>
      </xdr:nvCxnSpPr>
      <xdr:spPr>
        <a:xfrm flipV="1">
          <a:off x="1777427" y="7239000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383846</xdr:colOff>
      <xdr:row>75</xdr:row>
      <xdr:rowOff>42496</xdr:rowOff>
    </xdr:from>
    <xdr:to>
      <xdr:col>4</xdr:col>
      <xdr:colOff>386862</xdr:colOff>
      <xdr:row>79</xdr:row>
      <xdr:rowOff>182498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272642CE-71AA-441C-BC07-377438994EBF}"/>
            </a:ext>
          </a:extLst>
        </xdr:cNvPr>
        <xdr:cNvCxnSpPr/>
      </xdr:nvCxnSpPr>
      <xdr:spPr>
        <a:xfrm flipV="1">
          <a:off x="3490461" y="14476534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75</xdr:row>
      <xdr:rowOff>53486</xdr:rowOff>
    </xdr:from>
    <xdr:to>
      <xdr:col>6</xdr:col>
      <xdr:colOff>315059</xdr:colOff>
      <xdr:row>81</xdr:row>
      <xdr:rowOff>123092</xdr:rowOff>
    </xdr:to>
    <xdr:sp macro="" textlink="">
      <xdr:nvSpPr>
        <xdr:cNvPr id="262" name="Forma libre: forma 261">
          <a:extLst>
            <a:ext uri="{FF2B5EF4-FFF2-40B4-BE49-F238E27FC236}">
              <a16:creationId xmlns:a16="http://schemas.microsoft.com/office/drawing/2014/main" id="{62F0DC15-0328-4C84-8981-4CA9638282A1}"/>
            </a:ext>
          </a:extLst>
        </xdr:cNvPr>
        <xdr:cNvSpPr/>
      </xdr:nvSpPr>
      <xdr:spPr>
        <a:xfrm>
          <a:off x="3582865" y="7248524"/>
          <a:ext cx="1670540" cy="121260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  <a:gd name="connsiteX0" fmla="*/ 0 w 1685925"/>
            <a:gd name="connsiteY0" fmla="*/ 104775 h 1324270"/>
            <a:gd name="connsiteX1" fmla="*/ 885825 w 1685925"/>
            <a:gd name="connsiteY1" fmla="*/ 1323975 h 1324270"/>
            <a:gd name="connsiteX2" fmla="*/ 1685925 w 1685925"/>
            <a:gd name="connsiteY2" fmla="*/ 0 h 1324270"/>
            <a:gd name="connsiteX0" fmla="*/ 0 w 1781010"/>
            <a:gd name="connsiteY0" fmla="*/ 97448 h 1324228"/>
            <a:gd name="connsiteX1" fmla="*/ 980910 w 1781010"/>
            <a:gd name="connsiteY1" fmla="*/ 1323975 h 1324228"/>
            <a:gd name="connsiteX2" fmla="*/ 1781010 w 1781010"/>
            <a:gd name="connsiteY2" fmla="*/ 0 h 1324228"/>
            <a:gd name="connsiteX0" fmla="*/ 0 w 1751753"/>
            <a:gd name="connsiteY0" fmla="*/ 2198 h 1228725"/>
            <a:gd name="connsiteX1" fmla="*/ 980910 w 1751753"/>
            <a:gd name="connsiteY1" fmla="*/ 1228725 h 1228725"/>
            <a:gd name="connsiteX2" fmla="*/ 1751753 w 1751753"/>
            <a:gd name="connsiteY2" fmla="*/ 0 h 1228725"/>
            <a:gd name="connsiteX0" fmla="*/ 0 w 1751753"/>
            <a:gd name="connsiteY0" fmla="*/ 2198 h 1199417"/>
            <a:gd name="connsiteX1" fmla="*/ 819998 w 1751753"/>
            <a:gd name="connsiteY1" fmla="*/ 1199417 h 1199417"/>
            <a:gd name="connsiteX2" fmla="*/ 1751753 w 1751753"/>
            <a:gd name="connsiteY2" fmla="*/ 0 h 1199417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  <a:gd name="connsiteX0" fmla="*/ 0 w 1751753"/>
            <a:gd name="connsiteY0" fmla="*/ 2198 h 1221398"/>
            <a:gd name="connsiteX1" fmla="*/ 834627 w 1751753"/>
            <a:gd name="connsiteY1" fmla="*/ 1221398 h 1221398"/>
            <a:gd name="connsiteX2" fmla="*/ 1751753 w 1751753"/>
            <a:gd name="connsiteY2" fmla="*/ 0 h 12213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1753" h="1221398">
              <a:moveTo>
                <a:pt x="0" y="2198"/>
              </a:moveTo>
              <a:cubicBezTo>
                <a:pt x="201723" y="514555"/>
                <a:pt x="513411" y="1221764"/>
                <a:pt x="834627" y="1221398"/>
              </a:cubicBezTo>
              <a:cubicBezTo>
                <a:pt x="1155843" y="1221032"/>
                <a:pt x="1514480" y="595161"/>
                <a:pt x="175175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471769</xdr:colOff>
      <xdr:row>75</xdr:row>
      <xdr:rowOff>42497</xdr:rowOff>
    </xdr:from>
    <xdr:to>
      <xdr:col>4</xdr:col>
      <xdr:colOff>474785</xdr:colOff>
      <xdr:row>79</xdr:row>
      <xdr:rowOff>182499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D9B86904-8E88-497C-8A8B-5D3C6602F0DB}"/>
            </a:ext>
          </a:extLst>
        </xdr:cNvPr>
        <xdr:cNvCxnSpPr/>
      </xdr:nvCxnSpPr>
      <xdr:spPr>
        <a:xfrm flipV="1">
          <a:off x="3578384" y="7237535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316437</xdr:colOff>
      <xdr:row>75</xdr:row>
      <xdr:rowOff>55685</xdr:rowOff>
    </xdr:from>
    <xdr:to>
      <xdr:col>6</xdr:col>
      <xdr:colOff>319453</xdr:colOff>
      <xdr:row>80</xdr:row>
      <xdr:rowOff>5187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5DEF32A1-F4D7-4EAA-801B-B73F8FB657D4}"/>
            </a:ext>
          </a:extLst>
        </xdr:cNvPr>
        <xdr:cNvCxnSpPr/>
      </xdr:nvCxnSpPr>
      <xdr:spPr>
        <a:xfrm flipV="1">
          <a:off x="5254783" y="7250723"/>
          <a:ext cx="3016" cy="90200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415438</xdr:colOff>
      <xdr:row>74</xdr:row>
      <xdr:rowOff>137012</xdr:rowOff>
    </xdr:from>
    <xdr:to>
      <xdr:col>8</xdr:col>
      <xdr:colOff>27843</xdr:colOff>
      <xdr:row>81</xdr:row>
      <xdr:rowOff>135258</xdr:rowOff>
    </xdr:to>
    <xdr:sp macro="" textlink="">
      <xdr:nvSpPr>
        <xdr:cNvPr id="265" name="Forma libre: forma 264">
          <a:extLst>
            <a:ext uri="{FF2B5EF4-FFF2-40B4-BE49-F238E27FC236}">
              <a16:creationId xmlns:a16="http://schemas.microsoft.com/office/drawing/2014/main" id="{AA33A89B-E43F-464E-9C8E-EBABF609A9DB}"/>
            </a:ext>
          </a:extLst>
        </xdr:cNvPr>
        <xdr:cNvSpPr/>
      </xdr:nvSpPr>
      <xdr:spPr>
        <a:xfrm flipH="1">
          <a:off x="5353784" y="7141550"/>
          <a:ext cx="1444136" cy="1331746"/>
        </a:xfrm>
        <a:custGeom>
          <a:avLst/>
          <a:gdLst>
            <a:gd name="connsiteX0" fmla="*/ 0 w 1514475"/>
            <a:gd name="connsiteY0" fmla="*/ 447675 h 1331746"/>
            <a:gd name="connsiteX1" fmla="*/ 714375 w 1514475"/>
            <a:gd name="connsiteY1" fmla="*/ 1323975 h 1331746"/>
            <a:gd name="connsiteX2" fmla="*/ 1514475 w 1514475"/>
            <a:gd name="connsiteY2" fmla="*/ 0 h 1331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4475" h="1331746">
              <a:moveTo>
                <a:pt x="0" y="447675"/>
              </a:moveTo>
              <a:cubicBezTo>
                <a:pt x="230981" y="923131"/>
                <a:pt x="461962" y="1398588"/>
                <a:pt x="714375" y="1323975"/>
              </a:cubicBezTo>
              <a:cubicBezTo>
                <a:pt x="966788" y="1249362"/>
                <a:pt x="1240631" y="624681"/>
                <a:pt x="15144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27843</xdr:colOff>
      <xdr:row>77</xdr:row>
      <xdr:rowOff>20514</xdr:rowOff>
    </xdr:from>
    <xdr:to>
      <xdr:col>8</xdr:col>
      <xdr:colOff>42410</xdr:colOff>
      <xdr:row>79</xdr:row>
      <xdr:rowOff>178103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02F7C002-8973-42DF-B47F-042DA6C81644}"/>
            </a:ext>
          </a:extLst>
        </xdr:cNvPr>
        <xdr:cNvCxnSpPr/>
      </xdr:nvCxnSpPr>
      <xdr:spPr>
        <a:xfrm flipH="1" flipV="1">
          <a:off x="6797920" y="7596552"/>
          <a:ext cx="14567" cy="538589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414618</xdr:colOff>
      <xdr:row>74</xdr:row>
      <xdr:rowOff>144341</xdr:rowOff>
    </xdr:from>
    <xdr:to>
      <xdr:col>6</xdr:col>
      <xdr:colOff>416169</xdr:colOff>
      <xdr:row>80</xdr:row>
      <xdr:rowOff>8119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250F25F-54F4-478D-99B2-C32B6CFCA05F}"/>
            </a:ext>
          </a:extLst>
        </xdr:cNvPr>
        <xdr:cNvCxnSpPr/>
      </xdr:nvCxnSpPr>
      <xdr:spPr>
        <a:xfrm flipV="1">
          <a:off x="5352964" y="7148879"/>
          <a:ext cx="1551" cy="10067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692151</xdr:colOff>
      <xdr:row>92</xdr:row>
      <xdr:rowOff>161193</xdr:rowOff>
    </xdr:from>
    <xdr:ext cx="990601" cy="2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125 CuadroTexto">
              <a:extLst>
                <a:ext uri="{FF2B5EF4-FFF2-40B4-BE49-F238E27FC236}">
                  <a16:creationId xmlns:a16="http://schemas.microsoft.com/office/drawing/2014/main" id="{F2F8A75E-6E67-4688-9F3F-235817456C1B}"/>
                </a:ext>
              </a:extLst>
            </xdr:cNvPr>
            <xdr:cNvSpPr txBox="1"/>
          </xdr:nvSpPr>
          <xdr:spPr>
            <a:xfrm>
              <a:off x="914401" y="17833243"/>
              <a:ext cx="990601" cy="2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Re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0" name="125 CuadroTexto">
              <a:extLst>
                <a:ext uri="{FF2B5EF4-FFF2-40B4-BE49-F238E27FC236}">
                  <a16:creationId xmlns:a16="http://schemas.microsoft.com/office/drawing/2014/main" id="{F2F8A75E-6E67-4688-9F3F-235817456C1B}"/>
                </a:ext>
              </a:extLst>
            </xdr:cNvPr>
            <xdr:cNvSpPr txBox="1"/>
          </xdr:nvSpPr>
          <xdr:spPr>
            <a:xfrm>
              <a:off x="914401" y="17833243"/>
              <a:ext cx="990601" cy="2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=H−Re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276225</xdr:colOff>
      <xdr:row>100</xdr:row>
      <xdr:rowOff>0</xdr:rowOff>
    </xdr:from>
    <xdr:ext cx="1444482" cy="435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E8E07D03-A054-48D1-A472-0F0793031922}"/>
                </a:ext>
              </a:extLst>
            </xdr:cNvPr>
            <xdr:cNvSpPr txBox="1"/>
          </xdr:nvSpPr>
          <xdr:spPr>
            <a:xfrm>
              <a:off x="495300" y="1881187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E8E07D03-A054-48D1-A472-0F0793031922}"/>
                </a:ext>
              </a:extLst>
            </xdr:cNvPr>
            <xdr:cNvSpPr txBox="1"/>
          </xdr:nvSpPr>
          <xdr:spPr>
            <a:xfrm>
              <a:off x="495300" y="1881187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0</xdr:colOff>
      <xdr:row>99</xdr:row>
      <xdr:rowOff>190500</xdr:rowOff>
    </xdr:from>
    <xdr:ext cx="1056409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145 CuadroTexto">
              <a:extLst>
                <a:ext uri="{FF2B5EF4-FFF2-40B4-BE49-F238E27FC236}">
                  <a16:creationId xmlns:a16="http://schemas.microsoft.com/office/drawing/2014/main" id="{87680343-C692-4935-9187-2A9E21774760}"/>
                </a:ext>
              </a:extLst>
            </xdr:cNvPr>
            <xdr:cNvSpPr txBox="1"/>
          </xdr:nvSpPr>
          <xdr:spPr>
            <a:xfrm>
              <a:off x="2190750" y="19006038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2" name="145 CuadroTexto">
              <a:extLst>
                <a:ext uri="{FF2B5EF4-FFF2-40B4-BE49-F238E27FC236}">
                  <a16:creationId xmlns:a16="http://schemas.microsoft.com/office/drawing/2014/main" id="{87680343-C692-4935-9187-2A9E21774760}"/>
                </a:ext>
              </a:extLst>
            </xdr:cNvPr>
            <xdr:cNvSpPr txBox="1"/>
          </xdr:nvSpPr>
          <xdr:spPr>
            <a:xfrm>
              <a:off x="2190750" y="19006038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228600</xdr:colOff>
      <xdr:row>124</xdr:row>
      <xdr:rowOff>104775</xdr:rowOff>
    </xdr:from>
    <xdr:ext cx="1444482" cy="435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144 CuadroTexto">
              <a:extLst>
                <a:ext uri="{FF2B5EF4-FFF2-40B4-BE49-F238E27FC236}">
                  <a16:creationId xmlns:a16="http://schemas.microsoft.com/office/drawing/2014/main" id="{0ED1ECD2-020A-42C4-A8C7-704D0FCBBABF}"/>
                </a:ext>
              </a:extLst>
            </xdr:cNvPr>
            <xdr:cNvSpPr txBox="1"/>
          </xdr:nvSpPr>
          <xdr:spPr>
            <a:xfrm>
              <a:off x="447675" y="2363152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3" name="144 CuadroTexto">
              <a:extLst>
                <a:ext uri="{FF2B5EF4-FFF2-40B4-BE49-F238E27FC236}">
                  <a16:creationId xmlns:a16="http://schemas.microsoft.com/office/drawing/2014/main" id="{0ED1ECD2-020A-42C4-A8C7-704D0FCBBABF}"/>
                </a:ext>
              </a:extLst>
            </xdr:cNvPr>
            <xdr:cNvSpPr txBox="1"/>
          </xdr:nvSpPr>
          <xdr:spPr>
            <a:xfrm>
              <a:off x="447675" y="2363152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57150</xdr:colOff>
      <xdr:row>124</xdr:row>
      <xdr:rowOff>104775</xdr:rowOff>
    </xdr:from>
    <xdr:ext cx="1114425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145 CuadroTexto">
              <a:extLst>
                <a:ext uri="{FF2B5EF4-FFF2-40B4-BE49-F238E27FC236}">
                  <a16:creationId xmlns:a16="http://schemas.microsoft.com/office/drawing/2014/main" id="{E9CDBFC9-E0F8-42B3-A381-E8A4BAA32CDA}"/>
                </a:ext>
              </a:extLst>
            </xdr:cNvPr>
            <xdr:cNvSpPr txBox="1"/>
          </xdr:nvSpPr>
          <xdr:spPr>
            <a:xfrm>
              <a:off x="2247900" y="23860125"/>
              <a:ext cx="1114425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4" name="145 CuadroTexto">
              <a:extLst>
                <a:ext uri="{FF2B5EF4-FFF2-40B4-BE49-F238E27FC236}">
                  <a16:creationId xmlns:a16="http://schemas.microsoft.com/office/drawing/2014/main" id="{E9CDBFC9-E0F8-42B3-A381-E8A4BAA32CDA}"/>
                </a:ext>
              </a:extLst>
            </xdr:cNvPr>
            <xdr:cNvSpPr txBox="1"/>
          </xdr:nvSpPr>
          <xdr:spPr>
            <a:xfrm>
              <a:off x="2247900" y="23860125"/>
              <a:ext cx="1114425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361949</xdr:colOff>
      <xdr:row>280</xdr:row>
      <xdr:rowOff>76200</xdr:rowOff>
    </xdr:from>
    <xdr:ext cx="2047876" cy="435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144 CuadroTexto">
              <a:extLst>
                <a:ext uri="{FF2B5EF4-FFF2-40B4-BE49-F238E27FC236}">
                  <a16:creationId xmlns:a16="http://schemas.microsoft.com/office/drawing/2014/main" id="{FD926859-C319-4089-B3DF-F4003B0C6E0F}"/>
                </a:ext>
              </a:extLst>
            </xdr:cNvPr>
            <xdr:cNvSpPr txBox="1"/>
          </xdr:nvSpPr>
          <xdr:spPr>
            <a:xfrm>
              <a:off x="581024" y="53130450"/>
              <a:ext cx="2047876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Asmin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=0.80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fc</m:t>
                            </m:r>
                          </m:e>
                        </m:rad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</m:den>
                    </m:f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bw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5" name="144 CuadroTexto">
              <a:extLst>
                <a:ext uri="{FF2B5EF4-FFF2-40B4-BE49-F238E27FC236}">
                  <a16:creationId xmlns:a16="http://schemas.microsoft.com/office/drawing/2014/main" id="{FD926859-C319-4089-B3DF-F4003B0C6E0F}"/>
                </a:ext>
              </a:extLst>
            </xdr:cNvPr>
            <xdr:cNvSpPr txBox="1"/>
          </xdr:nvSpPr>
          <xdr:spPr>
            <a:xfrm>
              <a:off x="581024" y="53130450"/>
              <a:ext cx="2047876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Asmin=0.80"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√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fc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bw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45118</xdr:colOff>
      <xdr:row>298</xdr:row>
      <xdr:rowOff>20054</xdr:rowOff>
    </xdr:from>
    <xdr:to>
      <xdr:col>1</xdr:col>
      <xdr:colOff>55145</xdr:colOff>
      <xdr:row>303</xdr:row>
      <xdr:rowOff>50132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3BC2C890-67B6-4C83-AF26-6579323BFACC}"/>
            </a:ext>
          </a:extLst>
        </xdr:cNvPr>
        <xdr:cNvCxnSpPr>
          <a:cxnSpLocks/>
        </xdr:cNvCxnSpPr>
      </xdr:nvCxnSpPr>
      <xdr:spPr>
        <a:xfrm flipV="1">
          <a:off x="265697" y="56042093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197518</xdr:colOff>
      <xdr:row>298</xdr:row>
      <xdr:rowOff>22060</xdr:rowOff>
    </xdr:from>
    <xdr:to>
      <xdr:col>1</xdr:col>
      <xdr:colOff>207545</xdr:colOff>
      <xdr:row>303</xdr:row>
      <xdr:rowOff>52138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6C1C105A-9E4F-4430-99FD-3F170C5CF2D2}"/>
            </a:ext>
          </a:extLst>
        </xdr:cNvPr>
        <xdr:cNvCxnSpPr>
          <a:cxnSpLocks/>
        </xdr:cNvCxnSpPr>
      </xdr:nvCxnSpPr>
      <xdr:spPr>
        <a:xfrm flipV="1">
          <a:off x="418097" y="56044099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374984</xdr:colOff>
      <xdr:row>298</xdr:row>
      <xdr:rowOff>9026</xdr:rowOff>
    </xdr:from>
    <xdr:to>
      <xdr:col>2</xdr:col>
      <xdr:colOff>385011</xdr:colOff>
      <xdr:row>303</xdr:row>
      <xdr:rowOff>39104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749A0C80-C442-462D-9242-AC2AA39E9433}"/>
            </a:ext>
          </a:extLst>
        </xdr:cNvPr>
        <xdr:cNvCxnSpPr>
          <a:cxnSpLocks/>
        </xdr:cNvCxnSpPr>
      </xdr:nvCxnSpPr>
      <xdr:spPr>
        <a:xfrm flipV="1">
          <a:off x="1653339" y="56031065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537411</xdr:colOff>
      <xdr:row>298</xdr:row>
      <xdr:rowOff>21058</xdr:rowOff>
    </xdr:from>
    <xdr:to>
      <xdr:col>2</xdr:col>
      <xdr:colOff>547438</xdr:colOff>
      <xdr:row>303</xdr:row>
      <xdr:rowOff>51136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91A70A1A-21B8-47A5-8C24-F5F666C9CBDF}"/>
            </a:ext>
          </a:extLst>
        </xdr:cNvPr>
        <xdr:cNvCxnSpPr>
          <a:cxnSpLocks/>
        </xdr:cNvCxnSpPr>
      </xdr:nvCxnSpPr>
      <xdr:spPr>
        <a:xfrm flipV="1">
          <a:off x="1815766" y="56043097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349919</xdr:colOff>
      <xdr:row>298</xdr:row>
      <xdr:rowOff>14039</xdr:rowOff>
    </xdr:from>
    <xdr:to>
      <xdr:col>4</xdr:col>
      <xdr:colOff>359946</xdr:colOff>
      <xdr:row>303</xdr:row>
      <xdr:rowOff>44117</xdr:rowOff>
    </xdr:to>
    <xdr:cxnSp macro="">
      <xdr:nvCxnSpPr>
        <xdr:cNvPr id="309" name="Conector recto 308">
          <a:extLst>
            <a:ext uri="{FF2B5EF4-FFF2-40B4-BE49-F238E27FC236}">
              <a16:creationId xmlns:a16="http://schemas.microsoft.com/office/drawing/2014/main" id="{156A86CA-119D-4416-A0CF-06C3EDD93DF4}"/>
            </a:ext>
          </a:extLst>
        </xdr:cNvPr>
        <xdr:cNvCxnSpPr>
          <a:cxnSpLocks/>
        </xdr:cNvCxnSpPr>
      </xdr:nvCxnSpPr>
      <xdr:spPr>
        <a:xfrm flipV="1">
          <a:off x="3453064" y="56036078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512346</xdr:colOff>
      <xdr:row>298</xdr:row>
      <xdr:rowOff>21058</xdr:rowOff>
    </xdr:from>
    <xdr:to>
      <xdr:col>4</xdr:col>
      <xdr:colOff>522373</xdr:colOff>
      <xdr:row>303</xdr:row>
      <xdr:rowOff>51136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9EE83EC9-0329-4B9B-93FB-1F1819C9C579}"/>
            </a:ext>
          </a:extLst>
        </xdr:cNvPr>
        <xdr:cNvCxnSpPr>
          <a:cxnSpLocks/>
        </xdr:cNvCxnSpPr>
      </xdr:nvCxnSpPr>
      <xdr:spPr>
        <a:xfrm flipV="1">
          <a:off x="3615491" y="56043097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349919</xdr:colOff>
      <xdr:row>298</xdr:row>
      <xdr:rowOff>9026</xdr:rowOff>
    </xdr:from>
    <xdr:to>
      <xdr:col>6</xdr:col>
      <xdr:colOff>359946</xdr:colOff>
      <xdr:row>303</xdr:row>
      <xdr:rowOff>39104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BCF218C6-F256-4F1F-B8CE-D61EA9DD0705}"/>
            </a:ext>
          </a:extLst>
        </xdr:cNvPr>
        <xdr:cNvCxnSpPr>
          <a:cxnSpLocks/>
        </xdr:cNvCxnSpPr>
      </xdr:nvCxnSpPr>
      <xdr:spPr>
        <a:xfrm flipV="1">
          <a:off x="5277853" y="56031065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507333</xdr:colOff>
      <xdr:row>298</xdr:row>
      <xdr:rowOff>16045</xdr:rowOff>
    </xdr:from>
    <xdr:to>
      <xdr:col>6</xdr:col>
      <xdr:colOff>517360</xdr:colOff>
      <xdr:row>303</xdr:row>
      <xdr:rowOff>46123</xdr:rowOff>
    </xdr:to>
    <xdr:cxnSp macro="">
      <xdr:nvCxnSpPr>
        <xdr:cNvPr id="312" name="Conector recto 311">
          <a:extLst>
            <a:ext uri="{FF2B5EF4-FFF2-40B4-BE49-F238E27FC236}">
              <a16:creationId xmlns:a16="http://schemas.microsoft.com/office/drawing/2014/main" id="{FD6FB022-F1B0-46C3-A9D0-128C055AD961}"/>
            </a:ext>
          </a:extLst>
        </xdr:cNvPr>
        <xdr:cNvCxnSpPr>
          <a:cxnSpLocks/>
        </xdr:cNvCxnSpPr>
      </xdr:nvCxnSpPr>
      <xdr:spPr>
        <a:xfrm flipV="1">
          <a:off x="5435267" y="5603808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111347</xdr:colOff>
      <xdr:row>297</xdr:row>
      <xdr:rowOff>188496</xdr:rowOff>
    </xdr:from>
    <xdr:to>
      <xdr:col>8</xdr:col>
      <xdr:colOff>121374</xdr:colOff>
      <xdr:row>303</xdr:row>
      <xdr:rowOff>28074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C4E6FE7B-55E8-4660-B0CE-4ED2B3FA3FF0}"/>
            </a:ext>
          </a:extLst>
        </xdr:cNvPr>
        <xdr:cNvCxnSpPr>
          <a:cxnSpLocks/>
        </xdr:cNvCxnSpPr>
      </xdr:nvCxnSpPr>
      <xdr:spPr>
        <a:xfrm flipV="1">
          <a:off x="6879389" y="56004996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875187</xdr:colOff>
      <xdr:row>298</xdr:row>
      <xdr:rowOff>4</xdr:rowOff>
    </xdr:from>
    <xdr:to>
      <xdr:col>7</xdr:col>
      <xdr:colOff>885214</xdr:colOff>
      <xdr:row>303</xdr:row>
      <xdr:rowOff>30082</xdr:rowOff>
    </xdr:to>
    <xdr:cxnSp macro="">
      <xdr:nvCxnSpPr>
        <xdr:cNvPr id="314" name="Conector recto 313">
          <a:extLst>
            <a:ext uri="{FF2B5EF4-FFF2-40B4-BE49-F238E27FC236}">
              <a16:creationId xmlns:a16="http://schemas.microsoft.com/office/drawing/2014/main" id="{BEA415FB-BED7-4C47-B0E8-528FB79144F9}"/>
            </a:ext>
          </a:extLst>
        </xdr:cNvPr>
        <xdr:cNvCxnSpPr>
          <a:cxnSpLocks/>
        </xdr:cNvCxnSpPr>
      </xdr:nvCxnSpPr>
      <xdr:spPr>
        <a:xfrm flipV="1">
          <a:off x="6727770" y="5600700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299</xdr:row>
      <xdr:rowOff>170554</xdr:rowOff>
    </xdr:from>
    <xdr:to>
      <xdr:col>8</xdr:col>
      <xdr:colOff>111125</xdr:colOff>
      <xdr:row>301</xdr:row>
      <xdr:rowOff>10736</xdr:rowOff>
    </xdr:to>
    <xdr:sp macro="" textlink="">
      <xdr:nvSpPr>
        <xdr:cNvPr id="287" name="Rectángulo 286">
          <a:extLst>
            <a:ext uri="{FF2B5EF4-FFF2-40B4-BE49-F238E27FC236}">
              <a16:creationId xmlns:a16="http://schemas.microsoft.com/office/drawing/2014/main" id="{5E4694C2-7D85-48E5-A340-D5E9A0F84D84}"/>
            </a:ext>
          </a:extLst>
        </xdr:cNvPr>
        <xdr:cNvSpPr/>
      </xdr:nvSpPr>
      <xdr:spPr>
        <a:xfrm>
          <a:off x="268160" y="55987054"/>
          <a:ext cx="6611007" cy="221182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51202</xdr:colOff>
      <xdr:row>300</xdr:row>
      <xdr:rowOff>29307</xdr:rowOff>
    </xdr:from>
    <xdr:to>
      <xdr:col>1</xdr:col>
      <xdr:colOff>520211</xdr:colOff>
      <xdr:row>300</xdr:row>
      <xdr:rowOff>29994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7B5F1737-24AF-4319-8B57-D9DC85AB1483}"/>
            </a:ext>
          </a:extLst>
        </xdr:cNvPr>
        <xdr:cNvCxnSpPr/>
      </xdr:nvCxnSpPr>
      <xdr:spPr>
        <a:xfrm flipV="1">
          <a:off x="271010" y="56446615"/>
          <a:ext cx="469009" cy="68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240237</xdr:colOff>
      <xdr:row>300</xdr:row>
      <xdr:rowOff>160414</xdr:rowOff>
    </xdr:from>
    <xdr:to>
      <xdr:col>2</xdr:col>
      <xdr:colOff>300404</xdr:colOff>
      <xdr:row>300</xdr:row>
      <xdr:rowOff>161192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9937CE70-71D9-4749-AA11-903183E77FC3}"/>
            </a:ext>
          </a:extLst>
        </xdr:cNvPr>
        <xdr:cNvCxnSpPr/>
      </xdr:nvCxnSpPr>
      <xdr:spPr>
        <a:xfrm>
          <a:off x="460045" y="56577722"/>
          <a:ext cx="1115244" cy="778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1038869</xdr:colOff>
      <xdr:row>300</xdr:row>
      <xdr:rowOff>28528</xdr:rowOff>
    </xdr:from>
    <xdr:to>
      <xdr:col>3</xdr:col>
      <xdr:colOff>15875</xdr:colOff>
      <xdr:row>300</xdr:row>
      <xdr:rowOff>31750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18D55E11-155F-429D-86A8-8BA0264F4994}"/>
            </a:ext>
          </a:extLst>
        </xdr:cNvPr>
        <xdr:cNvCxnSpPr/>
      </xdr:nvCxnSpPr>
      <xdr:spPr>
        <a:xfrm>
          <a:off x="1255827" y="56416528"/>
          <a:ext cx="950798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894937</xdr:colOff>
      <xdr:row>300</xdr:row>
      <xdr:rowOff>32760</xdr:rowOff>
    </xdr:from>
    <xdr:to>
      <xdr:col>5</xdr:col>
      <xdr:colOff>14818</xdr:colOff>
      <xdr:row>300</xdr:row>
      <xdr:rowOff>35982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7BB7163D-5D95-4593-AE01-133E3DA9A08B}"/>
            </a:ext>
          </a:extLst>
        </xdr:cNvPr>
        <xdr:cNvCxnSpPr/>
      </xdr:nvCxnSpPr>
      <xdr:spPr>
        <a:xfrm>
          <a:off x="3085687" y="56420760"/>
          <a:ext cx="950798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819803</xdr:colOff>
      <xdr:row>300</xdr:row>
      <xdr:rowOff>36991</xdr:rowOff>
    </xdr:from>
    <xdr:to>
      <xdr:col>6</xdr:col>
      <xdr:colOff>855143</xdr:colOff>
      <xdr:row>300</xdr:row>
      <xdr:rowOff>40213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979C1EA0-85BB-4517-8B95-5F81D86CC9DD}"/>
            </a:ext>
          </a:extLst>
        </xdr:cNvPr>
        <xdr:cNvCxnSpPr/>
      </xdr:nvCxnSpPr>
      <xdr:spPr>
        <a:xfrm>
          <a:off x="4841470" y="56424991"/>
          <a:ext cx="950798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551507</xdr:colOff>
      <xdr:row>300</xdr:row>
      <xdr:rowOff>37447</xdr:rowOff>
    </xdr:from>
    <xdr:to>
      <xdr:col>8</xdr:col>
      <xdr:colOff>105057</xdr:colOff>
      <xdr:row>300</xdr:row>
      <xdr:rowOff>38134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7186AA79-ACDB-46D4-A762-96F2AB6B9FC3}"/>
            </a:ext>
          </a:extLst>
        </xdr:cNvPr>
        <xdr:cNvCxnSpPr/>
      </xdr:nvCxnSpPr>
      <xdr:spPr>
        <a:xfrm flipV="1">
          <a:off x="6404090" y="56425447"/>
          <a:ext cx="469009" cy="68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724635</xdr:colOff>
      <xdr:row>300</xdr:row>
      <xdr:rowOff>157970</xdr:rowOff>
    </xdr:from>
    <xdr:to>
      <xdr:col>4</xdr:col>
      <xdr:colOff>179915</xdr:colOff>
      <xdr:row>300</xdr:row>
      <xdr:rowOff>158750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4BFB2FDF-B748-4254-83CD-816B0566A5B5}"/>
            </a:ext>
          </a:extLst>
        </xdr:cNvPr>
        <xdr:cNvCxnSpPr/>
      </xdr:nvCxnSpPr>
      <xdr:spPr>
        <a:xfrm>
          <a:off x="1999927" y="56545970"/>
          <a:ext cx="1286196" cy="78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718295</xdr:colOff>
      <xdr:row>300</xdr:row>
      <xdr:rowOff>156908</xdr:rowOff>
    </xdr:from>
    <xdr:to>
      <xdr:col>6</xdr:col>
      <xdr:colOff>173574</xdr:colOff>
      <xdr:row>300</xdr:row>
      <xdr:rowOff>157688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7B495D83-FFC8-4C04-A44A-631F6F359FA9}"/>
            </a:ext>
          </a:extLst>
        </xdr:cNvPr>
        <xdr:cNvCxnSpPr/>
      </xdr:nvCxnSpPr>
      <xdr:spPr>
        <a:xfrm>
          <a:off x="3824503" y="56544908"/>
          <a:ext cx="1286196" cy="78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661156</xdr:colOff>
      <xdr:row>300</xdr:row>
      <xdr:rowOff>157970</xdr:rowOff>
    </xdr:from>
    <xdr:to>
      <xdr:col>7</xdr:col>
      <xdr:colOff>864199</xdr:colOff>
      <xdr:row>300</xdr:row>
      <xdr:rowOff>158748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B3992CFD-9752-4117-91C9-E5C809E0B036}"/>
            </a:ext>
          </a:extLst>
        </xdr:cNvPr>
        <xdr:cNvCxnSpPr/>
      </xdr:nvCxnSpPr>
      <xdr:spPr>
        <a:xfrm>
          <a:off x="5598281" y="56545970"/>
          <a:ext cx="1118501" cy="778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256760</xdr:colOff>
      <xdr:row>297</xdr:row>
      <xdr:rowOff>41413</xdr:rowOff>
    </xdr:from>
    <xdr:to>
      <xdr:col>1</xdr:col>
      <xdr:colOff>422413</xdr:colOff>
      <xdr:row>300</xdr:row>
      <xdr:rowOff>24849</xdr:rowOff>
    </xdr:to>
    <xdr:cxnSp macro="">
      <xdr:nvCxnSpPr>
        <xdr:cNvPr id="63" name="Conector: curvado 62">
          <a:extLst>
            <a:ext uri="{FF2B5EF4-FFF2-40B4-BE49-F238E27FC236}">
              <a16:creationId xmlns:a16="http://schemas.microsoft.com/office/drawing/2014/main" id="{27B19CA6-3D09-44E4-8168-F86352A90018}"/>
            </a:ext>
          </a:extLst>
        </xdr:cNvPr>
        <xdr:cNvCxnSpPr/>
      </xdr:nvCxnSpPr>
      <xdr:spPr>
        <a:xfrm rot="16200000" flipH="1">
          <a:off x="277467" y="55688119"/>
          <a:ext cx="554936" cy="165653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99395</xdr:colOff>
      <xdr:row>297</xdr:row>
      <xdr:rowOff>24850</xdr:rowOff>
    </xdr:from>
    <xdr:to>
      <xdr:col>2</xdr:col>
      <xdr:colOff>240197</xdr:colOff>
      <xdr:row>300</xdr:row>
      <xdr:rowOff>8283</xdr:rowOff>
    </xdr:to>
    <xdr:cxnSp macro="">
      <xdr:nvCxnSpPr>
        <xdr:cNvPr id="324" name="Conector: curvado 323">
          <a:extLst>
            <a:ext uri="{FF2B5EF4-FFF2-40B4-BE49-F238E27FC236}">
              <a16:creationId xmlns:a16="http://schemas.microsoft.com/office/drawing/2014/main" id="{0B74956B-5A8A-4EB2-9231-879B436E7243}"/>
            </a:ext>
          </a:extLst>
        </xdr:cNvPr>
        <xdr:cNvCxnSpPr/>
      </xdr:nvCxnSpPr>
      <xdr:spPr>
        <a:xfrm rot="16200000" flipH="1">
          <a:off x="1167851" y="55683981"/>
          <a:ext cx="554933" cy="140802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641172</xdr:colOff>
      <xdr:row>298</xdr:row>
      <xdr:rowOff>33133</xdr:rowOff>
    </xdr:from>
    <xdr:to>
      <xdr:col>2</xdr:col>
      <xdr:colOff>720588</xdr:colOff>
      <xdr:row>300</xdr:row>
      <xdr:rowOff>5248</xdr:rowOff>
    </xdr:to>
    <xdr:cxnSp macro="">
      <xdr:nvCxnSpPr>
        <xdr:cNvPr id="325" name="Conector: curvado 324">
          <a:extLst>
            <a:ext uri="{FF2B5EF4-FFF2-40B4-BE49-F238E27FC236}">
              <a16:creationId xmlns:a16="http://schemas.microsoft.com/office/drawing/2014/main" id="{B5CD09C7-0608-430E-9DBF-98FCD5DDCEA5}"/>
            </a:ext>
          </a:extLst>
        </xdr:cNvPr>
        <xdr:cNvCxnSpPr/>
      </xdr:nvCxnSpPr>
      <xdr:spPr>
        <a:xfrm rot="5400000">
          <a:off x="1779844" y="55812548"/>
          <a:ext cx="353115" cy="79416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745436</xdr:colOff>
      <xdr:row>300</xdr:row>
      <xdr:rowOff>157370</xdr:rowOff>
    </xdr:from>
    <xdr:to>
      <xdr:col>1</xdr:col>
      <xdr:colOff>828262</xdr:colOff>
      <xdr:row>302</xdr:row>
      <xdr:rowOff>173935</xdr:rowOff>
    </xdr:to>
    <xdr:cxnSp macro="">
      <xdr:nvCxnSpPr>
        <xdr:cNvPr id="120" name="Conector: curvado 119">
          <a:extLst>
            <a:ext uri="{FF2B5EF4-FFF2-40B4-BE49-F238E27FC236}">
              <a16:creationId xmlns:a16="http://schemas.microsoft.com/office/drawing/2014/main" id="{34B76874-F296-431C-9380-087D10F6B19B}"/>
            </a:ext>
          </a:extLst>
        </xdr:cNvPr>
        <xdr:cNvCxnSpPr/>
      </xdr:nvCxnSpPr>
      <xdr:spPr>
        <a:xfrm rot="5400000" flipH="1" flipV="1">
          <a:off x="803414" y="56338305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442296</xdr:colOff>
      <xdr:row>300</xdr:row>
      <xdr:rowOff>152400</xdr:rowOff>
    </xdr:from>
    <xdr:to>
      <xdr:col>3</xdr:col>
      <xdr:colOff>525122</xdr:colOff>
      <xdr:row>302</xdr:row>
      <xdr:rowOff>168965</xdr:rowOff>
    </xdr:to>
    <xdr:cxnSp macro="">
      <xdr:nvCxnSpPr>
        <xdr:cNvPr id="326" name="Conector: curvado 325">
          <a:extLst>
            <a:ext uri="{FF2B5EF4-FFF2-40B4-BE49-F238E27FC236}">
              <a16:creationId xmlns:a16="http://schemas.microsoft.com/office/drawing/2014/main" id="{1FA140F3-16E6-44E6-8BFF-D2C045A30A56}"/>
            </a:ext>
          </a:extLst>
        </xdr:cNvPr>
        <xdr:cNvCxnSpPr/>
      </xdr:nvCxnSpPr>
      <xdr:spPr>
        <a:xfrm rot="5400000" flipH="1" flipV="1">
          <a:off x="2471535" y="56333335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437328</xdr:colOff>
      <xdr:row>300</xdr:row>
      <xdr:rowOff>147429</xdr:rowOff>
    </xdr:from>
    <xdr:to>
      <xdr:col>5</xdr:col>
      <xdr:colOff>520154</xdr:colOff>
      <xdr:row>302</xdr:row>
      <xdr:rowOff>163994</xdr:rowOff>
    </xdr:to>
    <xdr:cxnSp macro="">
      <xdr:nvCxnSpPr>
        <xdr:cNvPr id="327" name="Conector: curvado 326">
          <a:extLst>
            <a:ext uri="{FF2B5EF4-FFF2-40B4-BE49-F238E27FC236}">
              <a16:creationId xmlns:a16="http://schemas.microsoft.com/office/drawing/2014/main" id="{8A99F583-14B4-4E69-9446-F77DAAA6CEDB}"/>
            </a:ext>
          </a:extLst>
        </xdr:cNvPr>
        <xdr:cNvCxnSpPr/>
      </xdr:nvCxnSpPr>
      <xdr:spPr>
        <a:xfrm rot="5400000" flipH="1" flipV="1">
          <a:off x="4288741" y="56328364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250145</xdr:colOff>
      <xdr:row>300</xdr:row>
      <xdr:rowOff>159024</xdr:rowOff>
    </xdr:from>
    <xdr:to>
      <xdr:col>7</xdr:col>
      <xdr:colOff>332971</xdr:colOff>
      <xdr:row>302</xdr:row>
      <xdr:rowOff>175589</xdr:rowOff>
    </xdr:to>
    <xdr:cxnSp macro="">
      <xdr:nvCxnSpPr>
        <xdr:cNvPr id="328" name="Conector: curvado 327">
          <a:extLst>
            <a:ext uri="{FF2B5EF4-FFF2-40B4-BE49-F238E27FC236}">
              <a16:creationId xmlns:a16="http://schemas.microsoft.com/office/drawing/2014/main" id="{45EC8F5C-2038-4B84-B500-513955E75544}"/>
            </a:ext>
          </a:extLst>
        </xdr:cNvPr>
        <xdr:cNvCxnSpPr/>
      </xdr:nvCxnSpPr>
      <xdr:spPr>
        <a:xfrm rot="5400000" flipH="1" flipV="1">
          <a:off x="5923732" y="56339959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619638</xdr:colOff>
      <xdr:row>298</xdr:row>
      <xdr:rowOff>8282</xdr:rowOff>
    </xdr:from>
    <xdr:to>
      <xdr:col>4</xdr:col>
      <xdr:colOff>720586</xdr:colOff>
      <xdr:row>300</xdr:row>
      <xdr:rowOff>33409</xdr:rowOff>
    </xdr:to>
    <xdr:cxnSp macro="">
      <xdr:nvCxnSpPr>
        <xdr:cNvPr id="329" name="Conector: curvado 328">
          <a:extLst>
            <a:ext uri="{FF2B5EF4-FFF2-40B4-BE49-F238E27FC236}">
              <a16:creationId xmlns:a16="http://schemas.microsoft.com/office/drawing/2014/main" id="{D4F61171-2C37-4FFC-ACBF-99FEB2FAEE87}"/>
            </a:ext>
          </a:extLst>
        </xdr:cNvPr>
        <xdr:cNvCxnSpPr/>
      </xdr:nvCxnSpPr>
      <xdr:spPr>
        <a:xfrm rot="5400000">
          <a:off x="3564744" y="55803437"/>
          <a:ext cx="406127" cy="100948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124241</xdr:colOff>
      <xdr:row>297</xdr:row>
      <xdr:rowOff>41416</xdr:rowOff>
    </xdr:from>
    <xdr:to>
      <xdr:col>4</xdr:col>
      <xdr:colOff>223628</xdr:colOff>
      <xdr:row>300</xdr:row>
      <xdr:rowOff>8286</xdr:rowOff>
    </xdr:to>
    <xdr:cxnSp macro="">
      <xdr:nvCxnSpPr>
        <xdr:cNvPr id="330" name="Conector: curvado 329">
          <a:extLst>
            <a:ext uri="{FF2B5EF4-FFF2-40B4-BE49-F238E27FC236}">
              <a16:creationId xmlns:a16="http://schemas.microsoft.com/office/drawing/2014/main" id="{ED0E67C8-84DF-4807-B461-C9472BAFF53E}"/>
            </a:ext>
          </a:extLst>
        </xdr:cNvPr>
        <xdr:cNvCxnSpPr/>
      </xdr:nvCxnSpPr>
      <xdr:spPr>
        <a:xfrm rot="16200000" flipH="1">
          <a:off x="3002446" y="55712972"/>
          <a:ext cx="538370" cy="99387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606388</xdr:colOff>
      <xdr:row>298</xdr:row>
      <xdr:rowOff>3314</xdr:rowOff>
    </xdr:from>
    <xdr:to>
      <xdr:col>6</xdr:col>
      <xdr:colOff>707336</xdr:colOff>
      <xdr:row>300</xdr:row>
      <xdr:rowOff>28441</xdr:rowOff>
    </xdr:to>
    <xdr:cxnSp macro="">
      <xdr:nvCxnSpPr>
        <xdr:cNvPr id="332" name="Conector: curvado 331">
          <a:extLst>
            <a:ext uri="{FF2B5EF4-FFF2-40B4-BE49-F238E27FC236}">
              <a16:creationId xmlns:a16="http://schemas.microsoft.com/office/drawing/2014/main" id="{0E994609-6951-42AE-A21E-240859D4D502}"/>
            </a:ext>
          </a:extLst>
        </xdr:cNvPr>
        <xdr:cNvCxnSpPr/>
      </xdr:nvCxnSpPr>
      <xdr:spPr>
        <a:xfrm rot="5400000">
          <a:off x="5373668" y="55798469"/>
          <a:ext cx="406127" cy="100948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579787</xdr:colOff>
      <xdr:row>297</xdr:row>
      <xdr:rowOff>41415</xdr:rowOff>
    </xdr:from>
    <xdr:to>
      <xdr:col>7</xdr:col>
      <xdr:colOff>786853</xdr:colOff>
      <xdr:row>300</xdr:row>
      <xdr:rowOff>33132</xdr:rowOff>
    </xdr:to>
    <xdr:cxnSp macro="">
      <xdr:nvCxnSpPr>
        <xdr:cNvPr id="333" name="Conector: curvado 332">
          <a:extLst>
            <a:ext uri="{FF2B5EF4-FFF2-40B4-BE49-F238E27FC236}">
              <a16:creationId xmlns:a16="http://schemas.microsoft.com/office/drawing/2014/main" id="{F354EEDB-DF19-4E3F-9A81-C409AF0E82A5}"/>
            </a:ext>
          </a:extLst>
        </xdr:cNvPr>
        <xdr:cNvCxnSpPr/>
      </xdr:nvCxnSpPr>
      <xdr:spPr>
        <a:xfrm rot="16200000" flipH="1">
          <a:off x="6232668" y="57576556"/>
          <a:ext cx="563217" cy="207066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107677</xdr:colOff>
      <xdr:row>297</xdr:row>
      <xdr:rowOff>33133</xdr:rowOff>
    </xdr:from>
    <xdr:to>
      <xdr:col>6</xdr:col>
      <xdr:colOff>210377</xdr:colOff>
      <xdr:row>300</xdr:row>
      <xdr:rowOff>36446</xdr:rowOff>
    </xdr:to>
    <xdr:cxnSp macro="">
      <xdr:nvCxnSpPr>
        <xdr:cNvPr id="334" name="Conector: curvado 333">
          <a:extLst>
            <a:ext uri="{FF2B5EF4-FFF2-40B4-BE49-F238E27FC236}">
              <a16:creationId xmlns:a16="http://schemas.microsoft.com/office/drawing/2014/main" id="{ECCD2C88-CDF9-4C0D-908F-39E75DAC33C1}"/>
            </a:ext>
          </a:extLst>
        </xdr:cNvPr>
        <xdr:cNvCxnSpPr/>
      </xdr:nvCxnSpPr>
      <xdr:spPr>
        <a:xfrm rot="16200000" flipH="1">
          <a:off x="4791490" y="55721255"/>
          <a:ext cx="574813" cy="10270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45118</xdr:colOff>
      <xdr:row>288</xdr:row>
      <xdr:rowOff>20054</xdr:rowOff>
    </xdr:from>
    <xdr:to>
      <xdr:col>1</xdr:col>
      <xdr:colOff>55145</xdr:colOff>
      <xdr:row>293</xdr:row>
      <xdr:rowOff>50132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947B41C6-A4B9-4715-A3C1-AE510A020F92}"/>
            </a:ext>
          </a:extLst>
        </xdr:cNvPr>
        <xdr:cNvCxnSpPr>
          <a:cxnSpLocks/>
        </xdr:cNvCxnSpPr>
      </xdr:nvCxnSpPr>
      <xdr:spPr>
        <a:xfrm flipV="1">
          <a:off x="260466" y="57567619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197518</xdr:colOff>
      <xdr:row>288</xdr:row>
      <xdr:rowOff>22060</xdr:rowOff>
    </xdr:from>
    <xdr:to>
      <xdr:col>1</xdr:col>
      <xdr:colOff>207545</xdr:colOff>
      <xdr:row>293</xdr:row>
      <xdr:rowOff>52138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E1C8C5B6-4E54-4928-B3FE-65D293631059}"/>
            </a:ext>
          </a:extLst>
        </xdr:cNvPr>
        <xdr:cNvCxnSpPr>
          <a:cxnSpLocks/>
        </xdr:cNvCxnSpPr>
      </xdr:nvCxnSpPr>
      <xdr:spPr>
        <a:xfrm flipV="1">
          <a:off x="412866" y="57569625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374984</xdr:colOff>
      <xdr:row>288</xdr:row>
      <xdr:rowOff>9026</xdr:rowOff>
    </xdr:from>
    <xdr:to>
      <xdr:col>2</xdr:col>
      <xdr:colOff>385011</xdr:colOff>
      <xdr:row>293</xdr:row>
      <xdr:rowOff>39104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AB216830-27DC-47D2-B975-E46A4AA0B366}"/>
            </a:ext>
          </a:extLst>
        </xdr:cNvPr>
        <xdr:cNvCxnSpPr>
          <a:cxnSpLocks/>
        </xdr:cNvCxnSpPr>
      </xdr:nvCxnSpPr>
      <xdr:spPr>
        <a:xfrm flipV="1">
          <a:off x="1650506" y="5755659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537411</xdr:colOff>
      <xdr:row>288</xdr:row>
      <xdr:rowOff>21058</xdr:rowOff>
    </xdr:from>
    <xdr:to>
      <xdr:col>2</xdr:col>
      <xdr:colOff>547438</xdr:colOff>
      <xdr:row>293</xdr:row>
      <xdr:rowOff>51136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4ECEC627-21CE-4C78-A842-FA03C2B3B6AF}"/>
            </a:ext>
          </a:extLst>
        </xdr:cNvPr>
        <xdr:cNvCxnSpPr>
          <a:cxnSpLocks/>
        </xdr:cNvCxnSpPr>
      </xdr:nvCxnSpPr>
      <xdr:spPr>
        <a:xfrm flipV="1">
          <a:off x="1812933" y="57568623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349919</xdr:colOff>
      <xdr:row>288</xdr:row>
      <xdr:rowOff>14039</xdr:rowOff>
    </xdr:from>
    <xdr:to>
      <xdr:col>4</xdr:col>
      <xdr:colOff>359946</xdr:colOff>
      <xdr:row>293</xdr:row>
      <xdr:rowOff>44117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26949CE5-C306-4ACF-9C1A-4296EFF76D0A}"/>
            </a:ext>
          </a:extLst>
        </xdr:cNvPr>
        <xdr:cNvCxnSpPr>
          <a:cxnSpLocks/>
        </xdr:cNvCxnSpPr>
      </xdr:nvCxnSpPr>
      <xdr:spPr>
        <a:xfrm flipV="1">
          <a:off x="3447615" y="5756160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512346</xdr:colOff>
      <xdr:row>288</xdr:row>
      <xdr:rowOff>21058</xdr:rowOff>
    </xdr:from>
    <xdr:to>
      <xdr:col>4</xdr:col>
      <xdr:colOff>522373</xdr:colOff>
      <xdr:row>293</xdr:row>
      <xdr:rowOff>51136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126B80B8-6281-4BDA-A9AE-0F4338471366}"/>
            </a:ext>
          </a:extLst>
        </xdr:cNvPr>
        <xdr:cNvCxnSpPr>
          <a:cxnSpLocks/>
        </xdr:cNvCxnSpPr>
      </xdr:nvCxnSpPr>
      <xdr:spPr>
        <a:xfrm flipV="1">
          <a:off x="3610042" y="57568623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349919</xdr:colOff>
      <xdr:row>288</xdr:row>
      <xdr:rowOff>9026</xdr:rowOff>
    </xdr:from>
    <xdr:to>
      <xdr:col>6</xdr:col>
      <xdr:colOff>359946</xdr:colOff>
      <xdr:row>293</xdr:row>
      <xdr:rowOff>39104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A499841C-552C-4709-BFB1-1AC71856C7BC}"/>
            </a:ext>
          </a:extLst>
        </xdr:cNvPr>
        <xdr:cNvCxnSpPr>
          <a:cxnSpLocks/>
        </xdr:cNvCxnSpPr>
      </xdr:nvCxnSpPr>
      <xdr:spPr>
        <a:xfrm flipV="1">
          <a:off x="5269789" y="5755659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507333</xdr:colOff>
      <xdr:row>288</xdr:row>
      <xdr:rowOff>16045</xdr:rowOff>
    </xdr:from>
    <xdr:to>
      <xdr:col>6</xdr:col>
      <xdr:colOff>517360</xdr:colOff>
      <xdr:row>293</xdr:row>
      <xdr:rowOff>46123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48867DF4-FCC2-4E88-8262-6DAC53741281}"/>
            </a:ext>
          </a:extLst>
        </xdr:cNvPr>
        <xdr:cNvCxnSpPr>
          <a:cxnSpLocks/>
        </xdr:cNvCxnSpPr>
      </xdr:nvCxnSpPr>
      <xdr:spPr>
        <a:xfrm flipV="1">
          <a:off x="5427203" y="5756361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111347</xdr:colOff>
      <xdr:row>287</xdr:row>
      <xdr:rowOff>188496</xdr:rowOff>
    </xdr:from>
    <xdr:to>
      <xdr:col>8</xdr:col>
      <xdr:colOff>121374</xdr:colOff>
      <xdr:row>293</xdr:row>
      <xdr:rowOff>28074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FADB5114-D1AA-4F47-AEEE-D67C617106DB}"/>
            </a:ext>
          </a:extLst>
        </xdr:cNvPr>
        <xdr:cNvCxnSpPr>
          <a:cxnSpLocks/>
        </xdr:cNvCxnSpPr>
      </xdr:nvCxnSpPr>
      <xdr:spPr>
        <a:xfrm flipV="1">
          <a:off x="6853390" y="5754556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875187</xdr:colOff>
      <xdr:row>288</xdr:row>
      <xdr:rowOff>4</xdr:rowOff>
    </xdr:from>
    <xdr:to>
      <xdr:col>7</xdr:col>
      <xdr:colOff>885214</xdr:colOff>
      <xdr:row>293</xdr:row>
      <xdr:rowOff>30082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2622C465-7512-4850-B209-15BD77A39A94}"/>
            </a:ext>
          </a:extLst>
        </xdr:cNvPr>
        <xdr:cNvCxnSpPr>
          <a:cxnSpLocks/>
        </xdr:cNvCxnSpPr>
      </xdr:nvCxnSpPr>
      <xdr:spPr>
        <a:xfrm flipV="1">
          <a:off x="6706144" y="57547569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289</xdr:row>
      <xdr:rowOff>170554</xdr:rowOff>
    </xdr:from>
    <xdr:to>
      <xdr:col>8</xdr:col>
      <xdr:colOff>111125</xdr:colOff>
      <xdr:row>291</xdr:row>
      <xdr:rowOff>10736</xdr:rowOff>
    </xdr:to>
    <xdr:sp macro="" textlink="">
      <xdr:nvSpPr>
        <xdr:cNvPr id="345" name="Rectángulo 344">
          <a:extLst>
            <a:ext uri="{FF2B5EF4-FFF2-40B4-BE49-F238E27FC236}">
              <a16:creationId xmlns:a16="http://schemas.microsoft.com/office/drawing/2014/main" id="{AB3DD982-730A-4A6A-8D83-6ADA82AB42C0}"/>
            </a:ext>
          </a:extLst>
        </xdr:cNvPr>
        <xdr:cNvSpPr/>
      </xdr:nvSpPr>
      <xdr:spPr>
        <a:xfrm>
          <a:off x="266550" y="57908619"/>
          <a:ext cx="6586618" cy="221182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51202</xdr:colOff>
      <xdr:row>290</xdr:row>
      <xdr:rowOff>29307</xdr:rowOff>
    </xdr:from>
    <xdr:to>
      <xdr:col>1</xdr:col>
      <xdr:colOff>520211</xdr:colOff>
      <xdr:row>290</xdr:row>
      <xdr:rowOff>29994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1836FEF0-4D1D-4A80-B1D8-65059FCD0425}"/>
            </a:ext>
          </a:extLst>
        </xdr:cNvPr>
        <xdr:cNvCxnSpPr/>
      </xdr:nvCxnSpPr>
      <xdr:spPr>
        <a:xfrm flipV="1">
          <a:off x="266550" y="57957872"/>
          <a:ext cx="469009" cy="68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240237</xdr:colOff>
      <xdr:row>290</xdr:row>
      <xdr:rowOff>160414</xdr:rowOff>
    </xdr:from>
    <xdr:to>
      <xdr:col>2</xdr:col>
      <xdr:colOff>300404</xdr:colOff>
      <xdr:row>290</xdr:row>
      <xdr:rowOff>161192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BA4297DA-7BB9-44FD-AF7C-4CCF2BBE6C4E}"/>
            </a:ext>
          </a:extLst>
        </xdr:cNvPr>
        <xdr:cNvCxnSpPr/>
      </xdr:nvCxnSpPr>
      <xdr:spPr>
        <a:xfrm>
          <a:off x="455585" y="58088979"/>
          <a:ext cx="1120341" cy="778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1038869</xdr:colOff>
      <xdr:row>290</xdr:row>
      <xdr:rowOff>28528</xdr:rowOff>
    </xdr:from>
    <xdr:to>
      <xdr:col>3</xdr:col>
      <xdr:colOff>15875</xdr:colOff>
      <xdr:row>290</xdr:row>
      <xdr:rowOff>31750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B5B4773E-FE53-47F6-AC80-8B0C99564553}"/>
            </a:ext>
          </a:extLst>
        </xdr:cNvPr>
        <xdr:cNvCxnSpPr/>
      </xdr:nvCxnSpPr>
      <xdr:spPr>
        <a:xfrm>
          <a:off x="1254217" y="57957093"/>
          <a:ext cx="948267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894937</xdr:colOff>
      <xdr:row>290</xdr:row>
      <xdr:rowOff>32760</xdr:rowOff>
    </xdr:from>
    <xdr:to>
      <xdr:col>5</xdr:col>
      <xdr:colOff>14818</xdr:colOff>
      <xdr:row>290</xdr:row>
      <xdr:rowOff>35982</xdr:rowOff>
    </xdr:to>
    <xdr:cxnSp macro="">
      <xdr:nvCxnSpPr>
        <xdr:cNvPr id="349" name="Conector recto 348">
          <a:extLst>
            <a:ext uri="{FF2B5EF4-FFF2-40B4-BE49-F238E27FC236}">
              <a16:creationId xmlns:a16="http://schemas.microsoft.com/office/drawing/2014/main" id="{CFF463B5-DF08-41ED-A054-4312FC907DC2}"/>
            </a:ext>
          </a:extLst>
        </xdr:cNvPr>
        <xdr:cNvCxnSpPr/>
      </xdr:nvCxnSpPr>
      <xdr:spPr>
        <a:xfrm>
          <a:off x="3081546" y="57961325"/>
          <a:ext cx="942055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819803</xdr:colOff>
      <xdr:row>290</xdr:row>
      <xdr:rowOff>36991</xdr:rowOff>
    </xdr:from>
    <xdr:to>
      <xdr:col>6</xdr:col>
      <xdr:colOff>855143</xdr:colOff>
      <xdr:row>290</xdr:row>
      <xdr:rowOff>40213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3BE63964-BAC9-429C-A964-246DAA622FBE}"/>
            </a:ext>
          </a:extLst>
        </xdr:cNvPr>
        <xdr:cNvCxnSpPr/>
      </xdr:nvCxnSpPr>
      <xdr:spPr>
        <a:xfrm>
          <a:off x="4828586" y="57965556"/>
          <a:ext cx="946427" cy="32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551507</xdr:colOff>
      <xdr:row>290</xdr:row>
      <xdr:rowOff>37447</xdr:rowOff>
    </xdr:from>
    <xdr:to>
      <xdr:col>8</xdr:col>
      <xdr:colOff>105057</xdr:colOff>
      <xdr:row>290</xdr:row>
      <xdr:rowOff>38134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312B7B61-6ADF-4405-A677-A7BB0D72A9BA}"/>
            </a:ext>
          </a:extLst>
        </xdr:cNvPr>
        <xdr:cNvCxnSpPr/>
      </xdr:nvCxnSpPr>
      <xdr:spPr>
        <a:xfrm flipV="1">
          <a:off x="6382464" y="57966012"/>
          <a:ext cx="464636" cy="68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724635</xdr:colOff>
      <xdr:row>290</xdr:row>
      <xdr:rowOff>157970</xdr:rowOff>
    </xdr:from>
    <xdr:to>
      <xdr:col>4</xdr:col>
      <xdr:colOff>179915</xdr:colOff>
      <xdr:row>290</xdr:row>
      <xdr:rowOff>158750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BB764461-588D-46B1-8FCC-1F7BB94A4283}"/>
            </a:ext>
          </a:extLst>
        </xdr:cNvPr>
        <xdr:cNvCxnSpPr/>
      </xdr:nvCxnSpPr>
      <xdr:spPr>
        <a:xfrm>
          <a:off x="2000157" y="58086535"/>
          <a:ext cx="1277454" cy="78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718295</xdr:colOff>
      <xdr:row>290</xdr:row>
      <xdr:rowOff>156908</xdr:rowOff>
    </xdr:from>
    <xdr:to>
      <xdr:col>6</xdr:col>
      <xdr:colOff>173574</xdr:colOff>
      <xdr:row>290</xdr:row>
      <xdr:rowOff>157688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0521C2D6-AB26-4C62-BBC1-47441535640A}"/>
            </a:ext>
          </a:extLst>
        </xdr:cNvPr>
        <xdr:cNvCxnSpPr/>
      </xdr:nvCxnSpPr>
      <xdr:spPr>
        <a:xfrm>
          <a:off x="3815991" y="58085473"/>
          <a:ext cx="1277453" cy="78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661156</xdr:colOff>
      <xdr:row>290</xdr:row>
      <xdr:rowOff>157970</xdr:rowOff>
    </xdr:from>
    <xdr:to>
      <xdr:col>7</xdr:col>
      <xdr:colOff>864199</xdr:colOff>
      <xdr:row>290</xdr:row>
      <xdr:rowOff>158748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A76C2115-DBC1-48CF-8E18-80CA5E7D8D1A}"/>
            </a:ext>
          </a:extLst>
        </xdr:cNvPr>
        <xdr:cNvCxnSpPr/>
      </xdr:nvCxnSpPr>
      <xdr:spPr>
        <a:xfrm>
          <a:off x="5581026" y="58086535"/>
          <a:ext cx="1114130" cy="778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256760</xdr:colOff>
      <xdr:row>287</xdr:row>
      <xdr:rowOff>41413</xdr:rowOff>
    </xdr:from>
    <xdr:to>
      <xdr:col>1</xdr:col>
      <xdr:colOff>422413</xdr:colOff>
      <xdr:row>290</xdr:row>
      <xdr:rowOff>24849</xdr:rowOff>
    </xdr:to>
    <xdr:cxnSp macro="">
      <xdr:nvCxnSpPr>
        <xdr:cNvPr id="355" name="Conector: curvado 354">
          <a:extLst>
            <a:ext uri="{FF2B5EF4-FFF2-40B4-BE49-F238E27FC236}">
              <a16:creationId xmlns:a16="http://schemas.microsoft.com/office/drawing/2014/main" id="{B452A750-9FD6-437F-B46D-CC3DBC5F5EF6}"/>
            </a:ext>
          </a:extLst>
        </xdr:cNvPr>
        <xdr:cNvCxnSpPr/>
      </xdr:nvCxnSpPr>
      <xdr:spPr>
        <a:xfrm rot="16200000" flipH="1">
          <a:off x="277467" y="57593119"/>
          <a:ext cx="554936" cy="165653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99395</xdr:colOff>
      <xdr:row>287</xdr:row>
      <xdr:rowOff>24850</xdr:rowOff>
    </xdr:from>
    <xdr:to>
      <xdr:col>2</xdr:col>
      <xdr:colOff>240197</xdr:colOff>
      <xdr:row>290</xdr:row>
      <xdr:rowOff>8283</xdr:rowOff>
    </xdr:to>
    <xdr:cxnSp macro="">
      <xdr:nvCxnSpPr>
        <xdr:cNvPr id="356" name="Conector: curvado 355">
          <a:extLst>
            <a:ext uri="{FF2B5EF4-FFF2-40B4-BE49-F238E27FC236}">
              <a16:creationId xmlns:a16="http://schemas.microsoft.com/office/drawing/2014/main" id="{70B36478-BA2A-4340-94B5-E271E866F124}"/>
            </a:ext>
          </a:extLst>
        </xdr:cNvPr>
        <xdr:cNvCxnSpPr/>
      </xdr:nvCxnSpPr>
      <xdr:spPr>
        <a:xfrm rot="16200000" flipH="1">
          <a:off x="1167851" y="57588981"/>
          <a:ext cx="554933" cy="140802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641172</xdr:colOff>
      <xdr:row>288</xdr:row>
      <xdr:rowOff>33133</xdr:rowOff>
    </xdr:from>
    <xdr:to>
      <xdr:col>2</xdr:col>
      <xdr:colOff>720588</xdr:colOff>
      <xdr:row>290</xdr:row>
      <xdr:rowOff>5248</xdr:rowOff>
    </xdr:to>
    <xdr:cxnSp macro="">
      <xdr:nvCxnSpPr>
        <xdr:cNvPr id="357" name="Conector: curvado 356">
          <a:extLst>
            <a:ext uri="{FF2B5EF4-FFF2-40B4-BE49-F238E27FC236}">
              <a16:creationId xmlns:a16="http://schemas.microsoft.com/office/drawing/2014/main" id="{8EE8B0F5-F88A-4EFA-930D-C92F090A7867}"/>
            </a:ext>
          </a:extLst>
        </xdr:cNvPr>
        <xdr:cNvCxnSpPr/>
      </xdr:nvCxnSpPr>
      <xdr:spPr>
        <a:xfrm rot="5400000">
          <a:off x="1779844" y="57717548"/>
          <a:ext cx="353115" cy="79416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745436</xdr:colOff>
      <xdr:row>290</xdr:row>
      <xdr:rowOff>157370</xdr:rowOff>
    </xdr:from>
    <xdr:to>
      <xdr:col>1</xdr:col>
      <xdr:colOff>828262</xdr:colOff>
      <xdr:row>292</xdr:row>
      <xdr:rowOff>173935</xdr:rowOff>
    </xdr:to>
    <xdr:cxnSp macro="">
      <xdr:nvCxnSpPr>
        <xdr:cNvPr id="358" name="Conector: curvado 357">
          <a:extLst>
            <a:ext uri="{FF2B5EF4-FFF2-40B4-BE49-F238E27FC236}">
              <a16:creationId xmlns:a16="http://schemas.microsoft.com/office/drawing/2014/main" id="{C85D62FD-DA30-41EF-8110-ACA462620EB1}"/>
            </a:ext>
          </a:extLst>
        </xdr:cNvPr>
        <xdr:cNvCxnSpPr/>
      </xdr:nvCxnSpPr>
      <xdr:spPr>
        <a:xfrm rot="5400000" flipH="1" flipV="1">
          <a:off x="803414" y="58243305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442296</xdr:colOff>
      <xdr:row>290</xdr:row>
      <xdr:rowOff>152400</xdr:rowOff>
    </xdr:from>
    <xdr:to>
      <xdr:col>3</xdr:col>
      <xdr:colOff>525122</xdr:colOff>
      <xdr:row>292</xdr:row>
      <xdr:rowOff>168965</xdr:rowOff>
    </xdr:to>
    <xdr:cxnSp macro="">
      <xdr:nvCxnSpPr>
        <xdr:cNvPr id="359" name="Conector: curvado 358">
          <a:extLst>
            <a:ext uri="{FF2B5EF4-FFF2-40B4-BE49-F238E27FC236}">
              <a16:creationId xmlns:a16="http://schemas.microsoft.com/office/drawing/2014/main" id="{AEA7A546-A93C-455B-9404-BEA0C0D40511}"/>
            </a:ext>
          </a:extLst>
        </xdr:cNvPr>
        <xdr:cNvCxnSpPr/>
      </xdr:nvCxnSpPr>
      <xdr:spPr>
        <a:xfrm rot="5400000" flipH="1" flipV="1">
          <a:off x="2471535" y="58238335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437328</xdr:colOff>
      <xdr:row>290</xdr:row>
      <xdr:rowOff>147429</xdr:rowOff>
    </xdr:from>
    <xdr:to>
      <xdr:col>5</xdr:col>
      <xdr:colOff>520154</xdr:colOff>
      <xdr:row>292</xdr:row>
      <xdr:rowOff>163994</xdr:rowOff>
    </xdr:to>
    <xdr:cxnSp macro="">
      <xdr:nvCxnSpPr>
        <xdr:cNvPr id="360" name="Conector: curvado 359">
          <a:extLst>
            <a:ext uri="{FF2B5EF4-FFF2-40B4-BE49-F238E27FC236}">
              <a16:creationId xmlns:a16="http://schemas.microsoft.com/office/drawing/2014/main" id="{40C82D5B-05D6-495D-AAAB-98BAA0F87312}"/>
            </a:ext>
          </a:extLst>
        </xdr:cNvPr>
        <xdr:cNvCxnSpPr/>
      </xdr:nvCxnSpPr>
      <xdr:spPr>
        <a:xfrm rot="5400000" flipH="1" flipV="1">
          <a:off x="4288741" y="58233364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250145</xdr:colOff>
      <xdr:row>290</xdr:row>
      <xdr:rowOff>159024</xdr:rowOff>
    </xdr:from>
    <xdr:to>
      <xdr:col>7</xdr:col>
      <xdr:colOff>332971</xdr:colOff>
      <xdr:row>292</xdr:row>
      <xdr:rowOff>175589</xdr:rowOff>
    </xdr:to>
    <xdr:cxnSp macro="">
      <xdr:nvCxnSpPr>
        <xdr:cNvPr id="361" name="Conector: curvado 360">
          <a:extLst>
            <a:ext uri="{FF2B5EF4-FFF2-40B4-BE49-F238E27FC236}">
              <a16:creationId xmlns:a16="http://schemas.microsoft.com/office/drawing/2014/main" id="{3F810FC8-860E-4AEA-9E77-F6334ED7236D}"/>
            </a:ext>
          </a:extLst>
        </xdr:cNvPr>
        <xdr:cNvCxnSpPr/>
      </xdr:nvCxnSpPr>
      <xdr:spPr>
        <a:xfrm rot="5400000" flipH="1" flipV="1">
          <a:off x="5923732" y="58244959"/>
          <a:ext cx="397565" cy="8282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619638</xdr:colOff>
      <xdr:row>288</xdr:row>
      <xdr:rowOff>8282</xdr:rowOff>
    </xdr:from>
    <xdr:to>
      <xdr:col>4</xdr:col>
      <xdr:colOff>720586</xdr:colOff>
      <xdr:row>290</xdr:row>
      <xdr:rowOff>33409</xdr:rowOff>
    </xdr:to>
    <xdr:cxnSp macro="">
      <xdr:nvCxnSpPr>
        <xdr:cNvPr id="362" name="Conector: curvado 361">
          <a:extLst>
            <a:ext uri="{FF2B5EF4-FFF2-40B4-BE49-F238E27FC236}">
              <a16:creationId xmlns:a16="http://schemas.microsoft.com/office/drawing/2014/main" id="{BBEA8072-79A9-4DD0-AC61-184BCD9F0726}"/>
            </a:ext>
          </a:extLst>
        </xdr:cNvPr>
        <xdr:cNvCxnSpPr/>
      </xdr:nvCxnSpPr>
      <xdr:spPr>
        <a:xfrm rot="5400000">
          <a:off x="3564744" y="57708437"/>
          <a:ext cx="406127" cy="100948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124241</xdr:colOff>
      <xdr:row>287</xdr:row>
      <xdr:rowOff>41416</xdr:rowOff>
    </xdr:from>
    <xdr:to>
      <xdr:col>4</xdr:col>
      <xdr:colOff>223628</xdr:colOff>
      <xdr:row>290</xdr:row>
      <xdr:rowOff>8286</xdr:rowOff>
    </xdr:to>
    <xdr:cxnSp macro="">
      <xdr:nvCxnSpPr>
        <xdr:cNvPr id="363" name="Conector: curvado 362">
          <a:extLst>
            <a:ext uri="{FF2B5EF4-FFF2-40B4-BE49-F238E27FC236}">
              <a16:creationId xmlns:a16="http://schemas.microsoft.com/office/drawing/2014/main" id="{9944C3E5-8582-4C18-A20E-4407DD680A94}"/>
            </a:ext>
          </a:extLst>
        </xdr:cNvPr>
        <xdr:cNvCxnSpPr/>
      </xdr:nvCxnSpPr>
      <xdr:spPr>
        <a:xfrm rot="16200000" flipH="1">
          <a:off x="3002446" y="57617972"/>
          <a:ext cx="538370" cy="99387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606388</xdr:colOff>
      <xdr:row>288</xdr:row>
      <xdr:rowOff>3314</xdr:rowOff>
    </xdr:from>
    <xdr:to>
      <xdr:col>6</xdr:col>
      <xdr:colOff>707336</xdr:colOff>
      <xdr:row>290</xdr:row>
      <xdr:rowOff>28441</xdr:rowOff>
    </xdr:to>
    <xdr:cxnSp macro="">
      <xdr:nvCxnSpPr>
        <xdr:cNvPr id="364" name="Conector: curvado 363">
          <a:extLst>
            <a:ext uri="{FF2B5EF4-FFF2-40B4-BE49-F238E27FC236}">
              <a16:creationId xmlns:a16="http://schemas.microsoft.com/office/drawing/2014/main" id="{27D78DA2-E527-4589-87A4-7D3286313F3E}"/>
            </a:ext>
          </a:extLst>
        </xdr:cNvPr>
        <xdr:cNvCxnSpPr/>
      </xdr:nvCxnSpPr>
      <xdr:spPr>
        <a:xfrm rot="5400000">
          <a:off x="5373668" y="57703469"/>
          <a:ext cx="406127" cy="100948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596353</xdr:colOff>
      <xdr:row>287</xdr:row>
      <xdr:rowOff>41415</xdr:rowOff>
    </xdr:from>
    <xdr:to>
      <xdr:col>7</xdr:col>
      <xdr:colOff>803419</xdr:colOff>
      <xdr:row>290</xdr:row>
      <xdr:rowOff>33132</xdr:rowOff>
    </xdr:to>
    <xdr:cxnSp macro="">
      <xdr:nvCxnSpPr>
        <xdr:cNvPr id="365" name="Conector: curvado 364">
          <a:extLst>
            <a:ext uri="{FF2B5EF4-FFF2-40B4-BE49-F238E27FC236}">
              <a16:creationId xmlns:a16="http://schemas.microsoft.com/office/drawing/2014/main" id="{34ABE907-6993-4A7F-9CCF-B11B5315D6BF}"/>
            </a:ext>
          </a:extLst>
        </xdr:cNvPr>
        <xdr:cNvCxnSpPr/>
      </xdr:nvCxnSpPr>
      <xdr:spPr>
        <a:xfrm rot="16200000" flipH="1">
          <a:off x="6249234" y="55862056"/>
          <a:ext cx="563217" cy="207066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107677</xdr:colOff>
      <xdr:row>287</xdr:row>
      <xdr:rowOff>33133</xdr:rowOff>
    </xdr:from>
    <xdr:to>
      <xdr:col>6</xdr:col>
      <xdr:colOff>210377</xdr:colOff>
      <xdr:row>290</xdr:row>
      <xdr:rowOff>36446</xdr:rowOff>
    </xdr:to>
    <xdr:cxnSp macro="">
      <xdr:nvCxnSpPr>
        <xdr:cNvPr id="366" name="Conector: curvado 365">
          <a:extLst>
            <a:ext uri="{FF2B5EF4-FFF2-40B4-BE49-F238E27FC236}">
              <a16:creationId xmlns:a16="http://schemas.microsoft.com/office/drawing/2014/main" id="{CF066AA7-AB08-449D-B3E3-D0D5DB2A8ED3}"/>
            </a:ext>
          </a:extLst>
        </xdr:cNvPr>
        <xdr:cNvCxnSpPr/>
      </xdr:nvCxnSpPr>
      <xdr:spPr>
        <a:xfrm rot="16200000" flipH="1">
          <a:off x="4791490" y="57626255"/>
          <a:ext cx="574813" cy="10270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45118</xdr:colOff>
      <xdr:row>310</xdr:row>
      <xdr:rowOff>20054</xdr:rowOff>
    </xdr:from>
    <xdr:to>
      <xdr:col>1</xdr:col>
      <xdr:colOff>55145</xdr:colOff>
      <xdr:row>315</xdr:row>
      <xdr:rowOff>50132</xdr:rowOff>
    </xdr:to>
    <xdr:cxnSp macro="">
      <xdr:nvCxnSpPr>
        <xdr:cNvPr id="367" name="Conector recto 366">
          <a:extLst>
            <a:ext uri="{FF2B5EF4-FFF2-40B4-BE49-F238E27FC236}">
              <a16:creationId xmlns:a16="http://schemas.microsoft.com/office/drawing/2014/main" id="{D13A0EF7-78E3-44CD-8CF3-E4012DBF0B4F}"/>
            </a:ext>
          </a:extLst>
        </xdr:cNvPr>
        <xdr:cNvCxnSpPr>
          <a:cxnSpLocks/>
        </xdr:cNvCxnSpPr>
      </xdr:nvCxnSpPr>
      <xdr:spPr>
        <a:xfrm flipV="1">
          <a:off x="260466" y="5664825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197518</xdr:colOff>
      <xdr:row>310</xdr:row>
      <xdr:rowOff>22060</xdr:rowOff>
    </xdr:from>
    <xdr:to>
      <xdr:col>1</xdr:col>
      <xdr:colOff>207545</xdr:colOff>
      <xdr:row>315</xdr:row>
      <xdr:rowOff>52138</xdr:rowOff>
    </xdr:to>
    <xdr:cxnSp macro="">
      <xdr:nvCxnSpPr>
        <xdr:cNvPr id="368" name="Conector recto 367">
          <a:extLst>
            <a:ext uri="{FF2B5EF4-FFF2-40B4-BE49-F238E27FC236}">
              <a16:creationId xmlns:a16="http://schemas.microsoft.com/office/drawing/2014/main" id="{EE045D4A-F5ED-4C30-B411-BFC3CEEC019A}"/>
            </a:ext>
          </a:extLst>
        </xdr:cNvPr>
        <xdr:cNvCxnSpPr>
          <a:cxnSpLocks/>
        </xdr:cNvCxnSpPr>
      </xdr:nvCxnSpPr>
      <xdr:spPr>
        <a:xfrm flipV="1">
          <a:off x="412866" y="56650256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374984</xdr:colOff>
      <xdr:row>310</xdr:row>
      <xdr:rowOff>9026</xdr:rowOff>
    </xdr:from>
    <xdr:to>
      <xdr:col>2</xdr:col>
      <xdr:colOff>385011</xdr:colOff>
      <xdr:row>315</xdr:row>
      <xdr:rowOff>39104</xdr:rowOff>
    </xdr:to>
    <xdr:cxnSp macro="">
      <xdr:nvCxnSpPr>
        <xdr:cNvPr id="369" name="Conector recto 368">
          <a:extLst>
            <a:ext uri="{FF2B5EF4-FFF2-40B4-BE49-F238E27FC236}">
              <a16:creationId xmlns:a16="http://schemas.microsoft.com/office/drawing/2014/main" id="{E3A8E744-BB65-46C3-8433-A71DA2793C35}"/>
            </a:ext>
          </a:extLst>
        </xdr:cNvPr>
        <xdr:cNvCxnSpPr>
          <a:cxnSpLocks/>
        </xdr:cNvCxnSpPr>
      </xdr:nvCxnSpPr>
      <xdr:spPr>
        <a:xfrm flipV="1">
          <a:off x="1650506" y="5663722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537411</xdr:colOff>
      <xdr:row>310</xdr:row>
      <xdr:rowOff>21058</xdr:rowOff>
    </xdr:from>
    <xdr:to>
      <xdr:col>2</xdr:col>
      <xdr:colOff>547438</xdr:colOff>
      <xdr:row>315</xdr:row>
      <xdr:rowOff>51136</xdr:rowOff>
    </xdr:to>
    <xdr:cxnSp macro="">
      <xdr:nvCxnSpPr>
        <xdr:cNvPr id="370" name="Conector recto 369">
          <a:extLst>
            <a:ext uri="{FF2B5EF4-FFF2-40B4-BE49-F238E27FC236}">
              <a16:creationId xmlns:a16="http://schemas.microsoft.com/office/drawing/2014/main" id="{175A5615-4756-40BC-AE15-7FA6221FF653}"/>
            </a:ext>
          </a:extLst>
        </xdr:cNvPr>
        <xdr:cNvCxnSpPr>
          <a:cxnSpLocks/>
        </xdr:cNvCxnSpPr>
      </xdr:nvCxnSpPr>
      <xdr:spPr>
        <a:xfrm flipV="1">
          <a:off x="1812933" y="5664925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349919</xdr:colOff>
      <xdr:row>310</xdr:row>
      <xdr:rowOff>14039</xdr:rowOff>
    </xdr:from>
    <xdr:to>
      <xdr:col>4</xdr:col>
      <xdr:colOff>359946</xdr:colOff>
      <xdr:row>315</xdr:row>
      <xdr:rowOff>44117</xdr:rowOff>
    </xdr:to>
    <xdr:cxnSp macro="">
      <xdr:nvCxnSpPr>
        <xdr:cNvPr id="371" name="Conector recto 370">
          <a:extLst>
            <a:ext uri="{FF2B5EF4-FFF2-40B4-BE49-F238E27FC236}">
              <a16:creationId xmlns:a16="http://schemas.microsoft.com/office/drawing/2014/main" id="{AE188338-4E04-4078-9649-60E24819D9EF}"/>
            </a:ext>
          </a:extLst>
        </xdr:cNvPr>
        <xdr:cNvCxnSpPr>
          <a:cxnSpLocks/>
        </xdr:cNvCxnSpPr>
      </xdr:nvCxnSpPr>
      <xdr:spPr>
        <a:xfrm flipV="1">
          <a:off x="3447615" y="56642235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512346</xdr:colOff>
      <xdr:row>310</xdr:row>
      <xdr:rowOff>21058</xdr:rowOff>
    </xdr:from>
    <xdr:to>
      <xdr:col>4</xdr:col>
      <xdr:colOff>522373</xdr:colOff>
      <xdr:row>315</xdr:row>
      <xdr:rowOff>51136</xdr:rowOff>
    </xdr:to>
    <xdr:cxnSp macro="">
      <xdr:nvCxnSpPr>
        <xdr:cNvPr id="372" name="Conector recto 371">
          <a:extLst>
            <a:ext uri="{FF2B5EF4-FFF2-40B4-BE49-F238E27FC236}">
              <a16:creationId xmlns:a16="http://schemas.microsoft.com/office/drawing/2014/main" id="{B995070F-846B-4FA4-89C9-23533B2156E5}"/>
            </a:ext>
          </a:extLst>
        </xdr:cNvPr>
        <xdr:cNvCxnSpPr>
          <a:cxnSpLocks/>
        </xdr:cNvCxnSpPr>
      </xdr:nvCxnSpPr>
      <xdr:spPr>
        <a:xfrm flipV="1">
          <a:off x="3610042" y="5664925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349919</xdr:colOff>
      <xdr:row>310</xdr:row>
      <xdr:rowOff>9026</xdr:rowOff>
    </xdr:from>
    <xdr:to>
      <xdr:col>6</xdr:col>
      <xdr:colOff>359946</xdr:colOff>
      <xdr:row>315</xdr:row>
      <xdr:rowOff>39104</xdr:rowOff>
    </xdr:to>
    <xdr:cxnSp macro="">
      <xdr:nvCxnSpPr>
        <xdr:cNvPr id="373" name="Conector recto 372">
          <a:extLst>
            <a:ext uri="{FF2B5EF4-FFF2-40B4-BE49-F238E27FC236}">
              <a16:creationId xmlns:a16="http://schemas.microsoft.com/office/drawing/2014/main" id="{189A28C1-C89A-4AA9-BA28-351F7DA3FA67}"/>
            </a:ext>
          </a:extLst>
        </xdr:cNvPr>
        <xdr:cNvCxnSpPr>
          <a:cxnSpLocks/>
        </xdr:cNvCxnSpPr>
      </xdr:nvCxnSpPr>
      <xdr:spPr>
        <a:xfrm flipV="1">
          <a:off x="5269789" y="5663722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507333</xdr:colOff>
      <xdr:row>310</xdr:row>
      <xdr:rowOff>16045</xdr:rowOff>
    </xdr:from>
    <xdr:to>
      <xdr:col>6</xdr:col>
      <xdr:colOff>517360</xdr:colOff>
      <xdr:row>315</xdr:row>
      <xdr:rowOff>46123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5185C0FD-41EE-4755-AFF0-6BC9E5CE5378}"/>
            </a:ext>
          </a:extLst>
        </xdr:cNvPr>
        <xdr:cNvCxnSpPr>
          <a:cxnSpLocks/>
        </xdr:cNvCxnSpPr>
      </xdr:nvCxnSpPr>
      <xdr:spPr>
        <a:xfrm flipV="1">
          <a:off x="5427203" y="5664424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111347</xdr:colOff>
      <xdr:row>309</xdr:row>
      <xdr:rowOff>188496</xdr:rowOff>
    </xdr:from>
    <xdr:to>
      <xdr:col>8</xdr:col>
      <xdr:colOff>121374</xdr:colOff>
      <xdr:row>315</xdr:row>
      <xdr:rowOff>28074</xdr:rowOff>
    </xdr:to>
    <xdr:cxnSp macro="">
      <xdr:nvCxnSpPr>
        <xdr:cNvPr id="375" name="Conector recto 374">
          <a:extLst>
            <a:ext uri="{FF2B5EF4-FFF2-40B4-BE49-F238E27FC236}">
              <a16:creationId xmlns:a16="http://schemas.microsoft.com/office/drawing/2014/main" id="{69EB7DC3-2536-485F-BBD4-AC90993708C9}"/>
            </a:ext>
          </a:extLst>
        </xdr:cNvPr>
        <xdr:cNvCxnSpPr>
          <a:cxnSpLocks/>
        </xdr:cNvCxnSpPr>
      </xdr:nvCxnSpPr>
      <xdr:spPr>
        <a:xfrm flipV="1">
          <a:off x="6853390" y="5662619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875187</xdr:colOff>
      <xdr:row>310</xdr:row>
      <xdr:rowOff>4</xdr:rowOff>
    </xdr:from>
    <xdr:to>
      <xdr:col>7</xdr:col>
      <xdr:colOff>885214</xdr:colOff>
      <xdr:row>315</xdr:row>
      <xdr:rowOff>30082</xdr:rowOff>
    </xdr:to>
    <xdr:cxnSp macro="">
      <xdr:nvCxnSpPr>
        <xdr:cNvPr id="376" name="Conector recto 375">
          <a:extLst>
            <a:ext uri="{FF2B5EF4-FFF2-40B4-BE49-F238E27FC236}">
              <a16:creationId xmlns:a16="http://schemas.microsoft.com/office/drawing/2014/main" id="{3B6DCFEA-22C3-4432-AF26-1335E6145A8A}"/>
            </a:ext>
          </a:extLst>
        </xdr:cNvPr>
        <xdr:cNvCxnSpPr>
          <a:cxnSpLocks/>
        </xdr:cNvCxnSpPr>
      </xdr:nvCxnSpPr>
      <xdr:spPr>
        <a:xfrm flipV="1">
          <a:off x="6706144" y="5662820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312</xdr:row>
      <xdr:rowOff>41411</xdr:rowOff>
    </xdr:from>
    <xdr:to>
      <xdr:col>8</xdr:col>
      <xdr:colOff>111125</xdr:colOff>
      <xdr:row>312</xdr:row>
      <xdr:rowOff>159821</xdr:rowOff>
    </xdr:to>
    <xdr:sp macro="" textlink="">
      <xdr:nvSpPr>
        <xdr:cNvPr id="377" name="Rectángulo 376">
          <a:extLst>
            <a:ext uri="{FF2B5EF4-FFF2-40B4-BE49-F238E27FC236}">
              <a16:creationId xmlns:a16="http://schemas.microsoft.com/office/drawing/2014/main" id="{F012FEE2-9B52-47B8-855C-92B0B7E5D3D0}"/>
            </a:ext>
          </a:extLst>
        </xdr:cNvPr>
        <xdr:cNvSpPr/>
      </xdr:nvSpPr>
      <xdr:spPr>
        <a:xfrm>
          <a:off x="266550" y="59336607"/>
          <a:ext cx="6586618" cy="118410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215348</xdr:colOff>
      <xdr:row>310</xdr:row>
      <xdr:rowOff>124239</xdr:rowOff>
    </xdr:from>
    <xdr:to>
      <xdr:col>2</xdr:col>
      <xdr:colOff>347869</xdr:colOff>
      <xdr:row>314</xdr:row>
      <xdr:rowOff>74543</xdr:rowOff>
    </xdr:to>
    <xdr:cxnSp macro="">
      <xdr:nvCxnSpPr>
        <xdr:cNvPr id="378" name="Conector recto 377">
          <a:extLst>
            <a:ext uri="{FF2B5EF4-FFF2-40B4-BE49-F238E27FC236}">
              <a16:creationId xmlns:a16="http://schemas.microsoft.com/office/drawing/2014/main" id="{7643BEC3-FA64-4857-8AC3-40AEF7466BAA}"/>
            </a:ext>
          </a:extLst>
        </xdr:cNvPr>
        <xdr:cNvCxnSpPr/>
      </xdr:nvCxnSpPr>
      <xdr:spPr>
        <a:xfrm>
          <a:off x="430696" y="59038435"/>
          <a:ext cx="1192695" cy="71230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310</xdr:row>
      <xdr:rowOff>135828</xdr:rowOff>
    </xdr:from>
    <xdr:to>
      <xdr:col>4</xdr:col>
      <xdr:colOff>356152</xdr:colOff>
      <xdr:row>314</xdr:row>
      <xdr:rowOff>115956</xdr:rowOff>
    </xdr:to>
    <xdr:cxnSp macro="">
      <xdr:nvCxnSpPr>
        <xdr:cNvPr id="399" name="Conector recto 398">
          <a:extLst>
            <a:ext uri="{FF2B5EF4-FFF2-40B4-BE49-F238E27FC236}">
              <a16:creationId xmlns:a16="http://schemas.microsoft.com/office/drawing/2014/main" id="{7CC576A6-92D0-4D87-8C35-1FF1BC3C9932}"/>
            </a:ext>
          </a:extLst>
        </xdr:cNvPr>
        <xdr:cNvCxnSpPr/>
      </xdr:nvCxnSpPr>
      <xdr:spPr>
        <a:xfrm>
          <a:off x="1808922" y="59050024"/>
          <a:ext cx="1644926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528424</xdr:colOff>
      <xdr:row>310</xdr:row>
      <xdr:rowOff>139141</xdr:rowOff>
    </xdr:from>
    <xdr:to>
      <xdr:col>6</xdr:col>
      <xdr:colOff>351176</xdr:colOff>
      <xdr:row>314</xdr:row>
      <xdr:rowOff>119269</xdr:rowOff>
    </xdr:to>
    <xdr:cxnSp macro="">
      <xdr:nvCxnSpPr>
        <xdr:cNvPr id="401" name="Conector recto 400">
          <a:extLst>
            <a:ext uri="{FF2B5EF4-FFF2-40B4-BE49-F238E27FC236}">
              <a16:creationId xmlns:a16="http://schemas.microsoft.com/office/drawing/2014/main" id="{F4D75E77-ABD7-4073-8ED5-6B024A86A6C8}"/>
            </a:ext>
          </a:extLst>
        </xdr:cNvPr>
        <xdr:cNvCxnSpPr/>
      </xdr:nvCxnSpPr>
      <xdr:spPr>
        <a:xfrm>
          <a:off x="3626120" y="59053337"/>
          <a:ext cx="1644926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523456</xdr:colOff>
      <xdr:row>310</xdr:row>
      <xdr:rowOff>142456</xdr:rowOff>
    </xdr:from>
    <xdr:to>
      <xdr:col>7</xdr:col>
      <xdr:colOff>877956</xdr:colOff>
      <xdr:row>314</xdr:row>
      <xdr:rowOff>99391</xdr:rowOff>
    </xdr:to>
    <xdr:cxnSp macro="">
      <xdr:nvCxnSpPr>
        <xdr:cNvPr id="402" name="Conector recto 401">
          <a:extLst>
            <a:ext uri="{FF2B5EF4-FFF2-40B4-BE49-F238E27FC236}">
              <a16:creationId xmlns:a16="http://schemas.microsoft.com/office/drawing/2014/main" id="{36FE1581-18DA-4F3F-AB9B-2A1AAB2F86F7}"/>
            </a:ext>
          </a:extLst>
        </xdr:cNvPr>
        <xdr:cNvCxnSpPr/>
      </xdr:nvCxnSpPr>
      <xdr:spPr>
        <a:xfrm>
          <a:off x="5443326" y="59056652"/>
          <a:ext cx="1265587" cy="7189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566530</xdr:colOff>
      <xdr:row>314</xdr:row>
      <xdr:rowOff>53009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7" name="125 CuadroTexto">
              <a:extLst>
                <a:ext uri="{FF2B5EF4-FFF2-40B4-BE49-F238E27FC236}">
                  <a16:creationId xmlns:a16="http://schemas.microsoft.com/office/drawing/2014/main" id="{755DDE77-81E9-4BFF-AD5D-AC8E4B0B97A6}"/>
                </a:ext>
              </a:extLst>
            </xdr:cNvPr>
            <xdr:cNvSpPr txBox="1"/>
          </xdr:nvSpPr>
          <xdr:spPr>
            <a:xfrm>
              <a:off x="781878" y="59729205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7" name="125 CuadroTexto">
              <a:extLst>
                <a:ext uri="{FF2B5EF4-FFF2-40B4-BE49-F238E27FC236}">
                  <a16:creationId xmlns:a16="http://schemas.microsoft.com/office/drawing/2014/main" id="{755DDE77-81E9-4BFF-AD5D-AC8E4B0B97A6}"/>
                </a:ext>
              </a:extLst>
            </xdr:cNvPr>
            <xdr:cNvSpPr txBox="1"/>
          </xdr:nvSpPr>
          <xdr:spPr>
            <a:xfrm>
              <a:off x="781878" y="59729205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23191</xdr:colOff>
      <xdr:row>308</xdr:row>
      <xdr:rowOff>130866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125 CuadroTexto">
              <a:extLst>
                <a:ext uri="{FF2B5EF4-FFF2-40B4-BE49-F238E27FC236}">
                  <a16:creationId xmlns:a16="http://schemas.microsoft.com/office/drawing/2014/main" id="{743FB0FB-E55D-43AF-B41C-37B8E8A5D008}"/>
                </a:ext>
              </a:extLst>
            </xdr:cNvPr>
            <xdr:cNvSpPr txBox="1"/>
          </xdr:nvSpPr>
          <xdr:spPr>
            <a:xfrm>
              <a:off x="238539" y="58664062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8" name="125 CuadroTexto">
              <a:extLst>
                <a:ext uri="{FF2B5EF4-FFF2-40B4-BE49-F238E27FC236}">
                  <a16:creationId xmlns:a16="http://schemas.microsoft.com/office/drawing/2014/main" id="{743FB0FB-E55D-43AF-B41C-37B8E8A5D008}"/>
                </a:ext>
              </a:extLst>
            </xdr:cNvPr>
            <xdr:cNvSpPr txBox="1"/>
          </xdr:nvSpPr>
          <xdr:spPr>
            <a:xfrm>
              <a:off x="238539" y="58664062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374370</xdr:colOff>
      <xdr:row>308</xdr:row>
      <xdr:rowOff>125898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125 CuadroTexto">
              <a:extLst>
                <a:ext uri="{FF2B5EF4-FFF2-40B4-BE49-F238E27FC236}">
                  <a16:creationId xmlns:a16="http://schemas.microsoft.com/office/drawing/2014/main" id="{6071B380-630B-4262-8FC4-3527A4CB3223}"/>
                </a:ext>
              </a:extLst>
            </xdr:cNvPr>
            <xdr:cNvSpPr txBox="1"/>
          </xdr:nvSpPr>
          <xdr:spPr>
            <a:xfrm>
              <a:off x="1649892" y="58659094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9" name="125 CuadroTexto">
              <a:extLst>
                <a:ext uri="{FF2B5EF4-FFF2-40B4-BE49-F238E27FC236}">
                  <a16:creationId xmlns:a16="http://schemas.microsoft.com/office/drawing/2014/main" id="{6071B380-630B-4262-8FC4-3527A4CB3223}"/>
                </a:ext>
              </a:extLst>
            </xdr:cNvPr>
            <xdr:cNvSpPr txBox="1"/>
          </xdr:nvSpPr>
          <xdr:spPr>
            <a:xfrm>
              <a:off x="1649892" y="58659094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437323</xdr:colOff>
      <xdr:row>314</xdr:row>
      <xdr:rowOff>56317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125 CuadroTexto">
              <a:extLst>
                <a:ext uri="{FF2B5EF4-FFF2-40B4-BE49-F238E27FC236}">
                  <a16:creationId xmlns:a16="http://schemas.microsoft.com/office/drawing/2014/main" id="{D7B47844-CCE1-41F7-8C85-CE93989AA046}"/>
                </a:ext>
              </a:extLst>
            </xdr:cNvPr>
            <xdr:cNvSpPr txBox="1"/>
          </xdr:nvSpPr>
          <xdr:spPr>
            <a:xfrm>
              <a:off x="2623932" y="59732513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0" name="125 CuadroTexto">
              <a:extLst>
                <a:ext uri="{FF2B5EF4-FFF2-40B4-BE49-F238E27FC236}">
                  <a16:creationId xmlns:a16="http://schemas.microsoft.com/office/drawing/2014/main" id="{D7B47844-CCE1-41F7-8C85-CE93989AA046}"/>
                </a:ext>
              </a:extLst>
            </xdr:cNvPr>
            <xdr:cNvSpPr txBox="1"/>
          </xdr:nvSpPr>
          <xdr:spPr>
            <a:xfrm>
              <a:off x="2623932" y="59732513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336273</xdr:colOff>
      <xdr:row>308</xdr:row>
      <xdr:rowOff>129206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1" name="125 CuadroTexto">
              <a:extLst>
                <a:ext uri="{FF2B5EF4-FFF2-40B4-BE49-F238E27FC236}">
                  <a16:creationId xmlns:a16="http://schemas.microsoft.com/office/drawing/2014/main" id="{FE4F9615-FE45-4950-B528-761ADD63DF6A}"/>
                </a:ext>
              </a:extLst>
            </xdr:cNvPr>
            <xdr:cNvSpPr txBox="1"/>
          </xdr:nvSpPr>
          <xdr:spPr>
            <a:xfrm>
              <a:off x="3433969" y="58662402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1" name="125 CuadroTexto">
              <a:extLst>
                <a:ext uri="{FF2B5EF4-FFF2-40B4-BE49-F238E27FC236}">
                  <a16:creationId xmlns:a16="http://schemas.microsoft.com/office/drawing/2014/main" id="{FE4F9615-FE45-4950-B528-761ADD63DF6A}"/>
                </a:ext>
              </a:extLst>
            </xdr:cNvPr>
            <xdr:cNvSpPr txBox="1"/>
          </xdr:nvSpPr>
          <xdr:spPr>
            <a:xfrm>
              <a:off x="3433969" y="58662402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465488</xdr:colOff>
      <xdr:row>314</xdr:row>
      <xdr:rowOff>51345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125 CuadroTexto">
              <a:extLst>
                <a:ext uri="{FF2B5EF4-FFF2-40B4-BE49-F238E27FC236}">
                  <a16:creationId xmlns:a16="http://schemas.microsoft.com/office/drawing/2014/main" id="{270A3997-9431-4892-8CB2-6FF3291013F9}"/>
                </a:ext>
              </a:extLst>
            </xdr:cNvPr>
            <xdr:cNvSpPr txBox="1"/>
          </xdr:nvSpPr>
          <xdr:spPr>
            <a:xfrm>
              <a:off x="4474271" y="59727541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2" name="125 CuadroTexto">
              <a:extLst>
                <a:ext uri="{FF2B5EF4-FFF2-40B4-BE49-F238E27FC236}">
                  <a16:creationId xmlns:a16="http://schemas.microsoft.com/office/drawing/2014/main" id="{270A3997-9431-4892-8CB2-6FF3291013F9}"/>
                </a:ext>
              </a:extLst>
            </xdr:cNvPr>
            <xdr:cNvSpPr txBox="1"/>
          </xdr:nvSpPr>
          <xdr:spPr>
            <a:xfrm>
              <a:off x="4474271" y="59727541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321368</xdr:colOff>
      <xdr:row>308</xdr:row>
      <xdr:rowOff>122583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3" name="125 CuadroTexto">
              <a:extLst>
                <a:ext uri="{FF2B5EF4-FFF2-40B4-BE49-F238E27FC236}">
                  <a16:creationId xmlns:a16="http://schemas.microsoft.com/office/drawing/2014/main" id="{4DCD1979-8D78-4978-8B8B-468574B952DA}"/>
                </a:ext>
              </a:extLst>
            </xdr:cNvPr>
            <xdr:cNvSpPr txBox="1"/>
          </xdr:nvSpPr>
          <xdr:spPr>
            <a:xfrm>
              <a:off x="5241238" y="58655779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3" name="125 CuadroTexto">
              <a:extLst>
                <a:ext uri="{FF2B5EF4-FFF2-40B4-BE49-F238E27FC236}">
                  <a16:creationId xmlns:a16="http://schemas.microsoft.com/office/drawing/2014/main" id="{4DCD1979-8D78-4978-8B8B-468574B952DA}"/>
                </a:ext>
              </a:extLst>
            </xdr:cNvPr>
            <xdr:cNvSpPr txBox="1"/>
          </xdr:nvSpPr>
          <xdr:spPr>
            <a:xfrm>
              <a:off x="5241238" y="58655779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104370</xdr:colOff>
      <xdr:row>314</xdr:row>
      <xdr:rowOff>54654</xdr:rowOff>
    </xdr:from>
    <xdr:ext cx="894522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4" name="125 CuadroTexto">
              <a:extLst>
                <a:ext uri="{FF2B5EF4-FFF2-40B4-BE49-F238E27FC236}">
                  <a16:creationId xmlns:a16="http://schemas.microsoft.com/office/drawing/2014/main" id="{6F2F30C5-5690-4A06-B4B8-0EB3E4783DD2}"/>
                </a:ext>
              </a:extLst>
            </xdr:cNvPr>
            <xdr:cNvSpPr txBox="1"/>
          </xdr:nvSpPr>
          <xdr:spPr>
            <a:xfrm>
              <a:off x="5935327" y="59730850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4" name="125 CuadroTexto">
              <a:extLst>
                <a:ext uri="{FF2B5EF4-FFF2-40B4-BE49-F238E27FC236}">
                  <a16:creationId xmlns:a16="http://schemas.microsoft.com/office/drawing/2014/main" id="{6F2F30C5-5690-4A06-B4B8-0EB3E4783DD2}"/>
                </a:ext>
              </a:extLst>
            </xdr:cNvPr>
            <xdr:cNvSpPr txBox="1"/>
          </xdr:nvSpPr>
          <xdr:spPr>
            <a:xfrm>
              <a:off x="5935327" y="59730850"/>
              <a:ext cx="894522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115955</xdr:colOff>
      <xdr:row>318</xdr:row>
      <xdr:rowOff>173935</xdr:rowOff>
    </xdr:from>
    <xdr:ext cx="1068457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5" name="125 CuadroTexto">
              <a:extLst>
                <a:ext uri="{FF2B5EF4-FFF2-40B4-BE49-F238E27FC236}">
                  <a16:creationId xmlns:a16="http://schemas.microsoft.com/office/drawing/2014/main" id="{BB21013C-11D7-459E-AFEB-1552C9CB3F57}"/>
                </a:ext>
              </a:extLst>
            </xdr:cNvPr>
            <xdr:cNvSpPr txBox="1"/>
          </xdr:nvSpPr>
          <xdr:spPr>
            <a:xfrm>
              <a:off x="331303" y="60612131"/>
              <a:ext cx="1068457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5" name="125 CuadroTexto">
              <a:extLst>
                <a:ext uri="{FF2B5EF4-FFF2-40B4-BE49-F238E27FC236}">
                  <a16:creationId xmlns:a16="http://schemas.microsoft.com/office/drawing/2014/main" id="{BB21013C-11D7-459E-AFEB-1552C9CB3F57}"/>
                </a:ext>
              </a:extLst>
            </xdr:cNvPr>
            <xdr:cNvSpPr txBox="1"/>
          </xdr:nvSpPr>
          <xdr:spPr>
            <a:xfrm>
              <a:off x="331303" y="60612131"/>
              <a:ext cx="1068457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818830</xdr:colOff>
      <xdr:row>318</xdr:row>
      <xdr:rowOff>177247</xdr:rowOff>
    </xdr:from>
    <xdr:ext cx="1230798" cy="397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6" name="125 CuadroTexto">
              <a:extLst>
                <a:ext uri="{FF2B5EF4-FFF2-40B4-BE49-F238E27FC236}">
                  <a16:creationId xmlns:a16="http://schemas.microsoft.com/office/drawing/2014/main" id="{73F6AF9A-1D6F-4483-88AB-BE95C2CC2E72}"/>
                </a:ext>
              </a:extLst>
            </xdr:cNvPr>
            <xdr:cNvSpPr txBox="1"/>
          </xdr:nvSpPr>
          <xdr:spPr>
            <a:xfrm>
              <a:off x="2093715" y="60631689"/>
              <a:ext cx="1230798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6" name="125 CuadroTexto">
              <a:extLst>
                <a:ext uri="{FF2B5EF4-FFF2-40B4-BE49-F238E27FC236}">
                  <a16:creationId xmlns:a16="http://schemas.microsoft.com/office/drawing/2014/main" id="{73F6AF9A-1D6F-4483-88AB-BE95C2CC2E72}"/>
                </a:ext>
              </a:extLst>
            </xdr:cNvPr>
            <xdr:cNvSpPr txBox="1"/>
          </xdr:nvSpPr>
          <xdr:spPr>
            <a:xfrm>
              <a:off x="2093715" y="60631689"/>
              <a:ext cx="1230798" cy="397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·Wu·Ln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45118</xdr:colOff>
      <xdr:row>333</xdr:row>
      <xdr:rowOff>20054</xdr:rowOff>
    </xdr:from>
    <xdr:to>
      <xdr:col>1</xdr:col>
      <xdr:colOff>55145</xdr:colOff>
      <xdr:row>338</xdr:row>
      <xdr:rowOff>50132</xdr:rowOff>
    </xdr:to>
    <xdr:cxnSp macro="">
      <xdr:nvCxnSpPr>
        <xdr:cNvPr id="417" name="Conector recto 416">
          <a:extLst>
            <a:ext uri="{FF2B5EF4-FFF2-40B4-BE49-F238E27FC236}">
              <a16:creationId xmlns:a16="http://schemas.microsoft.com/office/drawing/2014/main" id="{442304A5-457C-4218-8506-905C4248D46A}"/>
            </a:ext>
          </a:extLst>
        </xdr:cNvPr>
        <xdr:cNvCxnSpPr>
          <a:cxnSpLocks/>
        </xdr:cNvCxnSpPr>
      </xdr:nvCxnSpPr>
      <xdr:spPr>
        <a:xfrm flipV="1">
          <a:off x="260466" y="5893425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197518</xdr:colOff>
      <xdr:row>333</xdr:row>
      <xdr:rowOff>22060</xdr:rowOff>
    </xdr:from>
    <xdr:to>
      <xdr:col>1</xdr:col>
      <xdr:colOff>207545</xdr:colOff>
      <xdr:row>338</xdr:row>
      <xdr:rowOff>52138</xdr:rowOff>
    </xdr:to>
    <xdr:cxnSp macro="">
      <xdr:nvCxnSpPr>
        <xdr:cNvPr id="418" name="Conector recto 417">
          <a:extLst>
            <a:ext uri="{FF2B5EF4-FFF2-40B4-BE49-F238E27FC236}">
              <a16:creationId xmlns:a16="http://schemas.microsoft.com/office/drawing/2014/main" id="{EE38FF01-7439-4AC0-A059-64FD8B1F4429}"/>
            </a:ext>
          </a:extLst>
        </xdr:cNvPr>
        <xdr:cNvCxnSpPr>
          <a:cxnSpLocks/>
        </xdr:cNvCxnSpPr>
      </xdr:nvCxnSpPr>
      <xdr:spPr>
        <a:xfrm flipV="1">
          <a:off x="412866" y="58936256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374984</xdr:colOff>
      <xdr:row>333</xdr:row>
      <xdr:rowOff>9026</xdr:rowOff>
    </xdr:from>
    <xdr:to>
      <xdr:col>2</xdr:col>
      <xdr:colOff>385011</xdr:colOff>
      <xdr:row>338</xdr:row>
      <xdr:rowOff>39104</xdr:rowOff>
    </xdr:to>
    <xdr:cxnSp macro="">
      <xdr:nvCxnSpPr>
        <xdr:cNvPr id="419" name="Conector recto 418">
          <a:extLst>
            <a:ext uri="{FF2B5EF4-FFF2-40B4-BE49-F238E27FC236}">
              <a16:creationId xmlns:a16="http://schemas.microsoft.com/office/drawing/2014/main" id="{07D0A8C0-6139-4B9E-997E-C76CBE4C6D56}"/>
            </a:ext>
          </a:extLst>
        </xdr:cNvPr>
        <xdr:cNvCxnSpPr>
          <a:cxnSpLocks/>
        </xdr:cNvCxnSpPr>
      </xdr:nvCxnSpPr>
      <xdr:spPr>
        <a:xfrm flipV="1">
          <a:off x="1650506" y="5892322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537411</xdr:colOff>
      <xdr:row>333</xdr:row>
      <xdr:rowOff>21058</xdr:rowOff>
    </xdr:from>
    <xdr:to>
      <xdr:col>2</xdr:col>
      <xdr:colOff>547438</xdr:colOff>
      <xdr:row>338</xdr:row>
      <xdr:rowOff>51136</xdr:rowOff>
    </xdr:to>
    <xdr:cxnSp macro="">
      <xdr:nvCxnSpPr>
        <xdr:cNvPr id="420" name="Conector recto 419">
          <a:extLst>
            <a:ext uri="{FF2B5EF4-FFF2-40B4-BE49-F238E27FC236}">
              <a16:creationId xmlns:a16="http://schemas.microsoft.com/office/drawing/2014/main" id="{02223F3C-8C82-4EC9-BACD-6134F556B97A}"/>
            </a:ext>
          </a:extLst>
        </xdr:cNvPr>
        <xdr:cNvCxnSpPr>
          <a:cxnSpLocks/>
        </xdr:cNvCxnSpPr>
      </xdr:nvCxnSpPr>
      <xdr:spPr>
        <a:xfrm flipV="1">
          <a:off x="1812933" y="5893525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349919</xdr:colOff>
      <xdr:row>333</xdr:row>
      <xdr:rowOff>14039</xdr:rowOff>
    </xdr:from>
    <xdr:to>
      <xdr:col>4</xdr:col>
      <xdr:colOff>359946</xdr:colOff>
      <xdr:row>338</xdr:row>
      <xdr:rowOff>44117</xdr:rowOff>
    </xdr:to>
    <xdr:cxnSp macro="">
      <xdr:nvCxnSpPr>
        <xdr:cNvPr id="421" name="Conector recto 420">
          <a:extLst>
            <a:ext uri="{FF2B5EF4-FFF2-40B4-BE49-F238E27FC236}">
              <a16:creationId xmlns:a16="http://schemas.microsoft.com/office/drawing/2014/main" id="{7D2FA65A-5D50-4EED-B409-97C5CE9FA43A}"/>
            </a:ext>
          </a:extLst>
        </xdr:cNvPr>
        <xdr:cNvCxnSpPr>
          <a:cxnSpLocks/>
        </xdr:cNvCxnSpPr>
      </xdr:nvCxnSpPr>
      <xdr:spPr>
        <a:xfrm flipV="1">
          <a:off x="3447615" y="58928235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512346</xdr:colOff>
      <xdr:row>333</xdr:row>
      <xdr:rowOff>21058</xdr:rowOff>
    </xdr:from>
    <xdr:to>
      <xdr:col>4</xdr:col>
      <xdr:colOff>522373</xdr:colOff>
      <xdr:row>338</xdr:row>
      <xdr:rowOff>51136</xdr:rowOff>
    </xdr:to>
    <xdr:cxnSp macro="">
      <xdr:nvCxnSpPr>
        <xdr:cNvPr id="422" name="Conector recto 421">
          <a:extLst>
            <a:ext uri="{FF2B5EF4-FFF2-40B4-BE49-F238E27FC236}">
              <a16:creationId xmlns:a16="http://schemas.microsoft.com/office/drawing/2014/main" id="{4985AB5A-9337-4F7B-8523-C17426E94E4E}"/>
            </a:ext>
          </a:extLst>
        </xdr:cNvPr>
        <xdr:cNvCxnSpPr>
          <a:cxnSpLocks/>
        </xdr:cNvCxnSpPr>
      </xdr:nvCxnSpPr>
      <xdr:spPr>
        <a:xfrm flipV="1">
          <a:off x="3610042" y="58935254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349919</xdr:colOff>
      <xdr:row>333</xdr:row>
      <xdr:rowOff>9026</xdr:rowOff>
    </xdr:from>
    <xdr:to>
      <xdr:col>6</xdr:col>
      <xdr:colOff>359946</xdr:colOff>
      <xdr:row>338</xdr:row>
      <xdr:rowOff>39104</xdr:rowOff>
    </xdr:to>
    <xdr:cxnSp macro="">
      <xdr:nvCxnSpPr>
        <xdr:cNvPr id="423" name="Conector recto 422">
          <a:extLst>
            <a:ext uri="{FF2B5EF4-FFF2-40B4-BE49-F238E27FC236}">
              <a16:creationId xmlns:a16="http://schemas.microsoft.com/office/drawing/2014/main" id="{45FD561A-761F-4F8B-8942-0167E7AE90DE}"/>
            </a:ext>
          </a:extLst>
        </xdr:cNvPr>
        <xdr:cNvCxnSpPr>
          <a:cxnSpLocks/>
        </xdr:cNvCxnSpPr>
      </xdr:nvCxnSpPr>
      <xdr:spPr>
        <a:xfrm flipV="1">
          <a:off x="5269789" y="5892322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507333</xdr:colOff>
      <xdr:row>333</xdr:row>
      <xdr:rowOff>16045</xdr:rowOff>
    </xdr:from>
    <xdr:to>
      <xdr:col>6</xdr:col>
      <xdr:colOff>517360</xdr:colOff>
      <xdr:row>338</xdr:row>
      <xdr:rowOff>46123</xdr:rowOff>
    </xdr:to>
    <xdr:cxnSp macro="">
      <xdr:nvCxnSpPr>
        <xdr:cNvPr id="424" name="Conector recto 423">
          <a:extLst>
            <a:ext uri="{FF2B5EF4-FFF2-40B4-BE49-F238E27FC236}">
              <a16:creationId xmlns:a16="http://schemas.microsoft.com/office/drawing/2014/main" id="{6D4F4490-33DA-48AB-A022-E14B8BFEDDE0}"/>
            </a:ext>
          </a:extLst>
        </xdr:cNvPr>
        <xdr:cNvCxnSpPr>
          <a:cxnSpLocks/>
        </xdr:cNvCxnSpPr>
      </xdr:nvCxnSpPr>
      <xdr:spPr>
        <a:xfrm flipV="1">
          <a:off x="5427203" y="5893024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111347</xdr:colOff>
      <xdr:row>332</xdr:row>
      <xdr:rowOff>188496</xdr:rowOff>
    </xdr:from>
    <xdr:to>
      <xdr:col>8</xdr:col>
      <xdr:colOff>121374</xdr:colOff>
      <xdr:row>338</xdr:row>
      <xdr:rowOff>28074</xdr:rowOff>
    </xdr:to>
    <xdr:cxnSp macro="">
      <xdr:nvCxnSpPr>
        <xdr:cNvPr id="425" name="Conector recto 424">
          <a:extLst>
            <a:ext uri="{FF2B5EF4-FFF2-40B4-BE49-F238E27FC236}">
              <a16:creationId xmlns:a16="http://schemas.microsoft.com/office/drawing/2014/main" id="{C1CB420E-AAD7-4AE8-9518-D3494D6E1165}"/>
            </a:ext>
          </a:extLst>
        </xdr:cNvPr>
        <xdr:cNvCxnSpPr>
          <a:cxnSpLocks/>
        </xdr:cNvCxnSpPr>
      </xdr:nvCxnSpPr>
      <xdr:spPr>
        <a:xfrm flipV="1">
          <a:off x="6853390" y="5891219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875187</xdr:colOff>
      <xdr:row>333</xdr:row>
      <xdr:rowOff>4</xdr:rowOff>
    </xdr:from>
    <xdr:to>
      <xdr:col>7</xdr:col>
      <xdr:colOff>885214</xdr:colOff>
      <xdr:row>338</xdr:row>
      <xdr:rowOff>30082</xdr:rowOff>
    </xdr:to>
    <xdr:cxnSp macro="">
      <xdr:nvCxnSpPr>
        <xdr:cNvPr id="426" name="Conector recto 425">
          <a:extLst>
            <a:ext uri="{FF2B5EF4-FFF2-40B4-BE49-F238E27FC236}">
              <a16:creationId xmlns:a16="http://schemas.microsoft.com/office/drawing/2014/main" id="{708491D2-CED3-4563-AC8C-BC6E651F412A}"/>
            </a:ext>
          </a:extLst>
        </xdr:cNvPr>
        <xdr:cNvCxnSpPr>
          <a:cxnSpLocks/>
        </xdr:cNvCxnSpPr>
      </xdr:nvCxnSpPr>
      <xdr:spPr>
        <a:xfrm flipV="1">
          <a:off x="6706144" y="5891420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335</xdr:row>
      <xdr:rowOff>41411</xdr:rowOff>
    </xdr:from>
    <xdr:to>
      <xdr:col>8</xdr:col>
      <xdr:colOff>111125</xdr:colOff>
      <xdr:row>335</xdr:row>
      <xdr:rowOff>159821</xdr:rowOff>
    </xdr:to>
    <xdr:sp macro="" textlink="">
      <xdr:nvSpPr>
        <xdr:cNvPr id="427" name="Rectángulo 426">
          <a:extLst>
            <a:ext uri="{FF2B5EF4-FFF2-40B4-BE49-F238E27FC236}">
              <a16:creationId xmlns:a16="http://schemas.microsoft.com/office/drawing/2014/main" id="{6CAB1F71-4627-475A-8AD0-FED46CFD39AA}"/>
            </a:ext>
          </a:extLst>
        </xdr:cNvPr>
        <xdr:cNvSpPr/>
      </xdr:nvSpPr>
      <xdr:spPr>
        <a:xfrm>
          <a:off x="266550" y="59336607"/>
          <a:ext cx="6586618" cy="118410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215348</xdr:colOff>
      <xdr:row>333</xdr:row>
      <xdr:rowOff>124239</xdr:rowOff>
    </xdr:from>
    <xdr:to>
      <xdr:col>2</xdr:col>
      <xdr:colOff>359019</xdr:colOff>
      <xdr:row>337</xdr:row>
      <xdr:rowOff>73270</xdr:rowOff>
    </xdr:to>
    <xdr:cxnSp macro="">
      <xdr:nvCxnSpPr>
        <xdr:cNvPr id="428" name="Conector recto 427">
          <a:extLst>
            <a:ext uri="{FF2B5EF4-FFF2-40B4-BE49-F238E27FC236}">
              <a16:creationId xmlns:a16="http://schemas.microsoft.com/office/drawing/2014/main" id="{E9F11564-B443-48F0-ADF6-C0F18A2AAA32}"/>
            </a:ext>
          </a:extLst>
        </xdr:cNvPr>
        <xdr:cNvCxnSpPr/>
      </xdr:nvCxnSpPr>
      <xdr:spPr>
        <a:xfrm>
          <a:off x="435156" y="63436181"/>
          <a:ext cx="1198748" cy="7110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333</xdr:row>
      <xdr:rowOff>135828</xdr:rowOff>
    </xdr:from>
    <xdr:to>
      <xdr:col>4</xdr:col>
      <xdr:colOff>356152</xdr:colOff>
      <xdr:row>337</xdr:row>
      <xdr:rowOff>115956</xdr:rowOff>
    </xdr:to>
    <xdr:cxnSp macro="">
      <xdr:nvCxnSpPr>
        <xdr:cNvPr id="429" name="Conector recto 428">
          <a:extLst>
            <a:ext uri="{FF2B5EF4-FFF2-40B4-BE49-F238E27FC236}">
              <a16:creationId xmlns:a16="http://schemas.microsoft.com/office/drawing/2014/main" id="{386B6AF4-5E67-4985-B8AD-74E9A29D7D5E}"/>
            </a:ext>
          </a:extLst>
        </xdr:cNvPr>
        <xdr:cNvCxnSpPr/>
      </xdr:nvCxnSpPr>
      <xdr:spPr>
        <a:xfrm>
          <a:off x="1808922" y="59050024"/>
          <a:ext cx="1644926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528424</xdr:colOff>
      <xdr:row>333</xdr:row>
      <xdr:rowOff>139141</xdr:rowOff>
    </xdr:from>
    <xdr:to>
      <xdr:col>6</xdr:col>
      <xdr:colOff>351176</xdr:colOff>
      <xdr:row>337</xdr:row>
      <xdr:rowOff>119269</xdr:rowOff>
    </xdr:to>
    <xdr:cxnSp macro="">
      <xdr:nvCxnSpPr>
        <xdr:cNvPr id="430" name="Conector recto 429">
          <a:extLst>
            <a:ext uri="{FF2B5EF4-FFF2-40B4-BE49-F238E27FC236}">
              <a16:creationId xmlns:a16="http://schemas.microsoft.com/office/drawing/2014/main" id="{64F84B64-FE32-4F0F-BFCF-CC5B14628C56}"/>
            </a:ext>
          </a:extLst>
        </xdr:cNvPr>
        <xdr:cNvCxnSpPr/>
      </xdr:nvCxnSpPr>
      <xdr:spPr>
        <a:xfrm>
          <a:off x="3626120" y="59053337"/>
          <a:ext cx="1644926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523456</xdr:colOff>
      <xdr:row>333</xdr:row>
      <xdr:rowOff>142456</xdr:rowOff>
    </xdr:from>
    <xdr:to>
      <xdr:col>7</xdr:col>
      <xdr:colOff>877956</xdr:colOff>
      <xdr:row>337</xdr:row>
      <xdr:rowOff>99391</xdr:rowOff>
    </xdr:to>
    <xdr:cxnSp macro="">
      <xdr:nvCxnSpPr>
        <xdr:cNvPr id="431" name="Conector recto 430">
          <a:extLst>
            <a:ext uri="{FF2B5EF4-FFF2-40B4-BE49-F238E27FC236}">
              <a16:creationId xmlns:a16="http://schemas.microsoft.com/office/drawing/2014/main" id="{8FAB14F4-FD33-4E5B-99E7-E3A7697E98C0}"/>
            </a:ext>
          </a:extLst>
        </xdr:cNvPr>
        <xdr:cNvCxnSpPr/>
      </xdr:nvCxnSpPr>
      <xdr:spPr>
        <a:xfrm>
          <a:off x="5443326" y="59056652"/>
          <a:ext cx="1265587" cy="7189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652095</xdr:colOff>
      <xdr:row>348</xdr:row>
      <xdr:rowOff>58618</xdr:rowOff>
    </xdr:from>
    <xdr:ext cx="1589942" cy="315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2" name="125 CuadroTexto">
              <a:extLst>
                <a:ext uri="{FF2B5EF4-FFF2-40B4-BE49-F238E27FC236}">
                  <a16:creationId xmlns:a16="http://schemas.microsoft.com/office/drawing/2014/main" id="{3F55E111-07D4-4431-833D-D757F961779A}"/>
                </a:ext>
              </a:extLst>
            </xdr:cNvPr>
            <xdr:cNvSpPr txBox="1"/>
          </xdr:nvSpPr>
          <xdr:spPr>
            <a:xfrm>
              <a:off x="871903" y="65847060"/>
              <a:ext cx="1589942" cy="315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=0.53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fc</m:t>
                        </m:r>
                      </m:e>
                    </m:ra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42" name="125 CuadroTexto">
              <a:extLst>
                <a:ext uri="{FF2B5EF4-FFF2-40B4-BE49-F238E27FC236}">
                  <a16:creationId xmlns:a16="http://schemas.microsoft.com/office/drawing/2014/main" id="{3F55E111-07D4-4431-833D-D757F961779A}"/>
                </a:ext>
              </a:extLst>
            </xdr:cNvPr>
            <xdr:cNvSpPr txBox="1"/>
          </xdr:nvSpPr>
          <xdr:spPr>
            <a:xfrm>
              <a:off x="871903" y="65847060"/>
              <a:ext cx="1589942" cy="315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√fc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bw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45118</xdr:colOff>
      <xdr:row>373</xdr:row>
      <xdr:rowOff>20054</xdr:rowOff>
    </xdr:from>
    <xdr:to>
      <xdr:col>1</xdr:col>
      <xdr:colOff>55145</xdr:colOff>
      <xdr:row>378</xdr:row>
      <xdr:rowOff>50132</xdr:rowOff>
    </xdr:to>
    <xdr:cxnSp macro="">
      <xdr:nvCxnSpPr>
        <xdr:cNvPr id="443" name="Conector recto 442">
          <a:extLst>
            <a:ext uri="{FF2B5EF4-FFF2-40B4-BE49-F238E27FC236}">
              <a16:creationId xmlns:a16="http://schemas.microsoft.com/office/drawing/2014/main" id="{5B924389-879F-45A6-B983-8BEC76B1ECBD}"/>
            </a:ext>
          </a:extLst>
        </xdr:cNvPr>
        <xdr:cNvCxnSpPr>
          <a:cxnSpLocks/>
        </xdr:cNvCxnSpPr>
      </xdr:nvCxnSpPr>
      <xdr:spPr>
        <a:xfrm flipV="1">
          <a:off x="264926" y="63331996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197518</xdr:colOff>
      <xdr:row>373</xdr:row>
      <xdr:rowOff>22060</xdr:rowOff>
    </xdr:from>
    <xdr:to>
      <xdr:col>1</xdr:col>
      <xdr:colOff>207545</xdr:colOff>
      <xdr:row>378</xdr:row>
      <xdr:rowOff>52138</xdr:rowOff>
    </xdr:to>
    <xdr:cxnSp macro="">
      <xdr:nvCxnSpPr>
        <xdr:cNvPr id="444" name="Conector recto 443">
          <a:extLst>
            <a:ext uri="{FF2B5EF4-FFF2-40B4-BE49-F238E27FC236}">
              <a16:creationId xmlns:a16="http://schemas.microsoft.com/office/drawing/2014/main" id="{CFA0FF4E-1F7A-4CFE-A49E-250ECD3C329F}"/>
            </a:ext>
          </a:extLst>
        </xdr:cNvPr>
        <xdr:cNvCxnSpPr>
          <a:cxnSpLocks/>
        </xdr:cNvCxnSpPr>
      </xdr:nvCxnSpPr>
      <xdr:spPr>
        <a:xfrm flipV="1">
          <a:off x="417326" y="63334002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374984</xdr:colOff>
      <xdr:row>373</xdr:row>
      <xdr:rowOff>9026</xdr:rowOff>
    </xdr:from>
    <xdr:to>
      <xdr:col>2</xdr:col>
      <xdr:colOff>385011</xdr:colOff>
      <xdr:row>378</xdr:row>
      <xdr:rowOff>39104</xdr:rowOff>
    </xdr:to>
    <xdr:cxnSp macro="">
      <xdr:nvCxnSpPr>
        <xdr:cNvPr id="445" name="Conector recto 444">
          <a:extLst>
            <a:ext uri="{FF2B5EF4-FFF2-40B4-BE49-F238E27FC236}">
              <a16:creationId xmlns:a16="http://schemas.microsoft.com/office/drawing/2014/main" id="{B4FB859B-A5FA-48AF-81D9-ECD179E85658}"/>
            </a:ext>
          </a:extLst>
        </xdr:cNvPr>
        <xdr:cNvCxnSpPr>
          <a:cxnSpLocks/>
        </xdr:cNvCxnSpPr>
      </xdr:nvCxnSpPr>
      <xdr:spPr>
        <a:xfrm flipV="1">
          <a:off x="1649869" y="63320968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537411</xdr:colOff>
      <xdr:row>373</xdr:row>
      <xdr:rowOff>21058</xdr:rowOff>
    </xdr:from>
    <xdr:to>
      <xdr:col>2</xdr:col>
      <xdr:colOff>547438</xdr:colOff>
      <xdr:row>378</xdr:row>
      <xdr:rowOff>51136</xdr:rowOff>
    </xdr:to>
    <xdr:cxnSp macro="">
      <xdr:nvCxnSpPr>
        <xdr:cNvPr id="446" name="Conector recto 445">
          <a:extLst>
            <a:ext uri="{FF2B5EF4-FFF2-40B4-BE49-F238E27FC236}">
              <a16:creationId xmlns:a16="http://schemas.microsoft.com/office/drawing/2014/main" id="{CC9348F4-9CEC-4466-8654-728EADF9ADE4}"/>
            </a:ext>
          </a:extLst>
        </xdr:cNvPr>
        <xdr:cNvCxnSpPr>
          <a:cxnSpLocks/>
        </xdr:cNvCxnSpPr>
      </xdr:nvCxnSpPr>
      <xdr:spPr>
        <a:xfrm flipV="1">
          <a:off x="1812296" y="6333300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349919</xdr:colOff>
      <xdr:row>373</xdr:row>
      <xdr:rowOff>14039</xdr:rowOff>
    </xdr:from>
    <xdr:to>
      <xdr:col>4</xdr:col>
      <xdr:colOff>359946</xdr:colOff>
      <xdr:row>378</xdr:row>
      <xdr:rowOff>44117</xdr:rowOff>
    </xdr:to>
    <xdr:cxnSp macro="">
      <xdr:nvCxnSpPr>
        <xdr:cNvPr id="447" name="Conector recto 446">
          <a:extLst>
            <a:ext uri="{FF2B5EF4-FFF2-40B4-BE49-F238E27FC236}">
              <a16:creationId xmlns:a16="http://schemas.microsoft.com/office/drawing/2014/main" id="{C2BBC4E6-2218-4B8E-BA2C-1B93E3DA17D5}"/>
            </a:ext>
          </a:extLst>
        </xdr:cNvPr>
        <xdr:cNvCxnSpPr>
          <a:cxnSpLocks/>
        </xdr:cNvCxnSpPr>
      </xdr:nvCxnSpPr>
      <xdr:spPr>
        <a:xfrm flipV="1">
          <a:off x="3456534" y="63325981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512346</xdr:colOff>
      <xdr:row>373</xdr:row>
      <xdr:rowOff>21058</xdr:rowOff>
    </xdr:from>
    <xdr:to>
      <xdr:col>4</xdr:col>
      <xdr:colOff>522373</xdr:colOff>
      <xdr:row>378</xdr:row>
      <xdr:rowOff>51136</xdr:rowOff>
    </xdr:to>
    <xdr:cxnSp macro="">
      <xdr:nvCxnSpPr>
        <xdr:cNvPr id="448" name="Conector recto 447">
          <a:extLst>
            <a:ext uri="{FF2B5EF4-FFF2-40B4-BE49-F238E27FC236}">
              <a16:creationId xmlns:a16="http://schemas.microsoft.com/office/drawing/2014/main" id="{4AB448B7-D0DA-4A47-863B-5E154F5D6BA2}"/>
            </a:ext>
          </a:extLst>
        </xdr:cNvPr>
        <xdr:cNvCxnSpPr>
          <a:cxnSpLocks/>
        </xdr:cNvCxnSpPr>
      </xdr:nvCxnSpPr>
      <xdr:spPr>
        <a:xfrm flipV="1">
          <a:off x="3618961" y="63333000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349919</xdr:colOff>
      <xdr:row>373</xdr:row>
      <xdr:rowOff>9026</xdr:rowOff>
    </xdr:from>
    <xdr:to>
      <xdr:col>6</xdr:col>
      <xdr:colOff>359946</xdr:colOff>
      <xdr:row>378</xdr:row>
      <xdr:rowOff>39104</xdr:rowOff>
    </xdr:to>
    <xdr:cxnSp macro="">
      <xdr:nvCxnSpPr>
        <xdr:cNvPr id="449" name="Conector recto 448">
          <a:extLst>
            <a:ext uri="{FF2B5EF4-FFF2-40B4-BE49-F238E27FC236}">
              <a16:creationId xmlns:a16="http://schemas.microsoft.com/office/drawing/2014/main" id="{4DAFD6BC-A8D7-4699-9B1E-01C090EBB5CB}"/>
            </a:ext>
          </a:extLst>
        </xdr:cNvPr>
        <xdr:cNvCxnSpPr>
          <a:cxnSpLocks/>
        </xdr:cNvCxnSpPr>
      </xdr:nvCxnSpPr>
      <xdr:spPr>
        <a:xfrm flipV="1">
          <a:off x="5288265" y="63320968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507333</xdr:colOff>
      <xdr:row>373</xdr:row>
      <xdr:rowOff>16045</xdr:rowOff>
    </xdr:from>
    <xdr:to>
      <xdr:col>6</xdr:col>
      <xdr:colOff>517360</xdr:colOff>
      <xdr:row>378</xdr:row>
      <xdr:rowOff>46123</xdr:rowOff>
    </xdr:to>
    <xdr:cxnSp macro="">
      <xdr:nvCxnSpPr>
        <xdr:cNvPr id="450" name="Conector recto 449">
          <a:extLst>
            <a:ext uri="{FF2B5EF4-FFF2-40B4-BE49-F238E27FC236}">
              <a16:creationId xmlns:a16="http://schemas.microsoft.com/office/drawing/2014/main" id="{A8D4F7E2-964F-430B-BDC1-71A557A62350}"/>
            </a:ext>
          </a:extLst>
        </xdr:cNvPr>
        <xdr:cNvCxnSpPr>
          <a:cxnSpLocks/>
        </xdr:cNvCxnSpPr>
      </xdr:nvCxnSpPr>
      <xdr:spPr>
        <a:xfrm flipV="1">
          <a:off x="5445679" y="63327987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111347</xdr:colOff>
      <xdr:row>372</xdr:row>
      <xdr:rowOff>188496</xdr:rowOff>
    </xdr:from>
    <xdr:to>
      <xdr:col>8</xdr:col>
      <xdr:colOff>121374</xdr:colOff>
      <xdr:row>378</xdr:row>
      <xdr:rowOff>28074</xdr:rowOff>
    </xdr:to>
    <xdr:cxnSp macro="">
      <xdr:nvCxnSpPr>
        <xdr:cNvPr id="451" name="Conector recto 450">
          <a:extLst>
            <a:ext uri="{FF2B5EF4-FFF2-40B4-BE49-F238E27FC236}">
              <a16:creationId xmlns:a16="http://schemas.microsoft.com/office/drawing/2014/main" id="{D6AA7ABF-90E6-4D91-A984-44D1DE579428}"/>
            </a:ext>
          </a:extLst>
        </xdr:cNvPr>
        <xdr:cNvCxnSpPr>
          <a:cxnSpLocks/>
        </xdr:cNvCxnSpPr>
      </xdr:nvCxnSpPr>
      <xdr:spPr>
        <a:xfrm flipV="1">
          <a:off x="6881424" y="63309938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875187</xdr:colOff>
      <xdr:row>373</xdr:row>
      <xdr:rowOff>4</xdr:rowOff>
    </xdr:from>
    <xdr:to>
      <xdr:col>7</xdr:col>
      <xdr:colOff>885214</xdr:colOff>
      <xdr:row>378</xdr:row>
      <xdr:rowOff>30082</xdr:rowOff>
    </xdr:to>
    <xdr:cxnSp macro="">
      <xdr:nvCxnSpPr>
        <xdr:cNvPr id="452" name="Conector recto 451">
          <a:extLst>
            <a:ext uri="{FF2B5EF4-FFF2-40B4-BE49-F238E27FC236}">
              <a16:creationId xmlns:a16="http://schemas.microsoft.com/office/drawing/2014/main" id="{81EB331B-4019-414F-B620-92EC967CB734}"/>
            </a:ext>
          </a:extLst>
        </xdr:cNvPr>
        <xdr:cNvCxnSpPr>
          <a:cxnSpLocks/>
        </xdr:cNvCxnSpPr>
      </xdr:nvCxnSpPr>
      <xdr:spPr>
        <a:xfrm flipV="1">
          <a:off x="6729399" y="63311946"/>
          <a:ext cx="10027" cy="982578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51202</xdr:colOff>
      <xdr:row>375</xdr:row>
      <xdr:rowOff>41411</xdr:rowOff>
    </xdr:from>
    <xdr:to>
      <xdr:col>8</xdr:col>
      <xdr:colOff>111125</xdr:colOff>
      <xdr:row>375</xdr:row>
      <xdr:rowOff>159821</xdr:rowOff>
    </xdr:to>
    <xdr:sp macro="" textlink="">
      <xdr:nvSpPr>
        <xdr:cNvPr id="453" name="Rectángulo 452">
          <a:extLst>
            <a:ext uri="{FF2B5EF4-FFF2-40B4-BE49-F238E27FC236}">
              <a16:creationId xmlns:a16="http://schemas.microsoft.com/office/drawing/2014/main" id="{4A2CD56C-46C9-46CD-8803-AB0CB0BFE276}"/>
            </a:ext>
          </a:extLst>
        </xdr:cNvPr>
        <xdr:cNvSpPr/>
      </xdr:nvSpPr>
      <xdr:spPr>
        <a:xfrm>
          <a:off x="271010" y="63734353"/>
          <a:ext cx="6610192" cy="118410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215348</xdr:colOff>
      <xdr:row>373</xdr:row>
      <xdr:rowOff>124239</xdr:rowOff>
    </xdr:from>
    <xdr:to>
      <xdr:col>2</xdr:col>
      <xdr:colOff>359019</xdr:colOff>
      <xdr:row>377</xdr:row>
      <xdr:rowOff>73270</xdr:rowOff>
    </xdr:to>
    <xdr:cxnSp macro="">
      <xdr:nvCxnSpPr>
        <xdr:cNvPr id="454" name="Conector recto 453">
          <a:extLst>
            <a:ext uri="{FF2B5EF4-FFF2-40B4-BE49-F238E27FC236}">
              <a16:creationId xmlns:a16="http://schemas.microsoft.com/office/drawing/2014/main" id="{9412D110-752D-4486-81F2-34E53D883C52}"/>
            </a:ext>
          </a:extLst>
        </xdr:cNvPr>
        <xdr:cNvCxnSpPr/>
      </xdr:nvCxnSpPr>
      <xdr:spPr>
        <a:xfrm>
          <a:off x="435156" y="63436181"/>
          <a:ext cx="1198748" cy="7110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373</xdr:row>
      <xdr:rowOff>135828</xdr:rowOff>
    </xdr:from>
    <xdr:to>
      <xdr:col>4</xdr:col>
      <xdr:colOff>356152</xdr:colOff>
      <xdr:row>377</xdr:row>
      <xdr:rowOff>115956</xdr:rowOff>
    </xdr:to>
    <xdr:cxnSp macro="">
      <xdr:nvCxnSpPr>
        <xdr:cNvPr id="455" name="Conector recto 454">
          <a:extLst>
            <a:ext uri="{FF2B5EF4-FFF2-40B4-BE49-F238E27FC236}">
              <a16:creationId xmlns:a16="http://schemas.microsoft.com/office/drawing/2014/main" id="{BB14E0E2-1EAB-4A3A-B450-B2CC5607CD0C}"/>
            </a:ext>
          </a:extLst>
        </xdr:cNvPr>
        <xdr:cNvCxnSpPr/>
      </xdr:nvCxnSpPr>
      <xdr:spPr>
        <a:xfrm>
          <a:off x="1808285" y="63447770"/>
          <a:ext cx="1654482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528424</xdr:colOff>
      <xdr:row>373</xdr:row>
      <xdr:rowOff>139141</xdr:rowOff>
    </xdr:from>
    <xdr:to>
      <xdr:col>6</xdr:col>
      <xdr:colOff>351176</xdr:colOff>
      <xdr:row>377</xdr:row>
      <xdr:rowOff>119269</xdr:rowOff>
    </xdr:to>
    <xdr:cxnSp macro="">
      <xdr:nvCxnSpPr>
        <xdr:cNvPr id="456" name="Conector recto 455">
          <a:extLst>
            <a:ext uri="{FF2B5EF4-FFF2-40B4-BE49-F238E27FC236}">
              <a16:creationId xmlns:a16="http://schemas.microsoft.com/office/drawing/2014/main" id="{5D78EAC3-221F-4690-A4B8-F6FE595F8426}"/>
            </a:ext>
          </a:extLst>
        </xdr:cNvPr>
        <xdr:cNvCxnSpPr/>
      </xdr:nvCxnSpPr>
      <xdr:spPr>
        <a:xfrm>
          <a:off x="3635039" y="63451083"/>
          <a:ext cx="1654483" cy="7421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523456</xdr:colOff>
      <xdr:row>373</xdr:row>
      <xdr:rowOff>142456</xdr:rowOff>
    </xdr:from>
    <xdr:to>
      <xdr:col>7</xdr:col>
      <xdr:colOff>877956</xdr:colOff>
      <xdr:row>377</xdr:row>
      <xdr:rowOff>99391</xdr:rowOff>
    </xdr:to>
    <xdr:cxnSp macro="">
      <xdr:nvCxnSpPr>
        <xdr:cNvPr id="457" name="Conector recto 456">
          <a:extLst>
            <a:ext uri="{FF2B5EF4-FFF2-40B4-BE49-F238E27FC236}">
              <a16:creationId xmlns:a16="http://schemas.microsoft.com/office/drawing/2014/main" id="{4BEAA6A1-B748-41ED-A822-C830150A4388}"/>
            </a:ext>
          </a:extLst>
        </xdr:cNvPr>
        <xdr:cNvCxnSpPr/>
      </xdr:nvCxnSpPr>
      <xdr:spPr>
        <a:xfrm>
          <a:off x="5461802" y="63454398"/>
          <a:ext cx="1270366" cy="7189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659423</xdr:colOff>
      <xdr:row>353</xdr:row>
      <xdr:rowOff>73269</xdr:rowOff>
    </xdr:from>
    <xdr:ext cx="1948962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125 CuadroTexto">
              <a:extLst>
                <a:ext uri="{FF2B5EF4-FFF2-40B4-BE49-F238E27FC236}">
                  <a16:creationId xmlns:a16="http://schemas.microsoft.com/office/drawing/2014/main" id="{19B7CBA7-60F5-47DB-B208-AE5E07C85EB8}"/>
                </a:ext>
              </a:extLst>
            </xdr:cNvPr>
            <xdr:cNvSpPr txBox="1"/>
          </xdr:nvSpPr>
          <xdr:spPr>
            <a:xfrm>
              <a:off x="879231" y="67195211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·(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0.53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fc</m:t>
                        </m:r>
                      </m:e>
                    </m:ra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0" name="125 CuadroTexto">
              <a:extLst>
                <a:ext uri="{FF2B5EF4-FFF2-40B4-BE49-F238E27FC236}">
                  <a16:creationId xmlns:a16="http://schemas.microsoft.com/office/drawing/2014/main" id="{19B7CBA7-60F5-47DB-B208-AE5E07C85EB8}"/>
                </a:ext>
              </a:extLst>
            </xdr:cNvPr>
            <xdr:cNvSpPr txBox="1"/>
          </xdr:nvSpPr>
          <xdr:spPr>
            <a:xfrm>
              <a:off x="879231" y="67195211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Vc=1.1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·√fc·bw·d)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309925</xdr:colOff>
      <xdr:row>387</xdr:row>
      <xdr:rowOff>130651</xdr:rowOff>
    </xdr:from>
    <xdr:to>
      <xdr:col>3</xdr:col>
      <xdr:colOff>261024</xdr:colOff>
      <xdr:row>387</xdr:row>
      <xdr:rowOff>141770</xdr:rowOff>
    </xdr:to>
    <xdr:cxnSp macro="">
      <xdr:nvCxnSpPr>
        <xdr:cNvPr id="208" name="Conector recto de flecha 207">
          <a:extLst>
            <a:ext uri="{FF2B5EF4-FFF2-40B4-BE49-F238E27FC236}">
              <a16:creationId xmlns:a16="http://schemas.microsoft.com/office/drawing/2014/main" id="{732ACF8D-154C-4474-A3CF-9446364DCB2E}"/>
            </a:ext>
          </a:extLst>
        </xdr:cNvPr>
        <xdr:cNvCxnSpPr/>
      </xdr:nvCxnSpPr>
      <xdr:spPr>
        <a:xfrm flipV="1">
          <a:off x="1587141" y="74274117"/>
          <a:ext cx="864633" cy="1111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311726</xdr:colOff>
      <xdr:row>385</xdr:row>
      <xdr:rowOff>4329</xdr:rowOff>
    </xdr:from>
    <xdr:to>
      <xdr:col>3</xdr:col>
      <xdr:colOff>268431</xdr:colOff>
      <xdr:row>386</xdr:row>
      <xdr:rowOff>181841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F2C5416-09FE-4CF6-BC38-D0B11E614715}"/>
            </a:ext>
          </a:extLst>
        </xdr:cNvPr>
        <xdr:cNvSpPr/>
      </xdr:nvSpPr>
      <xdr:spPr>
        <a:xfrm>
          <a:off x="1588942" y="73766795"/>
          <a:ext cx="870239" cy="368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842315</xdr:colOff>
      <xdr:row>384</xdr:row>
      <xdr:rowOff>5953</xdr:rowOff>
    </xdr:from>
    <xdr:to>
      <xdr:col>3</xdr:col>
      <xdr:colOff>261024</xdr:colOff>
      <xdr:row>386</xdr:row>
      <xdr:rowOff>166826</xdr:rowOff>
    </xdr:to>
    <xdr:sp macro="" textlink="">
      <xdr:nvSpPr>
        <xdr:cNvPr id="201" name="Forma libre: forma 200">
          <a:extLst>
            <a:ext uri="{FF2B5EF4-FFF2-40B4-BE49-F238E27FC236}">
              <a16:creationId xmlns:a16="http://schemas.microsoft.com/office/drawing/2014/main" id="{E1A4677E-5455-47B5-B1BC-5BED388C7970}"/>
            </a:ext>
          </a:extLst>
        </xdr:cNvPr>
        <xdr:cNvSpPr/>
      </xdr:nvSpPr>
      <xdr:spPr>
        <a:xfrm>
          <a:off x="1062123" y="3771991"/>
          <a:ext cx="1389651" cy="541873"/>
        </a:xfrm>
        <a:custGeom>
          <a:avLst/>
          <a:gdLst>
            <a:gd name="connsiteX0" fmla="*/ 0 w 1392621"/>
            <a:gd name="connsiteY0" fmla="*/ 197069 h 525517"/>
            <a:gd name="connsiteX1" fmla="*/ 525517 w 1392621"/>
            <a:gd name="connsiteY1" fmla="*/ 190500 h 525517"/>
            <a:gd name="connsiteX2" fmla="*/ 525517 w 1392621"/>
            <a:gd name="connsiteY2" fmla="*/ 518948 h 525517"/>
            <a:gd name="connsiteX3" fmla="*/ 834259 w 1392621"/>
            <a:gd name="connsiteY3" fmla="*/ 525517 h 525517"/>
            <a:gd name="connsiteX4" fmla="*/ 834259 w 1392621"/>
            <a:gd name="connsiteY4" fmla="*/ 183931 h 525517"/>
            <a:gd name="connsiteX5" fmla="*/ 1392621 w 1392621"/>
            <a:gd name="connsiteY5" fmla="*/ 190500 h 525517"/>
            <a:gd name="connsiteX6" fmla="*/ 1392621 w 1392621"/>
            <a:gd name="connsiteY6" fmla="*/ 13138 h 525517"/>
            <a:gd name="connsiteX7" fmla="*/ 26276 w 1392621"/>
            <a:gd name="connsiteY7" fmla="*/ 0 h 525517"/>
            <a:gd name="connsiteX8" fmla="*/ 0 w 1392621"/>
            <a:gd name="connsiteY8" fmla="*/ 197069 h 525517"/>
            <a:gd name="connsiteX0" fmla="*/ 13382 w 1406003"/>
            <a:gd name="connsiteY0" fmla="*/ 186286 h 514734"/>
            <a:gd name="connsiteX1" fmla="*/ 538899 w 1406003"/>
            <a:gd name="connsiteY1" fmla="*/ 179717 h 514734"/>
            <a:gd name="connsiteX2" fmla="*/ 538899 w 1406003"/>
            <a:gd name="connsiteY2" fmla="*/ 508165 h 514734"/>
            <a:gd name="connsiteX3" fmla="*/ 847641 w 1406003"/>
            <a:gd name="connsiteY3" fmla="*/ 514734 h 514734"/>
            <a:gd name="connsiteX4" fmla="*/ 847641 w 1406003"/>
            <a:gd name="connsiteY4" fmla="*/ 173148 h 514734"/>
            <a:gd name="connsiteX5" fmla="*/ 1406003 w 1406003"/>
            <a:gd name="connsiteY5" fmla="*/ 179717 h 514734"/>
            <a:gd name="connsiteX6" fmla="*/ 1406003 w 1406003"/>
            <a:gd name="connsiteY6" fmla="*/ 2355 h 514734"/>
            <a:gd name="connsiteX7" fmla="*/ 0 w 1406003"/>
            <a:gd name="connsiteY7" fmla="*/ 0 h 514734"/>
            <a:gd name="connsiteX8" fmla="*/ 13382 w 1406003"/>
            <a:gd name="connsiteY8" fmla="*/ 186286 h 514734"/>
            <a:gd name="connsiteX0" fmla="*/ 0 w 1392621"/>
            <a:gd name="connsiteY0" fmla="*/ 186286 h 514734"/>
            <a:gd name="connsiteX1" fmla="*/ 525517 w 1392621"/>
            <a:gd name="connsiteY1" fmla="*/ 179717 h 514734"/>
            <a:gd name="connsiteX2" fmla="*/ 525517 w 1392621"/>
            <a:gd name="connsiteY2" fmla="*/ 508165 h 514734"/>
            <a:gd name="connsiteX3" fmla="*/ 834259 w 1392621"/>
            <a:gd name="connsiteY3" fmla="*/ 514734 h 514734"/>
            <a:gd name="connsiteX4" fmla="*/ 834259 w 1392621"/>
            <a:gd name="connsiteY4" fmla="*/ 173148 h 514734"/>
            <a:gd name="connsiteX5" fmla="*/ 1392621 w 1392621"/>
            <a:gd name="connsiteY5" fmla="*/ 179717 h 514734"/>
            <a:gd name="connsiteX6" fmla="*/ 1392621 w 1392621"/>
            <a:gd name="connsiteY6" fmla="*/ 2355 h 514734"/>
            <a:gd name="connsiteX7" fmla="*/ 4645 w 1392621"/>
            <a:gd name="connsiteY7" fmla="*/ 0 h 514734"/>
            <a:gd name="connsiteX8" fmla="*/ 0 w 1392621"/>
            <a:gd name="connsiteY8" fmla="*/ 186286 h 514734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4259 w 1392621"/>
            <a:gd name="connsiteY4" fmla="*/ 173148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4259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7864 w 1392621"/>
            <a:gd name="connsiteY3" fmla="*/ 518328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7864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392621" h="525517">
              <a:moveTo>
                <a:pt x="0" y="186286"/>
              </a:moveTo>
              <a:lnTo>
                <a:pt x="525517" y="190500"/>
              </a:lnTo>
              <a:lnTo>
                <a:pt x="525517" y="522543"/>
              </a:lnTo>
              <a:lnTo>
                <a:pt x="837864" y="525517"/>
              </a:lnTo>
              <a:cubicBezTo>
                <a:pt x="837864" y="414051"/>
                <a:pt x="837865" y="295397"/>
                <a:pt x="837865" y="183931"/>
              </a:cubicBezTo>
              <a:lnTo>
                <a:pt x="1392621" y="179717"/>
              </a:lnTo>
              <a:lnTo>
                <a:pt x="1392621" y="2355"/>
              </a:lnTo>
              <a:lnTo>
                <a:pt x="4645" y="0"/>
              </a:lnTo>
              <a:lnTo>
                <a:pt x="0" y="186286"/>
              </a:lnTo>
              <a:close/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718457</xdr:colOff>
      <xdr:row>387</xdr:row>
      <xdr:rowOff>125186</xdr:rowOff>
    </xdr:from>
    <xdr:to>
      <xdr:col>6</xdr:col>
      <xdr:colOff>261024</xdr:colOff>
      <xdr:row>387</xdr:row>
      <xdr:rowOff>130651</xdr:rowOff>
    </xdr:to>
    <xdr:cxnSp macro="">
      <xdr:nvCxnSpPr>
        <xdr:cNvPr id="212" name="Conector recto de flecha 211">
          <a:extLst>
            <a:ext uri="{FF2B5EF4-FFF2-40B4-BE49-F238E27FC236}">
              <a16:creationId xmlns:a16="http://schemas.microsoft.com/office/drawing/2014/main" id="{975C90F5-95CE-4290-8A6B-4FAA0947DD43}"/>
            </a:ext>
          </a:extLst>
        </xdr:cNvPr>
        <xdr:cNvCxnSpPr/>
      </xdr:nvCxnSpPr>
      <xdr:spPr>
        <a:xfrm>
          <a:off x="3820886" y="74844729"/>
          <a:ext cx="1371367" cy="54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705716</xdr:colOff>
      <xdr:row>385</xdr:row>
      <xdr:rowOff>4329</xdr:rowOff>
    </xdr:from>
    <xdr:to>
      <xdr:col>6</xdr:col>
      <xdr:colOff>268431</xdr:colOff>
      <xdr:row>386</xdr:row>
      <xdr:rowOff>181841</xdr:rowOff>
    </xdr:to>
    <xdr:sp macro="" textlink="">
      <xdr:nvSpPr>
        <xdr:cNvPr id="213" name="Rectángulo 212">
          <a:extLst>
            <a:ext uri="{FF2B5EF4-FFF2-40B4-BE49-F238E27FC236}">
              <a16:creationId xmlns:a16="http://schemas.microsoft.com/office/drawing/2014/main" id="{150AA10B-F152-4369-ADF7-69A40096F6DC}"/>
            </a:ext>
          </a:extLst>
        </xdr:cNvPr>
        <xdr:cNvSpPr/>
      </xdr:nvSpPr>
      <xdr:spPr>
        <a:xfrm>
          <a:off x="3810000" y="73766795"/>
          <a:ext cx="1389783" cy="368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714375</xdr:colOff>
      <xdr:row>384</xdr:row>
      <xdr:rowOff>5953</xdr:rowOff>
    </xdr:from>
    <xdr:to>
      <xdr:col>6</xdr:col>
      <xdr:colOff>261024</xdr:colOff>
      <xdr:row>386</xdr:row>
      <xdr:rowOff>166826</xdr:rowOff>
    </xdr:to>
    <xdr:sp macro="" textlink="">
      <xdr:nvSpPr>
        <xdr:cNvPr id="214" name="Forma libre: forma 213">
          <a:extLst>
            <a:ext uri="{FF2B5EF4-FFF2-40B4-BE49-F238E27FC236}">
              <a16:creationId xmlns:a16="http://schemas.microsoft.com/office/drawing/2014/main" id="{C6068CB3-A076-420A-8811-D5D0E4544A08}"/>
            </a:ext>
          </a:extLst>
        </xdr:cNvPr>
        <xdr:cNvSpPr/>
      </xdr:nvSpPr>
      <xdr:spPr>
        <a:xfrm>
          <a:off x="3818659" y="73577919"/>
          <a:ext cx="1373717" cy="541873"/>
        </a:xfrm>
        <a:custGeom>
          <a:avLst/>
          <a:gdLst>
            <a:gd name="connsiteX0" fmla="*/ 0 w 1392621"/>
            <a:gd name="connsiteY0" fmla="*/ 197069 h 525517"/>
            <a:gd name="connsiteX1" fmla="*/ 525517 w 1392621"/>
            <a:gd name="connsiteY1" fmla="*/ 190500 h 525517"/>
            <a:gd name="connsiteX2" fmla="*/ 525517 w 1392621"/>
            <a:gd name="connsiteY2" fmla="*/ 518948 h 525517"/>
            <a:gd name="connsiteX3" fmla="*/ 834259 w 1392621"/>
            <a:gd name="connsiteY3" fmla="*/ 525517 h 525517"/>
            <a:gd name="connsiteX4" fmla="*/ 834259 w 1392621"/>
            <a:gd name="connsiteY4" fmla="*/ 183931 h 525517"/>
            <a:gd name="connsiteX5" fmla="*/ 1392621 w 1392621"/>
            <a:gd name="connsiteY5" fmla="*/ 190500 h 525517"/>
            <a:gd name="connsiteX6" fmla="*/ 1392621 w 1392621"/>
            <a:gd name="connsiteY6" fmla="*/ 13138 h 525517"/>
            <a:gd name="connsiteX7" fmla="*/ 26276 w 1392621"/>
            <a:gd name="connsiteY7" fmla="*/ 0 h 525517"/>
            <a:gd name="connsiteX8" fmla="*/ 0 w 1392621"/>
            <a:gd name="connsiteY8" fmla="*/ 197069 h 525517"/>
            <a:gd name="connsiteX0" fmla="*/ 13382 w 1406003"/>
            <a:gd name="connsiteY0" fmla="*/ 186286 h 514734"/>
            <a:gd name="connsiteX1" fmla="*/ 538899 w 1406003"/>
            <a:gd name="connsiteY1" fmla="*/ 179717 h 514734"/>
            <a:gd name="connsiteX2" fmla="*/ 538899 w 1406003"/>
            <a:gd name="connsiteY2" fmla="*/ 508165 h 514734"/>
            <a:gd name="connsiteX3" fmla="*/ 847641 w 1406003"/>
            <a:gd name="connsiteY3" fmla="*/ 514734 h 514734"/>
            <a:gd name="connsiteX4" fmla="*/ 847641 w 1406003"/>
            <a:gd name="connsiteY4" fmla="*/ 173148 h 514734"/>
            <a:gd name="connsiteX5" fmla="*/ 1406003 w 1406003"/>
            <a:gd name="connsiteY5" fmla="*/ 179717 h 514734"/>
            <a:gd name="connsiteX6" fmla="*/ 1406003 w 1406003"/>
            <a:gd name="connsiteY6" fmla="*/ 2355 h 514734"/>
            <a:gd name="connsiteX7" fmla="*/ 0 w 1406003"/>
            <a:gd name="connsiteY7" fmla="*/ 0 h 514734"/>
            <a:gd name="connsiteX8" fmla="*/ 13382 w 1406003"/>
            <a:gd name="connsiteY8" fmla="*/ 186286 h 514734"/>
            <a:gd name="connsiteX0" fmla="*/ 0 w 1392621"/>
            <a:gd name="connsiteY0" fmla="*/ 186286 h 514734"/>
            <a:gd name="connsiteX1" fmla="*/ 525517 w 1392621"/>
            <a:gd name="connsiteY1" fmla="*/ 179717 h 514734"/>
            <a:gd name="connsiteX2" fmla="*/ 525517 w 1392621"/>
            <a:gd name="connsiteY2" fmla="*/ 508165 h 514734"/>
            <a:gd name="connsiteX3" fmla="*/ 834259 w 1392621"/>
            <a:gd name="connsiteY3" fmla="*/ 514734 h 514734"/>
            <a:gd name="connsiteX4" fmla="*/ 834259 w 1392621"/>
            <a:gd name="connsiteY4" fmla="*/ 173148 h 514734"/>
            <a:gd name="connsiteX5" fmla="*/ 1392621 w 1392621"/>
            <a:gd name="connsiteY5" fmla="*/ 179717 h 514734"/>
            <a:gd name="connsiteX6" fmla="*/ 1392621 w 1392621"/>
            <a:gd name="connsiteY6" fmla="*/ 2355 h 514734"/>
            <a:gd name="connsiteX7" fmla="*/ 4645 w 1392621"/>
            <a:gd name="connsiteY7" fmla="*/ 0 h 514734"/>
            <a:gd name="connsiteX8" fmla="*/ 0 w 1392621"/>
            <a:gd name="connsiteY8" fmla="*/ 186286 h 514734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4259 w 1392621"/>
            <a:gd name="connsiteY4" fmla="*/ 173148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79717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4259 w 1392621"/>
            <a:gd name="connsiteY3" fmla="*/ 514734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4259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  <a:gd name="connsiteX0" fmla="*/ 0 w 1392621"/>
            <a:gd name="connsiteY0" fmla="*/ 186286 h 522543"/>
            <a:gd name="connsiteX1" fmla="*/ 525517 w 1392621"/>
            <a:gd name="connsiteY1" fmla="*/ 190500 h 522543"/>
            <a:gd name="connsiteX2" fmla="*/ 525517 w 1392621"/>
            <a:gd name="connsiteY2" fmla="*/ 522543 h 522543"/>
            <a:gd name="connsiteX3" fmla="*/ 837864 w 1392621"/>
            <a:gd name="connsiteY3" fmla="*/ 518328 h 522543"/>
            <a:gd name="connsiteX4" fmla="*/ 837865 w 1392621"/>
            <a:gd name="connsiteY4" fmla="*/ 183931 h 522543"/>
            <a:gd name="connsiteX5" fmla="*/ 1392621 w 1392621"/>
            <a:gd name="connsiteY5" fmla="*/ 179717 h 522543"/>
            <a:gd name="connsiteX6" fmla="*/ 1392621 w 1392621"/>
            <a:gd name="connsiteY6" fmla="*/ 2355 h 522543"/>
            <a:gd name="connsiteX7" fmla="*/ 4645 w 1392621"/>
            <a:gd name="connsiteY7" fmla="*/ 0 h 522543"/>
            <a:gd name="connsiteX8" fmla="*/ 0 w 1392621"/>
            <a:gd name="connsiteY8" fmla="*/ 186286 h 522543"/>
            <a:gd name="connsiteX0" fmla="*/ 0 w 1392621"/>
            <a:gd name="connsiteY0" fmla="*/ 186286 h 525517"/>
            <a:gd name="connsiteX1" fmla="*/ 525517 w 1392621"/>
            <a:gd name="connsiteY1" fmla="*/ 190500 h 525517"/>
            <a:gd name="connsiteX2" fmla="*/ 525517 w 1392621"/>
            <a:gd name="connsiteY2" fmla="*/ 522543 h 525517"/>
            <a:gd name="connsiteX3" fmla="*/ 837864 w 1392621"/>
            <a:gd name="connsiteY3" fmla="*/ 525517 h 525517"/>
            <a:gd name="connsiteX4" fmla="*/ 837865 w 1392621"/>
            <a:gd name="connsiteY4" fmla="*/ 183931 h 525517"/>
            <a:gd name="connsiteX5" fmla="*/ 1392621 w 1392621"/>
            <a:gd name="connsiteY5" fmla="*/ 179717 h 525517"/>
            <a:gd name="connsiteX6" fmla="*/ 1392621 w 1392621"/>
            <a:gd name="connsiteY6" fmla="*/ 2355 h 525517"/>
            <a:gd name="connsiteX7" fmla="*/ 4645 w 1392621"/>
            <a:gd name="connsiteY7" fmla="*/ 0 h 525517"/>
            <a:gd name="connsiteX8" fmla="*/ 0 w 1392621"/>
            <a:gd name="connsiteY8" fmla="*/ 186286 h 5255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392621" h="525517">
              <a:moveTo>
                <a:pt x="0" y="186286"/>
              </a:moveTo>
              <a:lnTo>
                <a:pt x="525517" y="190500"/>
              </a:lnTo>
              <a:lnTo>
                <a:pt x="525517" y="522543"/>
              </a:lnTo>
              <a:lnTo>
                <a:pt x="837864" y="525517"/>
              </a:lnTo>
              <a:cubicBezTo>
                <a:pt x="837864" y="414051"/>
                <a:pt x="837865" y="295397"/>
                <a:pt x="837865" y="183931"/>
              </a:cubicBezTo>
              <a:lnTo>
                <a:pt x="1392621" y="179717"/>
              </a:lnTo>
              <a:lnTo>
                <a:pt x="1392621" y="2355"/>
              </a:lnTo>
              <a:lnTo>
                <a:pt x="4645" y="0"/>
              </a:lnTo>
              <a:lnTo>
                <a:pt x="0" y="186286"/>
              </a:lnTo>
              <a:close/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846946</xdr:colOff>
      <xdr:row>383</xdr:row>
      <xdr:rowOff>47474</xdr:rowOff>
    </xdr:from>
    <xdr:to>
      <xdr:col>3</xdr:col>
      <xdr:colOff>261024</xdr:colOff>
      <xdr:row>383</xdr:row>
      <xdr:rowOff>49829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AE5D8524-1335-4502-8E7B-60D6EF036507}"/>
            </a:ext>
          </a:extLst>
        </xdr:cNvPr>
        <xdr:cNvCxnSpPr/>
      </xdr:nvCxnSpPr>
      <xdr:spPr>
        <a:xfrm>
          <a:off x="1065324" y="3620511"/>
          <a:ext cx="1388773" cy="235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749378</xdr:colOff>
      <xdr:row>384</xdr:row>
      <xdr:rowOff>10403</xdr:rowOff>
    </xdr:from>
    <xdr:to>
      <xdr:col>1</xdr:col>
      <xdr:colOff>754009</xdr:colOff>
      <xdr:row>385</xdr:row>
      <xdr:rowOff>6189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80872CD6-F837-487B-97AD-F7D5801D274C}"/>
            </a:ext>
          </a:extLst>
        </xdr:cNvPr>
        <xdr:cNvCxnSpPr/>
      </xdr:nvCxnSpPr>
      <xdr:spPr>
        <a:xfrm flipV="1">
          <a:off x="969644" y="74150622"/>
          <a:ext cx="4631" cy="18628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403907</xdr:colOff>
      <xdr:row>384</xdr:row>
      <xdr:rowOff>21566</xdr:rowOff>
    </xdr:from>
    <xdr:to>
      <xdr:col>3</xdr:col>
      <xdr:colOff>406589</xdr:colOff>
      <xdr:row>386</xdr:row>
      <xdr:rowOff>166826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937E7DFE-2DFA-4EBD-A083-405C6451FC5C}"/>
            </a:ext>
          </a:extLst>
        </xdr:cNvPr>
        <xdr:cNvCxnSpPr/>
      </xdr:nvCxnSpPr>
      <xdr:spPr>
        <a:xfrm flipH="1" flipV="1">
          <a:off x="2596980" y="3785103"/>
          <a:ext cx="2682" cy="52626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710045</xdr:colOff>
      <xdr:row>383</xdr:row>
      <xdr:rowOff>49829</xdr:rowOff>
    </xdr:from>
    <xdr:to>
      <xdr:col>6</xdr:col>
      <xdr:colOff>256694</xdr:colOff>
      <xdr:row>383</xdr:row>
      <xdr:rowOff>51954</xdr:rowOff>
    </xdr:to>
    <xdr:cxnSp macro="">
      <xdr:nvCxnSpPr>
        <xdr:cNvPr id="236" name="Conector recto de flecha 235">
          <a:extLst>
            <a:ext uri="{FF2B5EF4-FFF2-40B4-BE49-F238E27FC236}">
              <a16:creationId xmlns:a16="http://schemas.microsoft.com/office/drawing/2014/main" id="{C1C3113A-FA3A-416C-938C-4639CD9CB78D}"/>
            </a:ext>
          </a:extLst>
        </xdr:cNvPr>
        <xdr:cNvCxnSpPr/>
      </xdr:nvCxnSpPr>
      <xdr:spPr>
        <a:xfrm flipV="1">
          <a:off x="3814329" y="73812295"/>
          <a:ext cx="1373717" cy="212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637380</xdr:colOff>
      <xdr:row>384</xdr:row>
      <xdr:rowOff>11423</xdr:rowOff>
    </xdr:from>
    <xdr:to>
      <xdr:col>4</xdr:col>
      <xdr:colOff>642011</xdr:colOff>
      <xdr:row>385</xdr:row>
      <xdr:rowOff>7209</xdr:rowOff>
    </xdr:to>
    <xdr:cxnSp macro="">
      <xdr:nvCxnSpPr>
        <xdr:cNvPr id="237" name="Conector recto de flecha 236">
          <a:extLst>
            <a:ext uri="{FF2B5EF4-FFF2-40B4-BE49-F238E27FC236}">
              <a16:creationId xmlns:a16="http://schemas.microsoft.com/office/drawing/2014/main" id="{096D9122-0E3F-4B5B-8B7C-DCF2B3A23B00}"/>
            </a:ext>
          </a:extLst>
        </xdr:cNvPr>
        <xdr:cNvCxnSpPr/>
      </xdr:nvCxnSpPr>
      <xdr:spPr>
        <a:xfrm flipV="1">
          <a:off x="3739809" y="73968966"/>
          <a:ext cx="4631" cy="18628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403907</xdr:colOff>
      <xdr:row>384</xdr:row>
      <xdr:rowOff>21566</xdr:rowOff>
    </xdr:from>
    <xdr:to>
      <xdr:col>6</xdr:col>
      <xdr:colOff>406589</xdr:colOff>
      <xdr:row>386</xdr:row>
      <xdr:rowOff>166826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87FA7C2D-D40F-494A-945E-79F7A190F557}"/>
            </a:ext>
          </a:extLst>
        </xdr:cNvPr>
        <xdr:cNvCxnSpPr/>
      </xdr:nvCxnSpPr>
      <xdr:spPr>
        <a:xfrm flipH="1" flipV="1">
          <a:off x="2594657" y="74001508"/>
          <a:ext cx="2682" cy="52626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659423</xdr:colOff>
      <xdr:row>391</xdr:row>
      <xdr:rowOff>108983</xdr:rowOff>
    </xdr:from>
    <xdr:ext cx="1948962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125 CuadroTexto">
              <a:extLst>
                <a:ext uri="{FF2B5EF4-FFF2-40B4-BE49-F238E27FC236}">
                  <a16:creationId xmlns:a16="http://schemas.microsoft.com/office/drawing/2014/main" id="{FDA37A0A-191A-457F-B50A-5860F98382B0}"/>
                </a:ext>
              </a:extLst>
            </xdr:cNvPr>
            <xdr:cNvSpPr txBox="1"/>
          </xdr:nvSpPr>
          <xdr:spPr>
            <a:xfrm>
              <a:off x="879689" y="75582702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·(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0.53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fc</m:t>
                        </m:r>
                      </m:e>
                    </m:ra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1" name="125 CuadroTexto">
              <a:extLst>
                <a:ext uri="{FF2B5EF4-FFF2-40B4-BE49-F238E27FC236}">
                  <a16:creationId xmlns:a16="http://schemas.microsoft.com/office/drawing/2014/main" id="{FDA37A0A-191A-457F-B50A-5860F98382B0}"/>
                </a:ext>
              </a:extLst>
            </xdr:cNvPr>
            <xdr:cNvSpPr txBox="1"/>
          </xdr:nvSpPr>
          <xdr:spPr>
            <a:xfrm>
              <a:off x="879689" y="75582702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Vc=1.1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·√fc·bw·d)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516551</xdr:colOff>
      <xdr:row>410</xdr:row>
      <xdr:rowOff>108983</xdr:rowOff>
    </xdr:from>
    <xdr:ext cx="1948962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125 CuadroTexto">
              <a:extLst>
                <a:ext uri="{FF2B5EF4-FFF2-40B4-BE49-F238E27FC236}">
                  <a16:creationId xmlns:a16="http://schemas.microsoft.com/office/drawing/2014/main" id="{81C8222F-43F6-4DF7-A6E3-12A79C63CE4F}"/>
                </a:ext>
              </a:extLst>
            </xdr:cNvPr>
            <xdr:cNvSpPr txBox="1"/>
          </xdr:nvSpPr>
          <xdr:spPr>
            <a:xfrm>
              <a:off x="4546817" y="75582702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·(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0.53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fc</m:t>
                        </m:r>
                      </m:e>
                    </m:ra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8" name="125 CuadroTexto">
              <a:extLst>
                <a:ext uri="{FF2B5EF4-FFF2-40B4-BE49-F238E27FC236}">
                  <a16:creationId xmlns:a16="http://schemas.microsoft.com/office/drawing/2014/main" id="{81C8222F-43F6-4DF7-A6E3-12A79C63CE4F}"/>
                </a:ext>
              </a:extLst>
            </xdr:cNvPr>
            <xdr:cNvSpPr txBox="1"/>
          </xdr:nvSpPr>
          <xdr:spPr>
            <a:xfrm>
              <a:off x="4546817" y="75582702"/>
              <a:ext cx="1948962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Vc=1.1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·√fc·bw·d)</a:t>
              </a:r>
              <a:endParaRPr lang="es-PE" sz="9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1051560</xdr:colOff>
      <xdr:row>429</xdr:row>
      <xdr:rowOff>22860</xdr:rowOff>
    </xdr:from>
    <xdr:to>
      <xdr:col>7</xdr:col>
      <xdr:colOff>123127</xdr:colOff>
      <xdr:row>454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DB8CA-7275-2E36-4364-49211719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79255620"/>
          <a:ext cx="4946587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853439</xdr:colOff>
      <xdr:row>2</xdr:row>
      <xdr:rowOff>68580</xdr:rowOff>
    </xdr:from>
    <xdr:to>
      <xdr:col>9</xdr:col>
      <xdr:colOff>242904</xdr:colOff>
      <xdr:row>12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13E19-24D5-5740-3984-1282B65419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22" r="11210" b="34538"/>
        <a:stretch/>
      </xdr:blipFill>
      <xdr:spPr bwMode="auto">
        <a:xfrm>
          <a:off x="5920739" y="617220"/>
          <a:ext cx="228506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6"/>
  <sheetViews>
    <sheetView tabSelected="1" zoomScaleNormal="100" workbookViewId="0">
      <selection activeCell="L7" sqref="L7"/>
    </sheetView>
  </sheetViews>
  <sheetFormatPr defaultColWidth="9.109375" defaultRowHeight="14.4" x14ac:dyDescent="0.3"/>
  <cols>
    <col min="1" max="1" width="3.33203125" style="1" customWidth="1"/>
    <col min="2" max="2" width="15.88671875" style="1" customWidth="1"/>
    <col min="3" max="6" width="13.6640625" style="1" customWidth="1"/>
    <col min="7" max="7" width="15.109375" style="1" customWidth="1"/>
    <col min="8" max="8" width="13.6640625" style="1" customWidth="1"/>
    <col min="9" max="9" width="13.44140625" style="1" customWidth="1"/>
    <col min="10" max="10" width="10.33203125" style="1" bestFit="1" customWidth="1"/>
    <col min="11" max="16384" width="9.109375" style="1"/>
  </cols>
  <sheetData>
    <row r="1" spans="1:9" ht="28.8" x14ac:dyDescent="0.3">
      <c r="A1" s="44"/>
      <c r="B1" s="113" t="s">
        <v>60</v>
      </c>
      <c r="C1" s="113"/>
      <c r="D1" s="113"/>
      <c r="E1" s="113"/>
      <c r="F1" s="113"/>
      <c r="G1" s="113"/>
      <c r="H1" s="113"/>
      <c r="I1" s="113"/>
    </row>
    <row r="3" spans="1:9" x14ac:dyDescent="0.3">
      <c r="B3" s="2" t="s">
        <v>9</v>
      </c>
    </row>
    <row r="4" spans="1:9" x14ac:dyDescent="0.3">
      <c r="B4" s="3" t="s">
        <v>5</v>
      </c>
      <c r="C4" s="15">
        <v>210</v>
      </c>
      <c r="D4" s="1" t="s">
        <v>10</v>
      </c>
      <c r="E4" s="1" t="s">
        <v>45</v>
      </c>
    </row>
    <row r="5" spans="1:9" x14ac:dyDescent="0.3">
      <c r="B5" s="3" t="s">
        <v>6</v>
      </c>
      <c r="C5" s="15">
        <v>4200</v>
      </c>
      <c r="D5" s="1" t="s">
        <v>10</v>
      </c>
      <c r="E5" s="1" t="s">
        <v>46</v>
      </c>
    </row>
    <row r="6" spans="1:9" x14ac:dyDescent="0.3">
      <c r="B6" s="3" t="s">
        <v>47</v>
      </c>
      <c r="C6" s="15">
        <v>4.2</v>
      </c>
      <c r="D6" s="1" t="s">
        <v>0</v>
      </c>
      <c r="E6" s="1" t="s">
        <v>51</v>
      </c>
      <c r="H6"/>
    </row>
    <row r="7" spans="1:9" x14ac:dyDescent="0.3">
      <c r="B7" s="3" t="s">
        <v>48</v>
      </c>
      <c r="C7" s="15">
        <v>4.2</v>
      </c>
      <c r="D7" s="1" t="s">
        <v>0</v>
      </c>
      <c r="E7" s="1" t="s">
        <v>52</v>
      </c>
    </row>
    <row r="8" spans="1:9" x14ac:dyDescent="0.3">
      <c r="B8" s="3" t="s">
        <v>49</v>
      </c>
      <c r="C8" s="15">
        <v>4.2</v>
      </c>
      <c r="D8" s="1" t="s">
        <v>0</v>
      </c>
      <c r="E8" s="1" t="s">
        <v>53</v>
      </c>
    </row>
    <row r="9" spans="1:9" x14ac:dyDescent="0.3">
      <c r="B9" s="3" t="s">
        <v>50</v>
      </c>
      <c r="C9" s="15">
        <v>4.2</v>
      </c>
      <c r="D9" s="1" t="s">
        <v>0</v>
      </c>
      <c r="E9" s="1" t="s">
        <v>54</v>
      </c>
    </row>
    <row r="10" spans="1:9" x14ac:dyDescent="0.3">
      <c r="B10" s="3" t="s">
        <v>83</v>
      </c>
      <c r="C10" s="15">
        <v>40</v>
      </c>
      <c r="D10" s="1" t="s">
        <v>3</v>
      </c>
      <c r="E10" s="1" t="s">
        <v>62</v>
      </c>
    </row>
    <row r="11" spans="1:9" x14ac:dyDescent="0.3">
      <c r="B11" s="3" t="s">
        <v>63</v>
      </c>
      <c r="C11" s="15">
        <v>10</v>
      </c>
      <c r="D11" s="1" t="s">
        <v>3</v>
      </c>
      <c r="E11" s="1" t="s">
        <v>61</v>
      </c>
    </row>
    <row r="12" spans="1:9" x14ac:dyDescent="0.3">
      <c r="B12" s="3" t="s">
        <v>64</v>
      </c>
      <c r="C12" s="15">
        <v>5</v>
      </c>
      <c r="D12" s="1" t="s">
        <v>3</v>
      </c>
      <c r="E12" s="1" t="s">
        <v>142</v>
      </c>
    </row>
    <row r="13" spans="1:9" x14ac:dyDescent="0.3">
      <c r="B13" s="3" t="s">
        <v>141</v>
      </c>
      <c r="C13" s="15">
        <v>20</v>
      </c>
      <c r="D13" s="1" t="s">
        <v>3</v>
      </c>
      <c r="E13" s="1" t="s">
        <v>56</v>
      </c>
    </row>
    <row r="14" spans="1:9" x14ac:dyDescent="0.3">
      <c r="B14" s="3" t="s">
        <v>57</v>
      </c>
      <c r="C14" s="15">
        <v>0.2</v>
      </c>
      <c r="D14" s="1" t="s">
        <v>59</v>
      </c>
      <c r="E14" s="1" t="s">
        <v>11</v>
      </c>
    </row>
    <row r="15" spans="1:9" x14ac:dyDescent="0.3">
      <c r="B15" s="3" t="s">
        <v>58</v>
      </c>
      <c r="C15" s="15">
        <v>0.08</v>
      </c>
      <c r="D15" s="1" t="s">
        <v>59</v>
      </c>
      <c r="E15" s="1" t="s">
        <v>12</v>
      </c>
    </row>
    <row r="16" spans="1:9" x14ac:dyDescent="0.3">
      <c r="B16" s="3" t="s">
        <v>88</v>
      </c>
      <c r="C16" s="15">
        <v>3</v>
      </c>
      <c r="D16" s="1" t="s">
        <v>3</v>
      </c>
      <c r="E16" s="1" t="s">
        <v>89</v>
      </c>
    </row>
    <row r="17" spans="2:9" x14ac:dyDescent="0.3">
      <c r="B17" s="3" t="s">
        <v>139</v>
      </c>
      <c r="C17" s="15">
        <v>30</v>
      </c>
      <c r="D17" s="1" t="s">
        <v>3</v>
      </c>
      <c r="E17" s="1" t="s">
        <v>140</v>
      </c>
    </row>
    <row r="18" spans="2:9" x14ac:dyDescent="0.3">
      <c r="B18" s="3"/>
    </row>
    <row r="19" spans="2:9" x14ac:dyDescent="0.3">
      <c r="C19" s="9" t="str">
        <f>CONCATENATE(C10,D10)</f>
        <v>40cm</v>
      </c>
      <c r="H19" s="112"/>
      <c r="I19" s="112"/>
    </row>
    <row r="20" spans="2:9" x14ac:dyDescent="0.3">
      <c r="H20" s="112"/>
      <c r="I20" s="112"/>
    </row>
    <row r="21" spans="2:9" x14ac:dyDescent="0.3">
      <c r="B21" s="47" t="str">
        <f>CONCATENATE(C12,D12)</f>
        <v>5cm</v>
      </c>
    </row>
    <row r="22" spans="2:9" x14ac:dyDescent="0.3">
      <c r="D22" s="10" t="str">
        <f>CONCATENATE(C13, D13)</f>
        <v>20cm</v>
      </c>
      <c r="E22" s="8"/>
    </row>
    <row r="25" spans="2:9" x14ac:dyDescent="0.3">
      <c r="C25" s="9" t="str">
        <f>CONCATENATE(C11,D11)</f>
        <v>10cm</v>
      </c>
    </row>
    <row r="26" spans="2:9" x14ac:dyDescent="0.3">
      <c r="C26" s="9"/>
    </row>
    <row r="27" spans="2:9" x14ac:dyDescent="0.3">
      <c r="C27" s="9"/>
      <c r="I27" s="51" t="str">
        <f>CONCATENATE("WL = ",C15, D15)</f>
        <v>WL = 0.08ton/m</v>
      </c>
    </row>
    <row r="28" spans="2:9" x14ac:dyDescent="0.3">
      <c r="C28" s="9"/>
    </row>
    <row r="29" spans="2:9" x14ac:dyDescent="0.3">
      <c r="C29" s="9"/>
      <c r="I29" s="50" t="str">
        <f>CONCATENATE("WD = ",C14, D14)</f>
        <v>WD = 0.2ton/m</v>
      </c>
    </row>
    <row r="30" spans="2:9" x14ac:dyDescent="0.3">
      <c r="C30" s="9"/>
    </row>
    <row r="31" spans="2:9" x14ac:dyDescent="0.3">
      <c r="C31" s="9"/>
    </row>
    <row r="32" spans="2:9" x14ac:dyDescent="0.3">
      <c r="C32" s="9"/>
    </row>
    <row r="33" spans="2:17" x14ac:dyDescent="0.3">
      <c r="B33" s="46" t="str">
        <f>CONCATENATE(C6,D6)</f>
        <v>4.2m</v>
      </c>
      <c r="C33" s="9"/>
      <c r="D33" s="9" t="str">
        <f>CONCATENATE(C7,D7)</f>
        <v>4.2m</v>
      </c>
      <c r="F33" s="9" t="str">
        <f>CONCATENATE(C8,D8)</f>
        <v>4.2m</v>
      </c>
      <c r="H33" s="14" t="str">
        <f>CONCATENATE(C9,D9)</f>
        <v>4.2m</v>
      </c>
    </row>
    <row r="34" spans="2:17" x14ac:dyDescent="0.3">
      <c r="C34" s="9"/>
    </row>
    <row r="35" spans="2:17" x14ac:dyDescent="0.3">
      <c r="B35" s="2" t="s">
        <v>13</v>
      </c>
      <c r="C35" s="4"/>
    </row>
    <row r="36" spans="2:17" x14ac:dyDescent="0.3">
      <c r="B36" s="49" t="s">
        <v>65</v>
      </c>
      <c r="C36" s="4"/>
    </row>
    <row r="37" spans="2:17" x14ac:dyDescent="0.3">
      <c r="B37" s="12"/>
      <c r="C37" s="4"/>
    </row>
    <row r="38" spans="2:17" x14ac:dyDescent="0.3">
      <c r="B38" s="12"/>
      <c r="C38" s="4"/>
      <c r="N38" s="108" t="s">
        <v>20</v>
      </c>
      <c r="O38" s="108"/>
      <c r="P38" s="108"/>
      <c r="Q38" s="108"/>
    </row>
    <row r="39" spans="2:17" x14ac:dyDescent="0.3">
      <c r="B39" s="12"/>
      <c r="C39" s="4"/>
      <c r="N39" s="105" t="s">
        <v>21</v>
      </c>
      <c r="O39" s="106"/>
      <c r="P39" s="106"/>
      <c r="Q39" s="107"/>
    </row>
    <row r="40" spans="2:17" x14ac:dyDescent="0.3">
      <c r="B40" s="12"/>
      <c r="C40" s="4"/>
      <c r="N40" s="26" t="s">
        <v>22</v>
      </c>
      <c r="O40" s="26" t="s">
        <v>1</v>
      </c>
      <c r="P40" s="26" t="s">
        <v>1</v>
      </c>
      <c r="Q40" s="26" t="s">
        <v>2</v>
      </c>
    </row>
    <row r="41" spans="2:17" x14ac:dyDescent="0.3">
      <c r="B41" s="12"/>
      <c r="C41" s="4"/>
      <c r="N41" s="26"/>
      <c r="O41" s="26" t="s">
        <v>23</v>
      </c>
      <c r="P41" s="26" t="s">
        <v>3</v>
      </c>
      <c r="Q41" s="26" t="s">
        <v>4</v>
      </c>
    </row>
    <row r="42" spans="2:17" x14ac:dyDescent="0.3">
      <c r="B42" s="12"/>
      <c r="C42" s="4"/>
      <c r="N42" s="26">
        <v>3</v>
      </c>
      <c r="O42" s="27" t="s">
        <v>24</v>
      </c>
      <c r="P42" s="28">
        <v>0.95250000000000001</v>
      </c>
      <c r="Q42" s="29">
        <v>0.71255739248085614</v>
      </c>
    </row>
    <row r="43" spans="2:17" x14ac:dyDescent="0.3">
      <c r="C43" s="9"/>
      <c r="N43" s="26">
        <v>4</v>
      </c>
      <c r="O43" s="27" t="s">
        <v>25</v>
      </c>
      <c r="P43" s="28">
        <v>1.27</v>
      </c>
      <c r="Q43" s="29">
        <v>1.2667686977437445</v>
      </c>
    </row>
    <row r="44" spans="2:17" x14ac:dyDescent="0.3">
      <c r="C44" s="9"/>
      <c r="N44" s="26">
        <v>5</v>
      </c>
      <c r="O44" s="27" t="s">
        <v>26</v>
      </c>
      <c r="P44" s="28">
        <v>1.5874999999999999</v>
      </c>
      <c r="Q44" s="29">
        <v>1.9793260902246004</v>
      </c>
    </row>
    <row r="45" spans="2:17" x14ac:dyDescent="0.3">
      <c r="B45" s="12"/>
      <c r="C45" s="4"/>
      <c r="N45" s="26">
        <v>6</v>
      </c>
      <c r="O45" s="27" t="s">
        <v>27</v>
      </c>
      <c r="P45" s="28">
        <v>1.905</v>
      </c>
      <c r="Q45" s="29">
        <v>2.8502295699234246</v>
      </c>
    </row>
    <row r="46" spans="2:17" x14ac:dyDescent="0.3">
      <c r="B46" s="12"/>
      <c r="C46" s="4"/>
      <c r="N46" s="26">
        <v>7</v>
      </c>
      <c r="O46" s="27" t="s">
        <v>28</v>
      </c>
      <c r="P46" s="28">
        <v>2.2225000000000001</v>
      </c>
      <c r="Q46" s="29">
        <v>3.8794791368402173</v>
      </c>
    </row>
    <row r="47" spans="2:17" x14ac:dyDescent="0.3">
      <c r="B47" s="12"/>
      <c r="C47" s="4"/>
      <c r="N47" s="26">
        <v>8</v>
      </c>
      <c r="O47" s="27" t="s">
        <v>29</v>
      </c>
      <c r="P47" s="28">
        <v>2.54</v>
      </c>
      <c r="Q47" s="29">
        <v>5.0670747909749778</v>
      </c>
    </row>
    <row r="48" spans="2:17" x14ac:dyDescent="0.3">
      <c r="B48" s="12"/>
      <c r="C48" s="4"/>
      <c r="N48" s="26">
        <v>9</v>
      </c>
      <c r="O48" s="27" t="s">
        <v>30</v>
      </c>
      <c r="P48" s="28">
        <v>2.8574999999999999</v>
      </c>
      <c r="Q48" s="29">
        <v>6.4130165323277053</v>
      </c>
    </row>
    <row r="49" spans="2:17" x14ac:dyDescent="0.3">
      <c r="B49" s="49" t="s">
        <v>66</v>
      </c>
      <c r="C49" s="4"/>
      <c r="N49" s="26">
        <v>10</v>
      </c>
      <c r="O49" s="27" t="s">
        <v>31</v>
      </c>
      <c r="P49" s="28">
        <v>3.1749999999999998</v>
      </c>
      <c r="Q49" s="29">
        <v>7.9173043608984015</v>
      </c>
    </row>
    <row r="50" spans="2:17" x14ac:dyDescent="0.3">
      <c r="B50" s="12"/>
      <c r="C50" s="4"/>
      <c r="N50" s="26">
        <v>11</v>
      </c>
      <c r="O50" s="27" t="s">
        <v>32</v>
      </c>
      <c r="P50" s="28">
        <v>3.4925000000000002</v>
      </c>
      <c r="Q50" s="29">
        <v>9.5799382766870682</v>
      </c>
    </row>
    <row r="51" spans="2:17" x14ac:dyDescent="0.3">
      <c r="B51" s="12"/>
      <c r="C51" s="4"/>
      <c r="N51" s="26"/>
      <c r="O51" s="27"/>
      <c r="P51" s="28"/>
      <c r="Q51" s="29"/>
    </row>
    <row r="52" spans="2:17" x14ac:dyDescent="0.3">
      <c r="B52" s="10" t="s">
        <v>67</v>
      </c>
      <c r="C52" s="41">
        <f>1.4*C14+1.7*C15</f>
        <v>0.41599999999999998</v>
      </c>
      <c r="D52" s="1" t="s">
        <v>59</v>
      </c>
    </row>
    <row r="53" spans="2:17" x14ac:dyDescent="0.3">
      <c r="B53" s="12"/>
      <c r="C53" s="4"/>
    </row>
    <row r="54" spans="2:17" x14ac:dyDescent="0.3">
      <c r="B54" s="49" t="s">
        <v>68</v>
      </c>
      <c r="C54" s="4"/>
    </row>
    <row r="55" spans="2:17" x14ac:dyDescent="0.3">
      <c r="B55" s="56" t="s">
        <v>74</v>
      </c>
      <c r="C55" s="4"/>
    </row>
    <row r="56" spans="2:17" x14ac:dyDescent="0.3">
      <c r="B56" s="12"/>
      <c r="C56" s="4"/>
      <c r="N56" s="105" t="s">
        <v>33</v>
      </c>
      <c r="O56" s="106"/>
      <c r="P56" s="106"/>
      <c r="Q56" s="107"/>
    </row>
    <row r="57" spans="2:17" x14ac:dyDescent="0.3">
      <c r="B57" s="12"/>
      <c r="C57" s="4"/>
      <c r="N57" s="109" t="s">
        <v>34</v>
      </c>
      <c r="O57" s="110"/>
      <c r="P57" s="110"/>
      <c r="Q57" s="111"/>
    </row>
    <row r="58" spans="2:17" x14ac:dyDescent="0.3">
      <c r="B58" s="12"/>
      <c r="C58" s="4"/>
      <c r="N58" s="30" t="s">
        <v>35</v>
      </c>
      <c r="O58" s="31"/>
      <c r="P58" s="32" t="s">
        <v>36</v>
      </c>
      <c r="Q58" s="32" t="s">
        <v>37</v>
      </c>
    </row>
    <row r="59" spans="2:17" x14ac:dyDescent="0.3">
      <c r="B59" s="10" t="s">
        <v>69</v>
      </c>
      <c r="C59" s="41">
        <f>$C$52*$C$6*$C$6/11</f>
        <v>0.6671127272727273</v>
      </c>
      <c r="D59" s="1" t="s">
        <v>15</v>
      </c>
      <c r="N59" s="30" t="s">
        <v>38</v>
      </c>
      <c r="O59" s="31"/>
      <c r="P59" s="39">
        <v>0.9</v>
      </c>
      <c r="Q59" s="33">
        <v>0.9</v>
      </c>
    </row>
    <row r="60" spans="2:17" x14ac:dyDescent="0.3">
      <c r="B60" s="10" t="s">
        <v>70</v>
      </c>
      <c r="C60" s="41">
        <f>$C$52*$C$7*$C$7/16</f>
        <v>0.45864000000000005</v>
      </c>
      <c r="D60" s="1" t="s">
        <v>15</v>
      </c>
      <c r="N60" s="30" t="s">
        <v>39</v>
      </c>
      <c r="O60" s="31"/>
      <c r="P60" s="40">
        <v>0.7</v>
      </c>
      <c r="Q60" s="33">
        <v>0.65</v>
      </c>
    </row>
    <row r="61" spans="2:17" x14ac:dyDescent="0.3">
      <c r="B61" s="10" t="s">
        <v>71</v>
      </c>
      <c r="C61" s="41">
        <f>$C$52*$C$8*$C$8/16</f>
        <v>0.45864000000000005</v>
      </c>
      <c r="D61" s="1" t="s">
        <v>15</v>
      </c>
      <c r="N61" s="30" t="s">
        <v>40</v>
      </c>
      <c r="O61" s="31"/>
      <c r="P61" s="40">
        <v>0.85</v>
      </c>
      <c r="Q61" s="33">
        <v>0.75</v>
      </c>
    </row>
    <row r="62" spans="2:17" x14ac:dyDescent="0.3">
      <c r="B62" s="10" t="s">
        <v>72</v>
      </c>
      <c r="C62" s="41">
        <f>$C$52*$C$9*$C$9/11</f>
        <v>0.6671127272727273</v>
      </c>
      <c r="D62" s="1" t="s">
        <v>15</v>
      </c>
      <c r="N62" s="30" t="s">
        <v>41</v>
      </c>
      <c r="O62" s="31"/>
      <c r="P62" s="40">
        <v>0.7</v>
      </c>
      <c r="Q62" s="34"/>
    </row>
    <row r="63" spans="2:17" x14ac:dyDescent="0.3">
      <c r="B63" s="12"/>
      <c r="C63" s="4"/>
      <c r="N63" s="30" t="s">
        <v>42</v>
      </c>
      <c r="O63" s="31"/>
      <c r="P63" s="40">
        <v>0.75</v>
      </c>
      <c r="Q63" s="34"/>
    </row>
    <row r="64" spans="2:17" x14ac:dyDescent="0.3">
      <c r="B64" s="56" t="s">
        <v>73</v>
      </c>
      <c r="C64" s="4"/>
      <c r="N64" s="52"/>
      <c r="O64" s="53"/>
      <c r="P64" s="54"/>
      <c r="Q64" s="55"/>
    </row>
    <row r="65" spans="2:17" x14ac:dyDescent="0.3">
      <c r="B65" s="12"/>
      <c r="C65" s="4"/>
      <c r="N65" s="52"/>
      <c r="O65" s="53"/>
      <c r="P65" s="54"/>
      <c r="Q65" s="55"/>
    </row>
    <row r="66" spans="2:17" x14ac:dyDescent="0.3">
      <c r="B66" s="12"/>
      <c r="C66" s="4"/>
      <c r="Q66" s="55"/>
    </row>
    <row r="67" spans="2:17" x14ac:dyDescent="0.3">
      <c r="B67" s="12"/>
      <c r="C67" s="4"/>
      <c r="Q67" s="55"/>
    </row>
    <row r="68" spans="2:17" x14ac:dyDescent="0.3">
      <c r="B68" s="10" t="s">
        <v>75</v>
      </c>
      <c r="C68" s="41">
        <f>$C$52*$C$6*$C$6/24</f>
        <v>0.30576000000000003</v>
      </c>
      <c r="D68" s="1" t="s">
        <v>15</v>
      </c>
      <c r="Q68" s="55"/>
    </row>
    <row r="69" spans="2:17" x14ac:dyDescent="0.3">
      <c r="B69" s="10" t="s">
        <v>79</v>
      </c>
      <c r="C69" s="41">
        <f>$C$52*$C$6*$C$6/10</f>
        <v>0.73382400000000003</v>
      </c>
      <c r="D69" s="1" t="s">
        <v>15</v>
      </c>
      <c r="Q69" s="55"/>
    </row>
    <row r="70" spans="2:17" x14ac:dyDescent="0.3">
      <c r="B70" s="10" t="s">
        <v>76</v>
      </c>
      <c r="C70" s="41">
        <f>$C$52*$C$7*$C$7/11</f>
        <v>0.6671127272727273</v>
      </c>
      <c r="D70" s="1" t="s">
        <v>15</v>
      </c>
      <c r="Q70" s="55"/>
    </row>
    <row r="71" spans="2:17" x14ac:dyDescent="0.3">
      <c r="B71" s="10" t="s">
        <v>77</v>
      </c>
      <c r="C71" s="41">
        <f>$C$52*$C$8*$C$8/11</f>
        <v>0.6671127272727273</v>
      </c>
      <c r="D71" s="1" t="s">
        <v>15</v>
      </c>
      <c r="Q71" s="55"/>
    </row>
    <row r="72" spans="2:17" x14ac:dyDescent="0.3">
      <c r="B72" s="10" t="s">
        <v>78</v>
      </c>
      <c r="C72" s="41">
        <f>$C$52*$C$9*$C$9/10</f>
        <v>0.73382400000000003</v>
      </c>
      <c r="D72" s="1" t="s">
        <v>15</v>
      </c>
      <c r="Q72" s="55"/>
    </row>
    <row r="73" spans="2:17" x14ac:dyDescent="0.3">
      <c r="B73" s="10" t="s">
        <v>80</v>
      </c>
      <c r="C73" s="41">
        <f>$C$52*$C$9*$C$9/24</f>
        <v>0.30576000000000003</v>
      </c>
      <c r="D73" s="1" t="s">
        <v>15</v>
      </c>
      <c r="Q73" s="55"/>
    </row>
    <row r="74" spans="2:17" x14ac:dyDescent="0.3">
      <c r="B74" s="12"/>
      <c r="C74" s="4"/>
    </row>
    <row r="75" spans="2:17" x14ac:dyDescent="0.3">
      <c r="B75" s="12"/>
      <c r="C75" s="63">
        <f>C69</f>
        <v>0.73382400000000003</v>
      </c>
      <c r="E75" s="58"/>
      <c r="G75" s="58">
        <f>C72</f>
        <v>0.73382400000000003</v>
      </c>
    </row>
    <row r="76" spans="2:17" x14ac:dyDescent="0.3">
      <c r="B76" s="12"/>
      <c r="C76" s="64"/>
      <c r="D76" s="9" t="str">
        <f>CONCATENATE(ROUND(C70,3),"                         ",ROUND(C70,3))</f>
        <v>0.667                         0.667</v>
      </c>
      <c r="E76" s="62"/>
      <c r="F76" s="9" t="str">
        <f>CONCATENATE(ROUND(C71,3),"                         ",ROUND(C71,3))</f>
        <v>0.667                         0.667</v>
      </c>
      <c r="G76" s="62"/>
    </row>
    <row r="77" spans="2:17" x14ac:dyDescent="0.3">
      <c r="B77" s="63">
        <f>C68</f>
        <v>0.30576000000000003</v>
      </c>
      <c r="C77" s="4"/>
      <c r="I77" s="63">
        <f>C73</f>
        <v>0.30576000000000003</v>
      </c>
    </row>
    <row r="78" spans="2:17" x14ac:dyDescent="0.3">
      <c r="B78" s="12"/>
      <c r="C78" s="4"/>
    </row>
    <row r="79" spans="2:17" x14ac:dyDescent="0.3">
      <c r="B79" s="12"/>
      <c r="C79" s="4"/>
    </row>
    <row r="80" spans="2:17" x14ac:dyDescent="0.3">
      <c r="C80" s="9"/>
    </row>
    <row r="81" spans="1:17" x14ac:dyDescent="0.3">
      <c r="C81" s="9"/>
    </row>
    <row r="82" spans="1:17" x14ac:dyDescent="0.3">
      <c r="B82" s="12"/>
      <c r="C82" s="4"/>
    </row>
    <row r="83" spans="1:17" x14ac:dyDescent="0.3">
      <c r="A83" s="9"/>
      <c r="B83" s="61">
        <f>C59</f>
        <v>0.6671127272727273</v>
      </c>
      <c r="C83" s="4"/>
      <c r="D83" s="60">
        <f>C60</f>
        <v>0.45864000000000005</v>
      </c>
      <c r="E83" s="9"/>
      <c r="F83" s="60">
        <f>C61</f>
        <v>0.45864000000000005</v>
      </c>
      <c r="G83" s="9"/>
      <c r="H83" s="59">
        <f>C62</f>
        <v>0.6671127272727273</v>
      </c>
    </row>
    <row r="84" spans="1:17" x14ac:dyDescent="0.3">
      <c r="A84" s="9"/>
      <c r="B84" s="9"/>
      <c r="C84" s="4"/>
      <c r="D84" s="9"/>
      <c r="E84" s="9"/>
      <c r="F84" s="9"/>
      <c r="G84" s="9"/>
      <c r="H84" s="9"/>
    </row>
    <row r="85" spans="1:17" x14ac:dyDescent="0.3">
      <c r="A85" s="9"/>
      <c r="C85" s="4"/>
      <c r="D85" s="9"/>
      <c r="E85" s="9"/>
      <c r="F85" s="9"/>
      <c r="G85" s="9"/>
      <c r="H85" s="9"/>
      <c r="N85" s="52"/>
      <c r="O85" s="53"/>
      <c r="P85" s="54"/>
      <c r="Q85" s="55"/>
    </row>
    <row r="86" spans="1:17" x14ac:dyDescent="0.3">
      <c r="A86" s="9"/>
      <c r="B86" s="13" t="s">
        <v>81</v>
      </c>
      <c r="C86" s="4"/>
      <c r="D86" s="9"/>
      <c r="E86" s="9"/>
      <c r="F86" s="9"/>
      <c r="G86" s="9"/>
      <c r="H86" s="9"/>
      <c r="N86" s="52"/>
      <c r="O86" s="53"/>
      <c r="P86" s="54"/>
      <c r="Q86" s="55"/>
    </row>
    <row r="87" spans="1:17" x14ac:dyDescent="0.3">
      <c r="A87" s="9"/>
      <c r="B87" s="13" t="s">
        <v>82</v>
      </c>
      <c r="C87" s="4"/>
      <c r="D87" s="9"/>
      <c r="E87" s="9"/>
      <c r="F87" s="9"/>
      <c r="G87" s="9"/>
      <c r="H87" s="9"/>
      <c r="N87" s="52"/>
      <c r="O87" s="53"/>
      <c r="P87" s="54"/>
      <c r="Q87" s="55"/>
    </row>
    <row r="88" spans="1:17" x14ac:dyDescent="0.3">
      <c r="A88" s="9"/>
      <c r="B88" s="13"/>
      <c r="C88" s="4"/>
      <c r="D88" s="9"/>
      <c r="E88" s="9"/>
      <c r="F88" s="9"/>
      <c r="G88" s="9"/>
      <c r="H88" s="9"/>
      <c r="N88" s="52"/>
      <c r="O88" s="53"/>
      <c r="P88" s="54"/>
      <c r="Q88" s="55"/>
    </row>
    <row r="89" spans="1:17" x14ac:dyDescent="0.3">
      <c r="A89" s="9"/>
      <c r="B89" s="10" t="s">
        <v>143</v>
      </c>
      <c r="C89" s="41">
        <f>MAX(C59:C62)</f>
        <v>0.6671127272727273</v>
      </c>
      <c r="D89" s="1" t="s">
        <v>15</v>
      </c>
      <c r="E89" s="9"/>
      <c r="F89" s="9"/>
      <c r="G89" s="9"/>
      <c r="H89" s="9"/>
      <c r="N89" s="52"/>
      <c r="O89" s="53"/>
      <c r="P89" s="54"/>
      <c r="Q89" s="55"/>
    </row>
    <row r="90" spans="1:17" x14ac:dyDescent="0.3">
      <c r="A90" s="9"/>
      <c r="B90" s="10"/>
      <c r="C90" s="41"/>
      <c r="E90" s="9"/>
      <c r="F90" s="9"/>
      <c r="G90" s="9"/>
      <c r="H90" s="9"/>
      <c r="N90" s="52"/>
      <c r="O90" s="53"/>
      <c r="P90" s="54"/>
      <c r="Q90" s="55"/>
    </row>
    <row r="91" spans="1:17" x14ac:dyDescent="0.3">
      <c r="A91" s="9"/>
      <c r="B91" s="10" t="s">
        <v>83</v>
      </c>
      <c r="C91" s="41">
        <f>C10</f>
        <v>40</v>
      </c>
      <c r="D91" s="1" t="s">
        <v>3</v>
      </c>
      <c r="E91" s="13" t="s">
        <v>85</v>
      </c>
      <c r="F91" s="9"/>
      <c r="G91" s="9"/>
      <c r="H91" s="9"/>
      <c r="N91" s="52"/>
      <c r="O91" s="53"/>
      <c r="P91" s="54"/>
      <c r="Q91" s="55"/>
    </row>
    <row r="92" spans="1:17" x14ac:dyDescent="0.3">
      <c r="A92" s="9"/>
      <c r="B92" s="10" t="s">
        <v>63</v>
      </c>
      <c r="C92" s="41">
        <f>C11</f>
        <v>10</v>
      </c>
      <c r="D92" s="1" t="s">
        <v>3</v>
      </c>
      <c r="E92" s="13" t="s">
        <v>86</v>
      </c>
      <c r="F92" s="9"/>
      <c r="G92" s="9"/>
      <c r="H92" s="9"/>
      <c r="N92" s="52"/>
      <c r="O92" s="53"/>
      <c r="P92" s="54"/>
      <c r="Q92" s="55"/>
    </row>
    <row r="93" spans="1:17" x14ac:dyDescent="0.3">
      <c r="A93" s="9"/>
      <c r="B93" s="10"/>
      <c r="C93" s="41"/>
      <c r="E93" s="9"/>
      <c r="F93" s="9"/>
      <c r="G93" s="9"/>
      <c r="H93" s="9"/>
      <c r="N93" s="52"/>
      <c r="O93" s="53"/>
      <c r="P93" s="54"/>
      <c r="Q93" s="55"/>
    </row>
    <row r="94" spans="1:17" x14ac:dyDescent="0.3">
      <c r="A94" s="9"/>
      <c r="B94" s="10"/>
      <c r="C94" s="41"/>
      <c r="E94" s="9"/>
      <c r="F94" s="9"/>
      <c r="G94" s="9"/>
      <c r="H94" s="9"/>
      <c r="Q94" s="55"/>
    </row>
    <row r="95" spans="1:17" x14ac:dyDescent="0.3">
      <c r="A95" s="9"/>
      <c r="B95" s="10" t="s">
        <v>84</v>
      </c>
      <c r="C95" s="41">
        <f>C13-C16</f>
        <v>17</v>
      </c>
      <c r="D95" s="1" t="s">
        <v>3</v>
      </c>
      <c r="E95" s="9" t="s">
        <v>87</v>
      </c>
      <c r="F95" s="9"/>
      <c r="G95" s="9"/>
      <c r="H95" s="9"/>
      <c r="Q95" s="55"/>
    </row>
    <row r="96" spans="1:17" x14ac:dyDescent="0.3">
      <c r="A96" s="9"/>
      <c r="B96" s="10"/>
      <c r="C96" s="41"/>
      <c r="E96" s="9"/>
      <c r="F96" s="9"/>
      <c r="G96" s="9"/>
      <c r="H96" s="9"/>
      <c r="Q96" s="55"/>
    </row>
    <row r="97" spans="1:17" x14ac:dyDescent="0.3">
      <c r="A97" s="9"/>
      <c r="B97" s="97" t="s">
        <v>128</v>
      </c>
      <c r="C97" s="98">
        <v>0.9</v>
      </c>
      <c r="D97" s="93" t="s">
        <v>136</v>
      </c>
      <c r="E97" s="9"/>
      <c r="F97" s="9"/>
      <c r="G97" s="9"/>
      <c r="H97" s="9"/>
      <c r="Q97" s="55"/>
    </row>
    <row r="98" spans="1:17" x14ac:dyDescent="0.3">
      <c r="A98" s="9"/>
      <c r="B98" s="97"/>
      <c r="C98" s="93"/>
      <c r="D98" s="93"/>
      <c r="E98" s="9"/>
      <c r="F98" s="9"/>
      <c r="G98" s="9"/>
      <c r="H98" s="9"/>
      <c r="Q98" s="55"/>
    </row>
    <row r="99" spans="1:17" x14ac:dyDescent="0.3">
      <c r="A99" s="9"/>
      <c r="B99" s="13" t="s">
        <v>90</v>
      </c>
      <c r="C99" s="41"/>
      <c r="E99" s="9"/>
      <c r="F99" s="9"/>
      <c r="G99" s="9"/>
      <c r="H99" s="9"/>
      <c r="Q99" s="55"/>
    </row>
    <row r="100" spans="1:17" x14ac:dyDescent="0.3">
      <c r="A100" s="9"/>
      <c r="B100" s="10"/>
      <c r="C100" s="41"/>
      <c r="E100" s="9"/>
      <c r="F100" s="9"/>
      <c r="G100" s="9"/>
      <c r="H100" s="9"/>
      <c r="Q100" s="55"/>
    </row>
    <row r="101" spans="1:17" x14ac:dyDescent="0.3">
      <c r="A101" s="9"/>
      <c r="B101" s="10"/>
      <c r="C101" s="41"/>
      <c r="E101" s="9"/>
      <c r="F101" s="9"/>
      <c r="G101" s="9"/>
      <c r="H101" s="9"/>
      <c r="Q101" s="55"/>
    </row>
    <row r="102" spans="1:17" x14ac:dyDescent="0.3">
      <c r="A102" s="9"/>
      <c r="B102" s="10"/>
      <c r="C102" s="41"/>
      <c r="E102" s="9"/>
      <c r="F102" s="9"/>
      <c r="G102" s="9"/>
      <c r="H102" s="9"/>
      <c r="Q102" s="55"/>
    </row>
    <row r="103" spans="1:17" x14ac:dyDescent="0.3">
      <c r="A103" s="9"/>
      <c r="B103" s="10"/>
      <c r="C103" s="41"/>
      <c r="E103" s="9"/>
      <c r="F103" s="9"/>
      <c r="G103" s="9"/>
      <c r="H103" s="9"/>
      <c r="Q103" s="55"/>
    </row>
    <row r="104" spans="1:17" x14ac:dyDescent="0.3">
      <c r="A104" s="9"/>
      <c r="B104" s="12" t="s">
        <v>93</v>
      </c>
      <c r="C104" s="41"/>
      <c r="E104" s="9"/>
      <c r="F104" s="9"/>
      <c r="G104" s="9"/>
      <c r="H104" s="9"/>
      <c r="L104" s="1" t="s">
        <v>91</v>
      </c>
      <c r="O104" s="53"/>
      <c r="P104" s="54"/>
      <c r="Q104" s="55"/>
    </row>
    <row r="105" spans="1:17" x14ac:dyDescent="0.3">
      <c r="A105" s="9"/>
      <c r="B105" s="13" t="s">
        <v>94</v>
      </c>
      <c r="C105" s="41"/>
      <c r="E105" s="9"/>
      <c r="F105" s="9"/>
      <c r="G105" s="9"/>
      <c r="H105" s="9"/>
      <c r="L105" s="3" t="s">
        <v>16</v>
      </c>
      <c r="M105" s="68">
        <f>C109</f>
        <v>1.1534957417310361</v>
      </c>
      <c r="N105" s="1" t="s">
        <v>4</v>
      </c>
      <c r="O105" s="12" t="s">
        <v>93</v>
      </c>
      <c r="P105" s="54"/>
      <c r="Q105" s="55"/>
    </row>
    <row r="106" spans="1:17" x14ac:dyDescent="0.3">
      <c r="A106" s="9"/>
      <c r="B106" s="10" t="s">
        <v>95</v>
      </c>
      <c r="C106" s="41">
        <f>C95/5</f>
        <v>3.4</v>
      </c>
      <c r="D106" s="1" t="s">
        <v>3</v>
      </c>
      <c r="E106" s="9"/>
      <c r="F106" s="9"/>
      <c r="G106" s="9"/>
      <c r="H106" s="9"/>
      <c r="L106" s="65" t="s">
        <v>92</v>
      </c>
      <c r="M106" s="66">
        <f>C110</f>
        <v>0.67852690690060946</v>
      </c>
      <c r="N106" s="67" t="s">
        <v>3</v>
      </c>
      <c r="O106" s="53"/>
      <c r="P106" s="54"/>
      <c r="Q106" s="55"/>
    </row>
    <row r="107" spans="1:17" x14ac:dyDescent="0.3">
      <c r="A107" s="9"/>
      <c r="B107" s="10" t="s">
        <v>14</v>
      </c>
      <c r="C107" s="41">
        <f>C89</f>
        <v>0.6671127272727273</v>
      </c>
      <c r="D107" s="1" t="s">
        <v>15</v>
      </c>
      <c r="E107" s="9"/>
      <c r="F107" s="9"/>
      <c r="G107" s="9"/>
      <c r="H107" s="9"/>
      <c r="L107" s="3" t="s">
        <v>16</v>
      </c>
      <c r="M107" s="68">
        <f>$C$107*100000/($C$97*$C$5*($C$95-M106/2))</f>
        <v>1.0592859924995157</v>
      </c>
      <c r="N107" s="1" t="s">
        <v>4</v>
      </c>
      <c r="O107" s="12" t="s">
        <v>97</v>
      </c>
      <c r="P107" s="54"/>
      <c r="Q107" s="55"/>
    </row>
    <row r="108" spans="1:17" x14ac:dyDescent="0.3">
      <c r="A108" s="9"/>
      <c r="C108" s="41"/>
      <c r="E108" s="9"/>
      <c r="F108" s="9"/>
      <c r="G108" s="9"/>
      <c r="H108" s="9"/>
      <c r="L108" s="65" t="s">
        <v>92</v>
      </c>
      <c r="M108" s="68">
        <f xml:space="preserve"> M107*$C$5/(0.85*$C$4*$C$91)</f>
        <v>0.6231094073526563</v>
      </c>
      <c r="N108" s="67" t="s">
        <v>3</v>
      </c>
      <c r="O108" s="53"/>
      <c r="P108" s="54"/>
      <c r="Q108" s="55"/>
    </row>
    <row r="109" spans="1:17" x14ac:dyDescent="0.3">
      <c r="A109" s="9"/>
      <c r="B109" s="10" t="s">
        <v>16</v>
      </c>
      <c r="C109" s="41">
        <f>$C$107*100000/($C$97*$C$5*($C$95-C106/2))</f>
        <v>1.1534957417310361</v>
      </c>
      <c r="D109" s="1" t="s">
        <v>4</v>
      </c>
      <c r="E109" s="9"/>
      <c r="F109" s="9"/>
      <c r="G109" s="9"/>
      <c r="H109" s="9"/>
      <c r="L109" s="3" t="s">
        <v>16</v>
      </c>
      <c r="M109" s="68">
        <f>$C$107*100000/($C$97*$C$5*($C$95-M108/2))</f>
        <v>1.0575272013129149</v>
      </c>
      <c r="N109" s="1" t="s">
        <v>4</v>
      </c>
      <c r="O109" s="12" t="s">
        <v>98</v>
      </c>
      <c r="P109" s="54"/>
      <c r="Q109" s="55"/>
    </row>
    <row r="110" spans="1:17" x14ac:dyDescent="0.3">
      <c r="A110" s="9"/>
      <c r="B110" s="10" t="s">
        <v>92</v>
      </c>
      <c r="C110" s="41">
        <f xml:space="preserve"> C109*$C$5/(0.85*$C$4*$C$91)</f>
        <v>0.67852690690060946</v>
      </c>
      <c r="D110" s="1" t="s">
        <v>96</v>
      </c>
      <c r="E110" s="9"/>
      <c r="F110" s="9"/>
      <c r="G110" s="9"/>
      <c r="H110" s="9"/>
      <c r="L110" s="65" t="s">
        <v>92</v>
      </c>
      <c r="M110" s="68">
        <f xml:space="preserve"> M109*$C$5/(0.85*$C$4*$C$91)</f>
        <v>0.62207482430171468</v>
      </c>
      <c r="N110" s="67" t="s">
        <v>3</v>
      </c>
      <c r="O110" s="53"/>
      <c r="P110" s="54"/>
      <c r="Q110" s="55"/>
    </row>
    <row r="111" spans="1:17" x14ac:dyDescent="0.3">
      <c r="A111" s="9"/>
      <c r="B111" s="10"/>
      <c r="C111" s="41"/>
      <c r="E111" s="9"/>
      <c r="F111" s="9"/>
      <c r="G111" s="9"/>
      <c r="H111" s="9"/>
      <c r="L111" s="3" t="s">
        <v>16</v>
      </c>
      <c r="M111" s="68">
        <f>$C$107*100000/($C$97*$C$5*($C$95-M110/2))</f>
        <v>1.0574944221718319</v>
      </c>
      <c r="N111" s="1" t="s">
        <v>4</v>
      </c>
      <c r="O111" s="12" t="s">
        <v>99</v>
      </c>
      <c r="P111" s="54"/>
      <c r="Q111" s="55"/>
    </row>
    <row r="112" spans="1:17" x14ac:dyDescent="0.3">
      <c r="A112" s="9"/>
      <c r="B112" s="8" t="s">
        <v>103</v>
      </c>
      <c r="E112" s="9"/>
      <c r="F112" s="9"/>
      <c r="G112" s="9"/>
      <c r="H112" s="9"/>
      <c r="L112" s="65" t="s">
        <v>92</v>
      </c>
      <c r="M112" s="68">
        <f xml:space="preserve"> M111*$C$5/(0.85*$C$4*$C$91)</f>
        <v>0.62205554245401873</v>
      </c>
      <c r="N112" s="67" t="s">
        <v>3</v>
      </c>
      <c r="O112" s="53"/>
      <c r="P112" s="54"/>
      <c r="Q112" s="55"/>
    </row>
    <row r="113" spans="1:17" x14ac:dyDescent="0.3">
      <c r="A113" s="9"/>
      <c r="B113" s="10"/>
      <c r="C113" s="41"/>
      <c r="E113" s="9"/>
      <c r="F113" s="9"/>
      <c r="G113" s="9"/>
      <c r="H113" s="9"/>
      <c r="L113" s="3" t="s">
        <v>16</v>
      </c>
      <c r="M113" s="68">
        <f>$C$107*100000/($C$97*$C$5*($C$95-M112/2))</f>
        <v>1.0574938112760228</v>
      </c>
      <c r="N113" s="1" t="s">
        <v>4</v>
      </c>
      <c r="O113" s="12" t="s">
        <v>100</v>
      </c>
      <c r="Q113" s="55"/>
    </row>
    <row r="114" spans="1:17" x14ac:dyDescent="0.3">
      <c r="B114" s="42" t="s">
        <v>102</v>
      </c>
      <c r="C114" s="57">
        <f>M115</f>
        <v>1.0574937998909328</v>
      </c>
      <c r="D114" s="2" t="s">
        <v>4</v>
      </c>
      <c r="L114" s="65" t="s">
        <v>92</v>
      </c>
      <c r="M114" s="68">
        <f xml:space="preserve"> M113*$C$5/(0.85*$C$4*$C$91)</f>
        <v>0.6220551831035428</v>
      </c>
      <c r="N114" s="67" t="s">
        <v>3</v>
      </c>
    </row>
    <row r="115" spans="1:17" x14ac:dyDescent="0.3">
      <c r="B115" s="42" t="s">
        <v>92</v>
      </c>
      <c r="C115" s="57">
        <f>M116</f>
        <v>0.62205517640643104</v>
      </c>
      <c r="D115" s="2" t="s">
        <v>3</v>
      </c>
      <c r="L115" s="3" t="s">
        <v>16</v>
      </c>
      <c r="M115" s="68">
        <f>$C$107*100000/($C$97*$C$5*($C$95-M114/2))</f>
        <v>1.0574937998909328</v>
      </c>
      <c r="N115" s="1" t="s">
        <v>4</v>
      </c>
      <c r="O115" s="12" t="s">
        <v>101</v>
      </c>
    </row>
    <row r="116" spans="1:17" x14ac:dyDescent="0.3">
      <c r="L116" s="65" t="s">
        <v>92</v>
      </c>
      <c r="M116" s="68">
        <f xml:space="preserve"> M115*$C$5/(0.85*$C$4*$C$91)</f>
        <v>0.62205517640643104</v>
      </c>
      <c r="N116" s="67" t="s">
        <v>3</v>
      </c>
    </row>
    <row r="117" spans="1:17" x14ac:dyDescent="0.3">
      <c r="B117" s="8" t="s">
        <v>104</v>
      </c>
      <c r="C117" s="8"/>
      <c r="D117" s="11"/>
      <c r="E117" s="11"/>
    </row>
    <row r="118" spans="1:17" ht="14.25" customHeight="1" x14ac:dyDescent="0.3">
      <c r="B118" s="8"/>
      <c r="C118" s="8"/>
      <c r="D118" s="11"/>
      <c r="E118" s="11"/>
    </row>
    <row r="119" spans="1:17" x14ac:dyDescent="0.3">
      <c r="B119" s="10" t="s">
        <v>92</v>
      </c>
      <c r="C119" s="41">
        <f>C115</f>
        <v>0.62205517640643104</v>
      </c>
      <c r="D119" s="11" t="s">
        <v>3</v>
      </c>
      <c r="E119" s="11"/>
    </row>
    <row r="120" spans="1:17" x14ac:dyDescent="0.3">
      <c r="B120" s="10" t="s">
        <v>64</v>
      </c>
      <c r="C120" s="4">
        <f>C12</f>
        <v>5</v>
      </c>
      <c r="D120" s="11" t="s">
        <v>3</v>
      </c>
      <c r="E120" s="11"/>
    </row>
    <row r="121" spans="1:17" x14ac:dyDescent="0.3">
      <c r="B121" s="10"/>
      <c r="C121" s="8"/>
      <c r="D121" s="11"/>
      <c r="E121" s="11"/>
      <c r="N121" s="25"/>
      <c r="O121" s="25"/>
      <c r="P121" s="25"/>
      <c r="Q121" s="25"/>
    </row>
    <row r="122" spans="1:17" x14ac:dyDescent="0.3">
      <c r="B122" s="9" t="s">
        <v>105</v>
      </c>
      <c r="C122" s="5"/>
      <c r="D122" s="9" t="s">
        <v>106</v>
      </c>
      <c r="E122" s="11"/>
      <c r="N122" s="25"/>
      <c r="O122" s="25"/>
      <c r="P122" s="25"/>
      <c r="Q122" s="25"/>
    </row>
    <row r="123" spans="1:17" x14ac:dyDescent="0.3">
      <c r="B123" s="41">
        <f>C119</f>
        <v>0.62205517640643104</v>
      </c>
      <c r="C123" s="6" t="str">
        <f>IF(B123&lt;D123,"&lt;","&gt;")</f>
        <v>&lt;</v>
      </c>
      <c r="D123" s="4">
        <f>C120</f>
        <v>5</v>
      </c>
      <c r="E123" s="7" t="str">
        <f>+IF(B123&lt;D123,"Se trabaja como una sección rectangular o viga rectangular","Todos los procedimientos no son validos, cambiar procedimientos (hoja excel no valido para esta condición)")</f>
        <v>Se trabaja como una sección rectangular o viga rectangular</v>
      </c>
      <c r="N123" s="25"/>
      <c r="O123" s="25"/>
      <c r="P123" s="25"/>
      <c r="Q123" s="25"/>
    </row>
    <row r="124" spans="1:17" x14ac:dyDescent="0.3">
      <c r="B124" s="8"/>
      <c r="C124" s="8"/>
      <c r="D124" s="11"/>
      <c r="E124" s="11"/>
      <c r="N124" s="25"/>
      <c r="O124" s="25"/>
      <c r="P124" s="25"/>
      <c r="Q124" s="25"/>
    </row>
    <row r="125" spans="1:17" x14ac:dyDescent="0.3">
      <c r="B125" s="8"/>
      <c r="C125" s="8"/>
      <c r="D125" s="11"/>
      <c r="E125" s="11"/>
      <c r="N125" s="25"/>
      <c r="O125" s="25"/>
      <c r="P125" s="25"/>
      <c r="Q125" s="25"/>
    </row>
    <row r="126" spans="1:17" x14ac:dyDescent="0.3">
      <c r="B126" s="8"/>
      <c r="C126" s="8"/>
      <c r="D126" s="11"/>
      <c r="E126" s="11"/>
    </row>
    <row r="129" spans="2:11" x14ac:dyDescent="0.3">
      <c r="B129" s="10" t="s">
        <v>95</v>
      </c>
      <c r="C129" s="41">
        <f>C95/5</f>
        <v>3.4</v>
      </c>
      <c r="D129" s="1" t="s">
        <v>3</v>
      </c>
    </row>
    <row r="130" spans="2:11" x14ac:dyDescent="0.3">
      <c r="B130" s="10"/>
      <c r="C130" s="41"/>
    </row>
    <row r="131" spans="2:11" x14ac:dyDescent="0.3">
      <c r="B131" s="49" t="s">
        <v>107</v>
      </c>
      <c r="C131" s="41"/>
    </row>
    <row r="132" spans="2:11" x14ac:dyDescent="0.3">
      <c r="B132" s="10"/>
      <c r="C132" s="41"/>
    </row>
    <row r="133" spans="2:11" ht="18" x14ac:dyDescent="0.3">
      <c r="B133" s="70" t="s">
        <v>109</v>
      </c>
      <c r="C133" s="41"/>
    </row>
    <row r="134" spans="2:11" x14ac:dyDescent="0.3">
      <c r="B134" s="42" t="s">
        <v>108</v>
      </c>
      <c r="C134" s="57">
        <f>C68</f>
        <v>0.30576000000000003</v>
      </c>
      <c r="D134" s="2" t="s">
        <v>15</v>
      </c>
      <c r="G134" s="42" t="s">
        <v>108</v>
      </c>
      <c r="H134" s="57">
        <f>C69</f>
        <v>0.73382400000000003</v>
      </c>
      <c r="I134" s="2" t="s">
        <v>15</v>
      </c>
    </row>
    <row r="136" spans="2:11" x14ac:dyDescent="0.3">
      <c r="B136" s="1" t="s">
        <v>91</v>
      </c>
      <c r="E136" s="53"/>
      <c r="F136" s="54"/>
      <c r="G136" s="1" t="s">
        <v>91</v>
      </c>
      <c r="J136" s="53"/>
      <c r="K136" s="54"/>
    </row>
    <row r="137" spans="2:11" x14ac:dyDescent="0.3">
      <c r="B137" s="3" t="s">
        <v>16</v>
      </c>
      <c r="C137" s="68">
        <f>$C$134*100000/($C$97*$C$5*($C$95-$C$129/2))</f>
        <v>0.52868554829339154</v>
      </c>
      <c r="D137" s="1" t="s">
        <v>4</v>
      </c>
      <c r="E137" s="12" t="s">
        <v>93</v>
      </c>
      <c r="F137" s="54"/>
      <c r="G137" s="3" t="s">
        <v>16</v>
      </c>
      <c r="H137" s="68">
        <f>$H$134*100000/($C$97*$C$5*($C$95-$C$129/2))</f>
        <v>1.2688453159041395</v>
      </c>
      <c r="I137" s="1" t="s">
        <v>4</v>
      </c>
      <c r="J137" s="12" t="s">
        <v>93</v>
      </c>
      <c r="K137" s="54"/>
    </row>
    <row r="138" spans="2:11" x14ac:dyDescent="0.3">
      <c r="B138" s="65" t="s">
        <v>92</v>
      </c>
      <c r="C138" s="66">
        <f xml:space="preserve"> C137*$C$5/(0.85*$C$4*$C$92)</f>
        <v>1.2439659959844509</v>
      </c>
      <c r="D138" s="67" t="s">
        <v>3</v>
      </c>
      <c r="E138" s="53"/>
      <c r="F138" s="54"/>
      <c r="G138" s="65" t="s">
        <v>92</v>
      </c>
      <c r="H138" s="66">
        <f xml:space="preserve"> H137*$C$5/(0.85*$C$4*$C$92)</f>
        <v>2.9855183903626812</v>
      </c>
      <c r="I138" s="67" t="s">
        <v>3</v>
      </c>
      <c r="J138" s="53"/>
      <c r="K138" s="54"/>
    </row>
    <row r="139" spans="2:11" x14ac:dyDescent="0.3">
      <c r="B139" s="3" t="s">
        <v>16</v>
      </c>
      <c r="C139" s="68">
        <f>$C$134*100000/($C$97*$C$5*($C$95-C138/2))</f>
        <v>0.49388695150928696</v>
      </c>
      <c r="D139" s="1" t="s">
        <v>4</v>
      </c>
      <c r="E139" s="12" t="s">
        <v>97</v>
      </c>
      <c r="F139" s="54"/>
      <c r="G139" s="3" t="s">
        <v>16</v>
      </c>
      <c r="H139" s="68">
        <f>$H$134*100000/($C$97*$C$5*($C$95-H138/2))</f>
        <v>1.2518883002900756</v>
      </c>
      <c r="I139" s="1" t="s">
        <v>4</v>
      </c>
      <c r="J139" s="12" t="s">
        <v>97</v>
      </c>
      <c r="K139" s="54"/>
    </row>
    <row r="140" spans="2:11" x14ac:dyDescent="0.3">
      <c r="B140" s="65" t="s">
        <v>92</v>
      </c>
      <c r="C140" s="68">
        <f xml:space="preserve"> C139*$C$5/(0.85*$C$4*$C$92)</f>
        <v>1.162086944727734</v>
      </c>
      <c r="D140" s="67" t="s">
        <v>3</v>
      </c>
      <c r="E140" s="53"/>
      <c r="F140" s="54"/>
      <c r="G140" s="65" t="s">
        <v>92</v>
      </c>
      <c r="H140" s="66">
        <f xml:space="preserve"> H139*$C$5/(0.85*$C$4*$C$92)</f>
        <v>2.9456195300942958</v>
      </c>
      <c r="I140" s="67" t="s">
        <v>3</v>
      </c>
      <c r="J140" s="53"/>
      <c r="K140" s="54"/>
    </row>
    <row r="141" spans="2:11" x14ac:dyDescent="0.3">
      <c r="B141" s="3" t="s">
        <v>16</v>
      </c>
      <c r="C141" s="68">
        <f>$C$134*100000/($C$97*$C$5*($C$95-C140/2))</f>
        <v>0.49265547876162513</v>
      </c>
      <c r="D141" s="1" t="s">
        <v>4</v>
      </c>
      <c r="E141" s="12" t="s">
        <v>98</v>
      </c>
      <c r="F141" s="54"/>
      <c r="G141" s="3" t="s">
        <v>16</v>
      </c>
      <c r="H141" s="68">
        <f>$H$134*100000/($C$97*$C$5*($C$95-H140/2))</f>
        <v>1.2502798664521086</v>
      </c>
      <c r="I141" s="1" t="s">
        <v>4</v>
      </c>
      <c r="J141" s="12" t="s">
        <v>98</v>
      </c>
      <c r="K141" s="54"/>
    </row>
    <row r="142" spans="2:11" x14ac:dyDescent="0.3">
      <c r="B142" s="65" t="s">
        <v>92</v>
      </c>
      <c r="C142" s="68">
        <f xml:space="preserve"> C141*$C$5/(0.85*$C$4*$C$92)</f>
        <v>1.1591893617920592</v>
      </c>
      <c r="D142" s="67" t="s">
        <v>3</v>
      </c>
      <c r="E142" s="53"/>
      <c r="F142" s="54"/>
      <c r="G142" s="65" t="s">
        <v>92</v>
      </c>
      <c r="H142" s="66">
        <f xml:space="preserve"> H141*$C$5/(0.85*$C$4*$C$92)</f>
        <v>2.9418349798873145</v>
      </c>
      <c r="I142" s="67" t="s">
        <v>3</v>
      </c>
      <c r="J142" s="53"/>
      <c r="K142" s="54"/>
    </row>
    <row r="143" spans="2:11" x14ac:dyDescent="0.3">
      <c r="B143" s="3" t="s">
        <v>16</v>
      </c>
      <c r="C143" s="68">
        <f>$C$134*100000/($C$97*$C$5*($C$95-C142/2))</f>
        <v>0.49261201119548764</v>
      </c>
      <c r="D143" s="1" t="s">
        <v>4</v>
      </c>
      <c r="E143" s="12" t="s">
        <v>99</v>
      </c>
      <c r="F143" s="54"/>
      <c r="G143" s="3" t="s">
        <v>16</v>
      </c>
      <c r="H143" s="68">
        <f>$H$134*100000/($C$97*$C$5*($C$95-H142/2))</f>
        <v>1.250127515309525</v>
      </c>
      <c r="I143" s="1" t="s">
        <v>4</v>
      </c>
      <c r="J143" s="12" t="s">
        <v>99</v>
      </c>
      <c r="K143" s="54"/>
    </row>
    <row r="144" spans="2:11" x14ac:dyDescent="0.3">
      <c r="B144" s="65" t="s">
        <v>92</v>
      </c>
      <c r="C144" s="68">
        <f xml:space="preserve"> C143*$C$5/(0.85*$C$4*$C$92)</f>
        <v>1.1590870851658532</v>
      </c>
      <c r="D144" s="67" t="s">
        <v>3</v>
      </c>
      <c r="E144" s="53"/>
      <c r="F144" s="54"/>
      <c r="G144" s="65" t="s">
        <v>92</v>
      </c>
      <c r="H144" s="66">
        <f xml:space="preserve"> H143*$C$5/(0.85*$C$4*$C$92)</f>
        <v>2.941476506610647</v>
      </c>
      <c r="I144" s="67" t="s">
        <v>3</v>
      </c>
      <c r="J144" s="53"/>
      <c r="K144" s="54"/>
    </row>
    <row r="145" spans="1:11" x14ac:dyDescent="0.3">
      <c r="B145" s="3" t="s">
        <v>16</v>
      </c>
      <c r="C145" s="68">
        <f>$C$134*100000/($C$97*$C$5*($C$95-C144/2))</f>
        <v>0.49261047705133437</v>
      </c>
      <c r="D145" s="1" t="s">
        <v>4</v>
      </c>
      <c r="E145" s="12" t="s">
        <v>100</v>
      </c>
      <c r="G145" s="3" t="s">
        <v>16</v>
      </c>
      <c r="H145" s="68">
        <f>$H$134*100000/($C$97*$C$5*($C$95-H144/2))</f>
        <v>1.2501130865068562</v>
      </c>
      <c r="I145" s="1" t="s">
        <v>4</v>
      </c>
      <c r="J145" s="12" t="s">
        <v>100</v>
      </c>
    </row>
    <row r="146" spans="1:11" x14ac:dyDescent="0.3">
      <c r="B146" s="65" t="s">
        <v>92</v>
      </c>
      <c r="C146" s="68">
        <f xml:space="preserve"> C145*$C$5/(0.85*$C$4*$C$92)</f>
        <v>1.1590834754149044</v>
      </c>
      <c r="D146" s="67" t="s">
        <v>3</v>
      </c>
      <c r="G146" s="65" t="s">
        <v>92</v>
      </c>
      <c r="H146" s="66">
        <f xml:space="preserve"> H145*$C$5/(0.85*$C$4*$C$92)</f>
        <v>2.9414425564867202</v>
      </c>
      <c r="I146" s="67" t="s">
        <v>3</v>
      </c>
    </row>
    <row r="147" spans="1:11" x14ac:dyDescent="0.3">
      <c r="B147" s="3" t="s">
        <v>16</v>
      </c>
      <c r="C147" s="68">
        <f>$C$134*100000/($C$97*$C$5*($C$95-C146/2))</f>
        <v>0.49261042290542967</v>
      </c>
      <c r="D147" s="1" t="s">
        <v>4</v>
      </c>
      <c r="E147" s="12" t="s">
        <v>101</v>
      </c>
      <c r="G147" s="3" t="s">
        <v>16</v>
      </c>
      <c r="H147" s="68">
        <f>$H$134*100000/($C$97*$C$5*($C$95-H146/2))</f>
        <v>1.2501117200076464</v>
      </c>
      <c r="I147" s="1" t="s">
        <v>4</v>
      </c>
      <c r="J147" s="12" t="s">
        <v>101</v>
      </c>
    </row>
    <row r="148" spans="1:11" x14ac:dyDescent="0.3">
      <c r="B148" s="65" t="s">
        <v>92</v>
      </c>
      <c r="C148" s="68">
        <f xml:space="preserve"> C147*$C$5/(0.85*$C$4*$C$92)</f>
        <v>1.1590833480127758</v>
      </c>
      <c r="D148" s="67" t="s">
        <v>3</v>
      </c>
      <c r="G148" s="65" t="s">
        <v>92</v>
      </c>
      <c r="H148" s="66">
        <f xml:space="preserve"> H147*$C$5/(0.85*$C$4*$C$92)</f>
        <v>2.9414393411944619</v>
      </c>
      <c r="I148" s="67" t="s">
        <v>3</v>
      </c>
    </row>
    <row r="149" spans="1:11" x14ac:dyDescent="0.3">
      <c r="B149" s="3"/>
      <c r="D149" s="11"/>
      <c r="E149" s="11"/>
    </row>
    <row r="150" spans="1:11" x14ac:dyDescent="0.3">
      <c r="B150" s="43" t="s">
        <v>116</v>
      </c>
      <c r="C150" s="57">
        <f>MAX(C147,$C$284)</f>
        <v>0.49261042290542967</v>
      </c>
      <c r="D150" s="69" t="s">
        <v>4</v>
      </c>
      <c r="E150" s="11"/>
      <c r="G150" s="43" t="s">
        <v>116</v>
      </c>
      <c r="H150" s="57">
        <f>MAX(H147,$C$284)</f>
        <v>1.2501117200076464</v>
      </c>
      <c r="I150" s="69" t="s">
        <v>4</v>
      </c>
      <c r="J150" s="11"/>
    </row>
    <row r="151" spans="1:11" x14ac:dyDescent="0.3">
      <c r="B151" s="17"/>
      <c r="C151" s="18"/>
      <c r="D151" s="19"/>
      <c r="E151" s="20" t="str">
        <f>+LOOKUP(C152,$N$42:$N$50,$O$42:$O$50)</f>
        <v>3/8"</v>
      </c>
      <c r="F151" s="19"/>
      <c r="G151" s="17"/>
      <c r="H151" s="18"/>
      <c r="I151" s="19"/>
      <c r="J151" s="20" t="str">
        <f>+LOOKUP(H152,$N$42:$N$50,$O$42:$O$50)</f>
        <v>1/2"</v>
      </c>
      <c r="K151" s="19"/>
    </row>
    <row r="152" spans="1:11" x14ac:dyDescent="0.3">
      <c r="B152" s="21" t="s">
        <v>17</v>
      </c>
      <c r="C152" s="35">
        <v>3</v>
      </c>
      <c r="D152" s="22" t="s">
        <v>18</v>
      </c>
      <c r="E152" s="23">
        <f>LOOKUP(C152,$N$42:$N$50,$P$42:$P$50)</f>
        <v>0.95250000000000001</v>
      </c>
      <c r="F152" s="19" t="s">
        <v>3</v>
      </c>
      <c r="G152" s="21" t="s">
        <v>17</v>
      </c>
      <c r="H152" s="35">
        <v>4</v>
      </c>
      <c r="I152" s="22" t="s">
        <v>18</v>
      </c>
      <c r="J152" s="23">
        <f>LOOKUP(H152,$N$42:$N$50,$P$42:$P$50)</f>
        <v>1.27</v>
      </c>
      <c r="K152" s="19" t="s">
        <v>3</v>
      </c>
    </row>
    <row r="153" spans="1:11" x14ac:dyDescent="0.3">
      <c r="B153" s="24"/>
      <c r="D153" s="16" t="s">
        <v>19</v>
      </c>
      <c r="E153" s="23">
        <f>LOOKUP(C152,$N$42:$N$50,$Q$42:$Q$50)</f>
        <v>0.71255739248085614</v>
      </c>
      <c r="F153" s="19" t="s">
        <v>4</v>
      </c>
      <c r="G153" s="24"/>
      <c r="I153" s="16" t="s">
        <v>19</v>
      </c>
      <c r="J153" s="23">
        <f>LOOKUP(H152,$N$42:$N$50,$Q$42:$Q$50)</f>
        <v>1.2667686977437445</v>
      </c>
      <c r="K153" s="19" t="s">
        <v>4</v>
      </c>
    </row>
    <row r="154" spans="1:11" x14ac:dyDescent="0.3">
      <c r="B154" s="36" t="s">
        <v>44</v>
      </c>
      <c r="C154" s="9">
        <f>ROUNDUP(C150/E153,0)</f>
        <v>1</v>
      </c>
      <c r="D154" s="25"/>
      <c r="E154" s="25"/>
      <c r="F154" s="19"/>
      <c r="G154" s="36" t="s">
        <v>44</v>
      </c>
      <c r="H154" s="9">
        <f>ROUNDUP(H150/J153,0)</f>
        <v>1</v>
      </c>
      <c r="I154" s="25"/>
      <c r="J154" s="25"/>
    </row>
    <row r="155" spans="1:11" x14ac:dyDescent="0.3">
      <c r="B155" s="10" t="s">
        <v>43</v>
      </c>
      <c r="C155" s="38" t="str">
        <f>CONCATENATE(C154," Ø ",E151," (",ROUND(C154*E153,2), "cm2"," )")</f>
        <v>1 Ø 3/8" (0.71cm2 )</v>
      </c>
      <c r="D155" s="37"/>
      <c r="E155" s="25"/>
      <c r="F155" s="25"/>
      <c r="G155" s="10" t="s">
        <v>43</v>
      </c>
      <c r="H155" s="38" t="str">
        <f>CONCATENATE(H154," Ø ",J151," (",ROUND(H154*J153,2), "cm2"," )")</f>
        <v>1 Ø 1/2" (1.27cm2 )</v>
      </c>
      <c r="I155" s="37"/>
      <c r="J155" s="25"/>
    </row>
    <row r="157" spans="1:11" ht="18" x14ac:dyDescent="0.3">
      <c r="A157" s="70"/>
      <c r="B157" s="70" t="s">
        <v>110</v>
      </c>
      <c r="C157" s="41"/>
    </row>
    <row r="158" spans="1:11" x14ac:dyDescent="0.3">
      <c r="B158" s="42" t="s">
        <v>108</v>
      </c>
      <c r="C158" s="57">
        <f>+C70</f>
        <v>0.6671127272727273</v>
      </c>
      <c r="D158" s="2" t="s">
        <v>15</v>
      </c>
      <c r="G158" s="42" t="s">
        <v>108</v>
      </c>
      <c r="H158" s="57">
        <f>+C70</f>
        <v>0.6671127272727273</v>
      </c>
      <c r="I158" s="2" t="s">
        <v>15</v>
      </c>
    </row>
    <row r="160" spans="1:11" x14ac:dyDescent="0.3">
      <c r="B160" s="1" t="s">
        <v>91</v>
      </c>
      <c r="E160" s="53"/>
      <c r="F160" s="54"/>
      <c r="G160" s="1" t="s">
        <v>91</v>
      </c>
      <c r="J160" s="53"/>
      <c r="K160" s="54"/>
    </row>
    <row r="161" spans="2:11" x14ac:dyDescent="0.3">
      <c r="B161" s="3" t="s">
        <v>16</v>
      </c>
      <c r="C161" s="68">
        <f>$C$158*100000/($C$97*$C$5*($C$95-$C$129/2))</f>
        <v>1.1534957417310361</v>
      </c>
      <c r="D161" s="1" t="s">
        <v>4</v>
      </c>
      <c r="E161" s="12" t="s">
        <v>93</v>
      </c>
      <c r="F161" s="54"/>
      <c r="G161" s="3" t="s">
        <v>16</v>
      </c>
      <c r="H161" s="68">
        <f>$H$158*100000/($C$97*$C$5*($C$95-$C$129/2))</f>
        <v>1.1534957417310361</v>
      </c>
      <c r="I161" s="1" t="s">
        <v>4</v>
      </c>
      <c r="J161" s="12" t="s">
        <v>93</v>
      </c>
      <c r="K161" s="54"/>
    </row>
    <row r="162" spans="2:11" x14ac:dyDescent="0.3">
      <c r="B162" s="65" t="s">
        <v>92</v>
      </c>
      <c r="C162" s="66">
        <f xml:space="preserve"> C161*$C$5/(0.85*$C$4*$C$92)</f>
        <v>2.7141076276024378</v>
      </c>
      <c r="D162" s="67" t="s">
        <v>3</v>
      </c>
      <c r="E162" s="53"/>
      <c r="F162" s="54"/>
      <c r="G162" s="65" t="s">
        <v>92</v>
      </c>
      <c r="H162" s="66">
        <f xml:space="preserve"> H161*$C$5/(0.85*$C$4*$C$92)</f>
        <v>2.7141076276024378</v>
      </c>
      <c r="I162" s="67" t="s">
        <v>3</v>
      </c>
      <c r="J162" s="53"/>
      <c r="K162" s="54"/>
    </row>
    <row r="163" spans="2:11" x14ac:dyDescent="0.3">
      <c r="B163" s="3" t="s">
        <v>16</v>
      </c>
      <c r="C163" s="68">
        <f>$C$158*100000/($C$97*$C$5*($C$95-C162/2))</f>
        <v>1.1282072212238055</v>
      </c>
      <c r="D163" s="1" t="s">
        <v>4</v>
      </c>
      <c r="E163" s="12" t="s">
        <v>97</v>
      </c>
      <c r="F163" s="54"/>
      <c r="G163" s="3" t="s">
        <v>16</v>
      </c>
      <c r="H163" s="68">
        <f>$H$158*100000/($C$97*$C$5*($C$95-H162/2))</f>
        <v>1.1282072212238055</v>
      </c>
      <c r="I163" s="1" t="s">
        <v>4</v>
      </c>
      <c r="J163" s="12" t="s">
        <v>97</v>
      </c>
      <c r="K163" s="54"/>
    </row>
    <row r="164" spans="2:11" x14ac:dyDescent="0.3">
      <c r="B164" s="65" t="s">
        <v>92</v>
      </c>
      <c r="C164" s="68">
        <f xml:space="preserve"> C163*$C$5/(0.85*$C$4*$C$92)</f>
        <v>2.6546052264089539</v>
      </c>
      <c r="D164" s="67" t="s">
        <v>3</v>
      </c>
      <c r="E164" s="53"/>
      <c r="F164" s="54"/>
      <c r="G164" s="65" t="s">
        <v>92</v>
      </c>
      <c r="H164" s="66">
        <f xml:space="preserve"> H163*$C$5/(0.85*$C$4*$C$92)</f>
        <v>2.6546052264089539</v>
      </c>
      <c r="I164" s="67" t="s">
        <v>3</v>
      </c>
      <c r="J164" s="53"/>
      <c r="K164" s="54"/>
    </row>
    <row r="165" spans="2:11" x14ac:dyDescent="0.3">
      <c r="B165" s="3" t="s">
        <v>16</v>
      </c>
      <c r="C165" s="68">
        <f>$C$158*100000/($C$97*$C$5*($C$95-C164/2))</f>
        <v>1.1260655656730767</v>
      </c>
      <c r="D165" s="1" t="s">
        <v>4</v>
      </c>
      <c r="E165" s="12" t="s">
        <v>98</v>
      </c>
      <c r="F165" s="54"/>
      <c r="G165" s="3" t="s">
        <v>16</v>
      </c>
      <c r="H165" s="68">
        <f>$H$158*100000/($C$97*$C$5*($C$95-H164/2))</f>
        <v>1.1260655656730767</v>
      </c>
      <c r="I165" s="1" t="s">
        <v>4</v>
      </c>
      <c r="J165" s="12" t="s">
        <v>98</v>
      </c>
      <c r="K165" s="54"/>
    </row>
    <row r="166" spans="2:11" x14ac:dyDescent="0.3">
      <c r="B166" s="65" t="s">
        <v>92</v>
      </c>
      <c r="C166" s="68">
        <f xml:space="preserve"> C165*$C$5/(0.85*$C$4*$C$92)</f>
        <v>2.649566036877828</v>
      </c>
      <c r="D166" s="67" t="s">
        <v>3</v>
      </c>
      <c r="E166" s="53"/>
      <c r="F166" s="54"/>
      <c r="G166" s="65" t="s">
        <v>92</v>
      </c>
      <c r="H166" s="66">
        <f xml:space="preserve"> H165*$C$5/(0.85*$C$4*$C$92)</f>
        <v>2.649566036877828</v>
      </c>
      <c r="I166" s="67" t="s">
        <v>3</v>
      </c>
      <c r="J166" s="53"/>
      <c r="K166" s="54"/>
    </row>
    <row r="167" spans="2:11" x14ac:dyDescent="0.3">
      <c r="B167" s="3" t="s">
        <v>16</v>
      </c>
      <c r="C167" s="68">
        <f>$C$158*100000/($C$97*$C$5*($C$95-C166/2))</f>
        <v>1.125884564739674</v>
      </c>
      <c r="D167" s="1" t="s">
        <v>4</v>
      </c>
      <c r="E167" s="12" t="s">
        <v>99</v>
      </c>
      <c r="F167" s="54"/>
      <c r="G167" s="3" t="s">
        <v>16</v>
      </c>
      <c r="H167" s="68">
        <f>$H$158*100000/($C$97*$C$5*($C$95-H166/2))</f>
        <v>1.125884564739674</v>
      </c>
      <c r="I167" s="1" t="s">
        <v>4</v>
      </c>
      <c r="J167" s="12" t="s">
        <v>99</v>
      </c>
      <c r="K167" s="54"/>
    </row>
    <row r="168" spans="2:11" x14ac:dyDescent="0.3">
      <c r="B168" s="65" t="s">
        <v>92</v>
      </c>
      <c r="C168" s="68">
        <f xml:space="preserve"> C167*$C$5/(0.85*$C$4*$C$92)</f>
        <v>2.6491401523286444</v>
      </c>
      <c r="D168" s="67" t="s">
        <v>3</v>
      </c>
      <c r="E168" s="53"/>
      <c r="F168" s="54"/>
      <c r="G168" s="65" t="s">
        <v>92</v>
      </c>
      <c r="H168" s="66">
        <f xml:space="preserve"> H167*$C$5/(0.85*$C$4*$C$92)</f>
        <v>2.6491401523286444</v>
      </c>
      <c r="I168" s="67" t="s">
        <v>3</v>
      </c>
      <c r="J168" s="53"/>
      <c r="K168" s="54"/>
    </row>
    <row r="169" spans="2:11" x14ac:dyDescent="0.3">
      <c r="B169" s="3" t="s">
        <v>16</v>
      </c>
      <c r="C169" s="68">
        <f>$C$158*100000/($C$97*$C$5*($C$95-C168/2))</f>
        <v>1.1258692702041297</v>
      </c>
      <c r="D169" s="1" t="s">
        <v>4</v>
      </c>
      <c r="E169" s="12" t="s">
        <v>100</v>
      </c>
      <c r="G169" s="3" t="s">
        <v>16</v>
      </c>
      <c r="H169" s="68">
        <f>$H$158*100000/($C$97*$C$5*($C$95-H168/2))</f>
        <v>1.1258692702041297</v>
      </c>
      <c r="I169" s="1" t="s">
        <v>4</v>
      </c>
      <c r="J169" s="12" t="s">
        <v>100</v>
      </c>
    </row>
    <row r="170" spans="2:11" x14ac:dyDescent="0.3">
      <c r="B170" s="65" t="s">
        <v>92</v>
      </c>
      <c r="C170" s="68">
        <f xml:space="preserve"> C169*$C$5/(0.85*$C$4*$C$92)</f>
        <v>2.6491041651861873</v>
      </c>
      <c r="D170" s="67" t="s">
        <v>3</v>
      </c>
      <c r="G170" s="65" t="s">
        <v>92</v>
      </c>
      <c r="H170" s="66">
        <f xml:space="preserve"> H169*$C$5/(0.85*$C$4*$C$92)</f>
        <v>2.6491041651861873</v>
      </c>
      <c r="I170" s="67" t="s">
        <v>3</v>
      </c>
    </row>
    <row r="171" spans="2:11" x14ac:dyDescent="0.3">
      <c r="B171" s="3" t="s">
        <v>16</v>
      </c>
      <c r="C171" s="68">
        <f>$C$158*100000/($C$97*$C$5*($C$95-C170/2))</f>
        <v>1.1258679778385772</v>
      </c>
      <c r="D171" s="1" t="s">
        <v>4</v>
      </c>
      <c r="E171" s="12" t="s">
        <v>101</v>
      </c>
      <c r="G171" s="3" t="s">
        <v>16</v>
      </c>
      <c r="H171" s="68">
        <f>$H$158*100000/($C$97*$C$5*($C$95-H170/2))</f>
        <v>1.1258679778385772</v>
      </c>
      <c r="I171" s="1" t="s">
        <v>4</v>
      </c>
      <c r="J171" s="12" t="s">
        <v>101</v>
      </c>
    </row>
    <row r="172" spans="2:11" x14ac:dyDescent="0.3">
      <c r="B172" s="65" t="s">
        <v>92</v>
      </c>
      <c r="C172" s="68">
        <f xml:space="preserve"> C171*$C$5/(0.85*$C$4*$C$92)</f>
        <v>2.6491011243260636</v>
      </c>
      <c r="D172" s="67" t="s">
        <v>3</v>
      </c>
      <c r="G172" s="65" t="s">
        <v>92</v>
      </c>
      <c r="H172" s="66">
        <f xml:space="preserve"> H171*$C$5/(0.85*$C$4*$C$92)</f>
        <v>2.6491011243260636</v>
      </c>
      <c r="I172" s="67" t="s">
        <v>3</v>
      </c>
    </row>
    <row r="173" spans="2:11" x14ac:dyDescent="0.3">
      <c r="B173" s="65"/>
      <c r="C173" s="68"/>
      <c r="D173" s="67"/>
      <c r="G173" s="65"/>
      <c r="H173" s="66"/>
      <c r="I173" s="67"/>
    </row>
    <row r="174" spans="2:11" x14ac:dyDescent="0.3">
      <c r="B174" s="43" t="s">
        <v>116</v>
      </c>
      <c r="C174" s="57">
        <f>MAX(C171,$C$284)</f>
        <v>1.1258679778385772</v>
      </c>
      <c r="D174" s="69" t="s">
        <v>4</v>
      </c>
      <c r="E174" s="11"/>
      <c r="G174" s="43" t="s">
        <v>116</v>
      </c>
      <c r="H174" s="57">
        <f>MAX(H171,$C$284)</f>
        <v>1.1258679778385772</v>
      </c>
      <c r="I174" s="69" t="s">
        <v>4</v>
      </c>
      <c r="J174" s="11"/>
    </row>
    <row r="175" spans="2:11" x14ac:dyDescent="0.3">
      <c r="B175" s="17"/>
      <c r="C175" s="18"/>
      <c r="D175" s="19"/>
      <c r="E175" s="20" t="str">
        <f>+LOOKUP(C176,$N$42:$N$50,$O$42:$O$50)</f>
        <v>1/2"</v>
      </c>
      <c r="F175" s="19"/>
      <c r="G175" s="17"/>
      <c r="H175" s="18"/>
      <c r="I175" s="19"/>
      <c r="J175" s="20" t="str">
        <f>+LOOKUP(H176,$N$42:$N$50,$O$42:$O$50)</f>
        <v>1/2"</v>
      </c>
      <c r="K175" s="19"/>
    </row>
    <row r="176" spans="2:11" x14ac:dyDescent="0.3">
      <c r="B176" s="21" t="s">
        <v>17</v>
      </c>
      <c r="C176" s="35">
        <v>4</v>
      </c>
      <c r="D176" s="22" t="s">
        <v>18</v>
      </c>
      <c r="E176" s="23">
        <f>LOOKUP(C176,$N$42:$N$50,$P$42:$P$50)</f>
        <v>1.27</v>
      </c>
      <c r="F176" s="19" t="s">
        <v>3</v>
      </c>
      <c r="G176" s="21" t="s">
        <v>17</v>
      </c>
      <c r="H176" s="35">
        <v>4</v>
      </c>
      <c r="I176" s="22" t="s">
        <v>18</v>
      </c>
      <c r="J176" s="23">
        <f>LOOKUP(H176,$N$42:$N$50,$P$42:$P$50)</f>
        <v>1.27</v>
      </c>
      <c r="K176" s="19" t="s">
        <v>3</v>
      </c>
    </row>
    <row r="177" spans="2:11" x14ac:dyDescent="0.3">
      <c r="B177" s="24"/>
      <c r="D177" s="16" t="s">
        <v>19</v>
      </c>
      <c r="E177" s="23">
        <f>LOOKUP(C176,$N$42:$N$50,$Q$42:$Q$50)</f>
        <v>1.2667686977437445</v>
      </c>
      <c r="F177" s="19" t="s">
        <v>4</v>
      </c>
      <c r="G177" s="24"/>
      <c r="I177" s="16" t="s">
        <v>19</v>
      </c>
      <c r="J177" s="23">
        <f>LOOKUP(H176,$N$42:$N$50,$Q$42:$Q$50)</f>
        <v>1.2667686977437445</v>
      </c>
      <c r="K177" s="19" t="s">
        <v>4</v>
      </c>
    </row>
    <row r="178" spans="2:11" x14ac:dyDescent="0.3">
      <c r="B178" s="36" t="s">
        <v>44</v>
      </c>
      <c r="C178" s="9">
        <f>ROUNDUP(C174/E177,0)</f>
        <v>1</v>
      </c>
      <c r="D178" s="25"/>
      <c r="E178" s="25"/>
      <c r="F178" s="19"/>
      <c r="G178" s="36" t="s">
        <v>44</v>
      </c>
      <c r="H178" s="9">
        <f>ROUNDUP(H174/J177,0)</f>
        <v>1</v>
      </c>
      <c r="I178" s="25"/>
      <c r="J178" s="25"/>
    </row>
    <row r="179" spans="2:11" x14ac:dyDescent="0.3">
      <c r="B179" s="10" t="s">
        <v>43</v>
      </c>
      <c r="C179" s="38" t="str">
        <f>CONCATENATE(C178," Ø ",E175," (",ROUND(C178*E177,2), "cm2"," )")</f>
        <v>1 Ø 1/2" (1.27cm2 )</v>
      </c>
      <c r="D179" s="37"/>
      <c r="E179" s="25"/>
      <c r="F179" s="25"/>
      <c r="G179" s="10" t="s">
        <v>43</v>
      </c>
      <c r="H179" s="38" t="str">
        <f>CONCATENATE(H178," Ø ",J175," (",ROUND(H178*J177,2), "cm2"," )")</f>
        <v>1 Ø 1/2" (1.27cm2 )</v>
      </c>
      <c r="I179" s="37"/>
      <c r="J179" s="25"/>
    </row>
    <row r="181" spans="2:11" ht="18" x14ac:dyDescent="0.3">
      <c r="B181" s="70" t="s">
        <v>111</v>
      </c>
      <c r="C181" s="41"/>
    </row>
    <row r="182" spans="2:11" x14ac:dyDescent="0.3">
      <c r="B182" s="42" t="s">
        <v>108</v>
      </c>
      <c r="C182" s="57">
        <f>C71</f>
        <v>0.6671127272727273</v>
      </c>
      <c r="D182" s="2" t="s">
        <v>15</v>
      </c>
      <c r="G182" s="42" t="s">
        <v>108</v>
      </c>
      <c r="H182" s="57">
        <f>C71</f>
        <v>0.6671127272727273</v>
      </c>
      <c r="I182" s="2" t="s">
        <v>15</v>
      </c>
    </row>
    <row r="184" spans="2:11" x14ac:dyDescent="0.3">
      <c r="B184" s="1" t="s">
        <v>91</v>
      </c>
      <c r="E184" s="53"/>
      <c r="F184" s="54"/>
      <c r="G184" s="1" t="s">
        <v>91</v>
      </c>
      <c r="J184" s="53"/>
      <c r="K184" s="54"/>
    </row>
    <row r="185" spans="2:11" x14ac:dyDescent="0.3">
      <c r="B185" s="3" t="s">
        <v>16</v>
      </c>
      <c r="C185" s="68">
        <f>$C$182*100000/($C$97*$C$5*($C$95-$C$129/2))</f>
        <v>1.1534957417310361</v>
      </c>
      <c r="D185" s="1" t="s">
        <v>4</v>
      </c>
      <c r="E185" s="12" t="s">
        <v>93</v>
      </c>
      <c r="F185" s="54"/>
      <c r="G185" s="3" t="s">
        <v>16</v>
      </c>
      <c r="H185" s="68">
        <f>$H$182*100000/($C$97*$C$5*($C$95-$C$129/2))</f>
        <v>1.1534957417310361</v>
      </c>
      <c r="I185" s="1" t="s">
        <v>4</v>
      </c>
      <c r="J185" s="12" t="s">
        <v>93</v>
      </c>
      <c r="K185" s="54"/>
    </row>
    <row r="186" spans="2:11" x14ac:dyDescent="0.3">
      <c r="B186" s="65" t="s">
        <v>92</v>
      </c>
      <c r="C186" s="66">
        <f xml:space="preserve"> C185*$C$5/(0.85*$C$4*$C$92)</f>
        <v>2.7141076276024378</v>
      </c>
      <c r="D186" s="67" t="s">
        <v>3</v>
      </c>
      <c r="E186" s="53"/>
      <c r="F186" s="54"/>
      <c r="G186" s="65" t="s">
        <v>92</v>
      </c>
      <c r="H186" s="66">
        <f xml:space="preserve"> H185*$C$5/(0.85*$C$4*$C$92)</f>
        <v>2.7141076276024378</v>
      </c>
      <c r="I186" s="67" t="s">
        <v>3</v>
      </c>
      <c r="J186" s="53"/>
      <c r="K186" s="54"/>
    </row>
    <row r="187" spans="2:11" x14ac:dyDescent="0.3">
      <c r="B187" s="3" t="s">
        <v>16</v>
      </c>
      <c r="C187" s="68">
        <f>$C$182*100000/($C$97*$C$5*($C$95-C186/2))</f>
        <v>1.1282072212238055</v>
      </c>
      <c r="D187" s="1" t="s">
        <v>4</v>
      </c>
      <c r="E187" s="12" t="s">
        <v>97</v>
      </c>
      <c r="F187" s="54"/>
      <c r="G187" s="3" t="s">
        <v>16</v>
      </c>
      <c r="H187" s="68">
        <f>$H$182*100000/($C$97*$C$5*($C$95-H186/2))</f>
        <v>1.1282072212238055</v>
      </c>
      <c r="I187" s="1" t="s">
        <v>4</v>
      </c>
      <c r="J187" s="12" t="s">
        <v>97</v>
      </c>
      <c r="K187" s="54"/>
    </row>
    <row r="188" spans="2:11" x14ac:dyDescent="0.3">
      <c r="B188" s="65" t="s">
        <v>92</v>
      </c>
      <c r="C188" s="68">
        <f xml:space="preserve"> C187*$C$5/(0.85*$C$4*$C$92)</f>
        <v>2.6546052264089539</v>
      </c>
      <c r="D188" s="67" t="s">
        <v>3</v>
      </c>
      <c r="E188" s="53"/>
      <c r="F188" s="54"/>
      <c r="G188" s="65" t="s">
        <v>92</v>
      </c>
      <c r="H188" s="66">
        <f xml:space="preserve"> H187*$C$5/(0.85*$C$4*$C$92)</f>
        <v>2.6546052264089539</v>
      </c>
      <c r="I188" s="67" t="s">
        <v>3</v>
      </c>
      <c r="J188" s="53"/>
      <c r="K188" s="54"/>
    </row>
    <row r="189" spans="2:11" x14ac:dyDescent="0.3">
      <c r="B189" s="3" t="s">
        <v>16</v>
      </c>
      <c r="C189" s="68">
        <f>$C$182*100000/($C$97*$C$5*($C$95-C188/2))</f>
        <v>1.1260655656730767</v>
      </c>
      <c r="D189" s="1" t="s">
        <v>4</v>
      </c>
      <c r="E189" s="12" t="s">
        <v>98</v>
      </c>
      <c r="F189" s="54"/>
      <c r="G189" s="3" t="s">
        <v>16</v>
      </c>
      <c r="H189" s="68">
        <f>$H$182*100000/($C$97*$C$5*($C$95-H188/2))</f>
        <v>1.1260655656730767</v>
      </c>
      <c r="I189" s="1" t="s">
        <v>4</v>
      </c>
      <c r="J189" s="12" t="s">
        <v>98</v>
      </c>
      <c r="K189" s="54"/>
    </row>
    <row r="190" spans="2:11" x14ac:dyDescent="0.3">
      <c r="B190" s="65" t="s">
        <v>92</v>
      </c>
      <c r="C190" s="68">
        <f xml:space="preserve"> C189*$C$5/(0.85*$C$4*$C$92)</f>
        <v>2.649566036877828</v>
      </c>
      <c r="D190" s="67" t="s">
        <v>3</v>
      </c>
      <c r="E190" s="53"/>
      <c r="F190" s="54"/>
      <c r="G190" s="65" t="s">
        <v>92</v>
      </c>
      <c r="H190" s="66">
        <f xml:space="preserve"> H189*$C$5/(0.85*$C$4*$C$92)</f>
        <v>2.649566036877828</v>
      </c>
      <c r="I190" s="67" t="s">
        <v>3</v>
      </c>
      <c r="J190" s="53"/>
      <c r="K190" s="54"/>
    </row>
    <row r="191" spans="2:11" x14ac:dyDescent="0.3">
      <c r="B191" s="3" t="s">
        <v>16</v>
      </c>
      <c r="C191" s="68">
        <f>$C$182*100000/($C$97*$C$5*($C$95-C190/2))</f>
        <v>1.125884564739674</v>
      </c>
      <c r="D191" s="1" t="s">
        <v>4</v>
      </c>
      <c r="E191" s="12" t="s">
        <v>99</v>
      </c>
      <c r="F191" s="54"/>
      <c r="G191" s="3" t="s">
        <v>16</v>
      </c>
      <c r="H191" s="68">
        <f>$H$182*100000/($C$97*$C$5*($C$95-H190/2))</f>
        <v>1.125884564739674</v>
      </c>
      <c r="I191" s="1" t="s">
        <v>4</v>
      </c>
      <c r="J191" s="12" t="s">
        <v>99</v>
      </c>
      <c r="K191" s="54"/>
    </row>
    <row r="192" spans="2:11" x14ac:dyDescent="0.3">
      <c r="B192" s="65" t="s">
        <v>92</v>
      </c>
      <c r="C192" s="68">
        <f xml:space="preserve"> C191*$C$5/(0.85*$C$4*$C$92)</f>
        <v>2.6491401523286444</v>
      </c>
      <c r="D192" s="67" t="s">
        <v>3</v>
      </c>
      <c r="E192" s="53"/>
      <c r="F192" s="54"/>
      <c r="G192" s="65" t="s">
        <v>92</v>
      </c>
      <c r="H192" s="66">
        <f xml:space="preserve"> H191*$C$5/(0.85*$C$4*$C$92)</f>
        <v>2.6491401523286444</v>
      </c>
      <c r="I192" s="67" t="s">
        <v>3</v>
      </c>
      <c r="J192" s="53"/>
      <c r="K192" s="54"/>
    </row>
    <row r="193" spans="2:11" x14ac:dyDescent="0.3">
      <c r="B193" s="3" t="s">
        <v>16</v>
      </c>
      <c r="C193" s="68">
        <f>$C$182*100000/($C$97*$C$5*($C$95-C192/2))</f>
        <v>1.1258692702041297</v>
      </c>
      <c r="D193" s="1" t="s">
        <v>4</v>
      </c>
      <c r="E193" s="12" t="s">
        <v>100</v>
      </c>
      <c r="G193" s="3" t="s">
        <v>16</v>
      </c>
      <c r="H193" s="68">
        <f>$H$182*100000/($C$97*$C$5*($C$95-H192/2))</f>
        <v>1.1258692702041297</v>
      </c>
      <c r="I193" s="1" t="s">
        <v>4</v>
      </c>
      <c r="J193" s="12" t="s">
        <v>100</v>
      </c>
    </row>
    <row r="194" spans="2:11" x14ac:dyDescent="0.3">
      <c r="B194" s="65" t="s">
        <v>92</v>
      </c>
      <c r="C194" s="68">
        <f xml:space="preserve"> C193*$C$5/(0.85*$C$4*$C$92)</f>
        <v>2.6491041651861873</v>
      </c>
      <c r="D194" s="67" t="s">
        <v>3</v>
      </c>
      <c r="G194" s="65" t="s">
        <v>92</v>
      </c>
      <c r="H194" s="66">
        <f xml:space="preserve"> H193*$C$5/(0.85*$C$4*$C$92)</f>
        <v>2.6491041651861873</v>
      </c>
      <c r="I194" s="67" t="s">
        <v>3</v>
      </c>
    </row>
    <row r="195" spans="2:11" x14ac:dyDescent="0.3">
      <c r="B195" s="3" t="s">
        <v>16</v>
      </c>
      <c r="C195" s="68">
        <f>$C$182*100000/($C$97*$C$5*($C$95-C194/2))</f>
        <v>1.1258679778385772</v>
      </c>
      <c r="D195" s="1" t="s">
        <v>4</v>
      </c>
      <c r="E195" s="12" t="s">
        <v>101</v>
      </c>
      <c r="G195" s="3" t="s">
        <v>16</v>
      </c>
      <c r="H195" s="68">
        <f>$H$182*100000/($C$97*$C$5*($C$95-H194/2))</f>
        <v>1.1258679778385772</v>
      </c>
      <c r="I195" s="1" t="s">
        <v>4</v>
      </c>
      <c r="J195" s="12" t="s">
        <v>101</v>
      </c>
    </row>
    <row r="196" spans="2:11" x14ac:dyDescent="0.3">
      <c r="B196" s="65" t="s">
        <v>92</v>
      </c>
      <c r="C196" s="68">
        <f xml:space="preserve"> C195*$C$5/(0.85*$C$4*$C$92)</f>
        <v>2.6491011243260636</v>
      </c>
      <c r="D196" s="67" t="s">
        <v>3</v>
      </c>
      <c r="G196" s="65" t="s">
        <v>92</v>
      </c>
      <c r="H196" s="66">
        <f xml:space="preserve"> H195*$C$5/(0.85*$C$4*$C$92)</f>
        <v>2.6491011243260636</v>
      </c>
      <c r="I196" s="67" t="s">
        <v>3</v>
      </c>
    </row>
    <row r="197" spans="2:11" x14ac:dyDescent="0.3">
      <c r="B197" s="65"/>
      <c r="C197" s="68"/>
      <c r="D197" s="67"/>
      <c r="G197" s="65"/>
      <c r="H197" s="66"/>
      <c r="I197" s="67"/>
    </row>
    <row r="198" spans="2:11" x14ac:dyDescent="0.3">
      <c r="B198" s="43" t="s">
        <v>116</v>
      </c>
      <c r="C198" s="57">
        <f>MAX(C195,$C$284)</f>
        <v>1.1258679778385772</v>
      </c>
      <c r="D198" s="69" t="s">
        <v>4</v>
      </c>
      <c r="E198" s="11"/>
      <c r="G198" s="43" t="s">
        <v>116</v>
      </c>
      <c r="H198" s="57">
        <f>MAX(H195,$C$284)</f>
        <v>1.1258679778385772</v>
      </c>
      <c r="I198" s="69" t="s">
        <v>4</v>
      </c>
      <c r="J198" s="11"/>
    </row>
    <row r="199" spans="2:11" x14ac:dyDescent="0.3">
      <c r="B199" s="17"/>
      <c r="C199" s="18"/>
      <c r="D199" s="19"/>
      <c r="E199" s="20" t="str">
        <f>+LOOKUP(C200,$N$42:$N$50,$O$42:$O$50)</f>
        <v>1/2"</v>
      </c>
      <c r="F199" s="19"/>
      <c r="G199" s="17"/>
      <c r="H199" s="18"/>
      <c r="I199" s="19"/>
      <c r="J199" s="20" t="str">
        <f>+LOOKUP(H200,$N$42:$N$50,$O$42:$O$50)</f>
        <v>1/2"</v>
      </c>
      <c r="K199" s="19"/>
    </row>
    <row r="200" spans="2:11" x14ac:dyDescent="0.3">
      <c r="B200" s="21" t="s">
        <v>17</v>
      </c>
      <c r="C200" s="35">
        <v>4</v>
      </c>
      <c r="D200" s="22" t="s">
        <v>18</v>
      </c>
      <c r="E200" s="23">
        <f>LOOKUP(C200,$N$42:$N$50,$P$42:$P$50)</f>
        <v>1.27</v>
      </c>
      <c r="F200" s="19" t="s">
        <v>3</v>
      </c>
      <c r="G200" s="21" t="s">
        <v>17</v>
      </c>
      <c r="H200" s="35">
        <v>4</v>
      </c>
      <c r="I200" s="22" t="s">
        <v>18</v>
      </c>
      <c r="J200" s="23">
        <f>LOOKUP(H200,$N$42:$N$50,$P$42:$P$50)</f>
        <v>1.27</v>
      </c>
      <c r="K200" s="19" t="s">
        <v>3</v>
      </c>
    </row>
    <row r="201" spans="2:11" x14ac:dyDescent="0.3">
      <c r="B201" s="24"/>
      <c r="D201" s="16" t="s">
        <v>19</v>
      </c>
      <c r="E201" s="23">
        <f>LOOKUP(C200,$N$42:$N$50,$Q$42:$Q$50)</f>
        <v>1.2667686977437445</v>
      </c>
      <c r="F201" s="19" t="s">
        <v>4</v>
      </c>
      <c r="G201" s="24"/>
      <c r="I201" s="16" t="s">
        <v>19</v>
      </c>
      <c r="J201" s="23">
        <f>LOOKUP(H200,$N$42:$N$50,$Q$42:$Q$50)</f>
        <v>1.2667686977437445</v>
      </c>
      <c r="K201" s="19" t="s">
        <v>4</v>
      </c>
    </row>
    <row r="202" spans="2:11" x14ac:dyDescent="0.3">
      <c r="B202" s="36" t="s">
        <v>44</v>
      </c>
      <c r="C202" s="9">
        <f>ROUNDUP(C198/E201,0)</f>
        <v>1</v>
      </c>
      <c r="D202" s="25"/>
      <c r="E202" s="25"/>
      <c r="F202" s="19"/>
      <c r="G202" s="36" t="s">
        <v>44</v>
      </c>
      <c r="H202" s="9">
        <f>ROUNDUP(H198/J201,0)</f>
        <v>1</v>
      </c>
      <c r="I202" s="25"/>
      <c r="J202" s="25"/>
    </row>
    <row r="203" spans="2:11" x14ac:dyDescent="0.3">
      <c r="B203" s="10" t="s">
        <v>43</v>
      </c>
      <c r="C203" s="38" t="str">
        <f>CONCATENATE(C202," Ø ",E199," (",ROUND(C202*E201,2), "cm2"," )")</f>
        <v>1 Ø 1/2" (1.27cm2 )</v>
      </c>
      <c r="D203" s="37"/>
      <c r="E203" s="25"/>
      <c r="F203" s="25"/>
      <c r="G203" s="10" t="s">
        <v>43</v>
      </c>
      <c r="H203" s="38" t="str">
        <f>CONCATENATE(H202," Ø ",J199," (",ROUND(H202*J201,2), "cm2"," )")</f>
        <v>1 Ø 1/2" (1.27cm2 )</v>
      </c>
      <c r="I203" s="37"/>
      <c r="J203" s="25"/>
    </row>
    <row r="204" spans="2:11" x14ac:dyDescent="0.3">
      <c r="B204" s="10"/>
      <c r="C204" s="38"/>
      <c r="D204" s="37"/>
      <c r="E204" s="25"/>
      <c r="F204" s="25"/>
      <c r="G204" s="10"/>
      <c r="H204" s="38"/>
      <c r="I204" s="37"/>
      <c r="J204" s="25"/>
    </row>
    <row r="205" spans="2:11" ht="18" x14ac:dyDescent="0.3">
      <c r="B205" s="70" t="s">
        <v>112</v>
      </c>
      <c r="C205" s="41"/>
    </row>
    <row r="206" spans="2:11" x14ac:dyDescent="0.3">
      <c r="B206" s="42" t="s">
        <v>108</v>
      </c>
      <c r="C206" s="57">
        <f>C72</f>
        <v>0.73382400000000003</v>
      </c>
      <c r="D206" s="2" t="s">
        <v>15</v>
      </c>
      <c r="G206" s="42" t="s">
        <v>108</v>
      </c>
      <c r="H206" s="57">
        <f>C73</f>
        <v>0.30576000000000003</v>
      </c>
      <c r="I206" s="2" t="s">
        <v>15</v>
      </c>
    </row>
    <row r="208" spans="2:11" x14ac:dyDescent="0.3">
      <c r="B208" s="1" t="s">
        <v>91</v>
      </c>
      <c r="E208" s="53"/>
      <c r="F208" s="54"/>
      <c r="G208" s="1" t="s">
        <v>91</v>
      </c>
      <c r="J208" s="53"/>
      <c r="K208" s="54"/>
    </row>
    <row r="209" spans="2:11" x14ac:dyDescent="0.3">
      <c r="B209" s="3" t="s">
        <v>16</v>
      </c>
      <c r="C209" s="68">
        <f>$C$206*100000/($C$97*$C$5*($C$95-$C$129/2))</f>
        <v>1.2688453159041395</v>
      </c>
      <c r="D209" s="1" t="s">
        <v>4</v>
      </c>
      <c r="E209" s="12" t="s">
        <v>93</v>
      </c>
      <c r="F209" s="54"/>
      <c r="G209" s="3" t="s">
        <v>16</v>
      </c>
      <c r="H209" s="68">
        <f>$H$206*100000/($C$97*$C$5*($C$95-$C$129/2))</f>
        <v>0.52868554829339154</v>
      </c>
      <c r="I209" s="1" t="s">
        <v>4</v>
      </c>
      <c r="J209" s="12" t="s">
        <v>93</v>
      </c>
      <c r="K209" s="54"/>
    </row>
    <row r="210" spans="2:11" x14ac:dyDescent="0.3">
      <c r="B210" s="65" t="s">
        <v>92</v>
      </c>
      <c r="C210" s="66">
        <f xml:space="preserve"> C209*$C$5/(0.85*$C$4*$C$92)</f>
        <v>2.9855183903626812</v>
      </c>
      <c r="D210" s="67" t="s">
        <v>3</v>
      </c>
      <c r="E210" s="53"/>
      <c r="F210" s="54"/>
      <c r="G210" s="65" t="s">
        <v>92</v>
      </c>
      <c r="H210" s="66">
        <f xml:space="preserve"> H209*$C$5/(0.85*$C$4*$C$92)</f>
        <v>1.2439659959844509</v>
      </c>
      <c r="I210" s="67" t="s">
        <v>3</v>
      </c>
      <c r="J210" s="53"/>
      <c r="K210" s="54"/>
    </row>
    <row r="211" spans="2:11" x14ac:dyDescent="0.3">
      <c r="B211" s="3" t="s">
        <v>16</v>
      </c>
      <c r="C211" s="68">
        <f>$C$206*100000/($C$97*$C$5*($C$95-C210/2))</f>
        <v>1.2518883002900756</v>
      </c>
      <c r="D211" s="1" t="s">
        <v>4</v>
      </c>
      <c r="E211" s="12" t="s">
        <v>97</v>
      </c>
      <c r="F211" s="54"/>
      <c r="G211" s="3" t="s">
        <v>16</v>
      </c>
      <c r="H211" s="68">
        <f>$H$206*100000/($C$97*$C$5*($C$95-H210/2))</f>
        <v>0.49388695150928696</v>
      </c>
      <c r="I211" s="1" t="s">
        <v>4</v>
      </c>
      <c r="J211" s="12" t="s">
        <v>97</v>
      </c>
      <c r="K211" s="54"/>
    </row>
    <row r="212" spans="2:11" x14ac:dyDescent="0.3">
      <c r="B212" s="65" t="s">
        <v>92</v>
      </c>
      <c r="C212" s="68">
        <f xml:space="preserve"> C211*$C$5/(0.85*$C$4*$C$92)</f>
        <v>2.9456195300942958</v>
      </c>
      <c r="D212" s="67" t="s">
        <v>3</v>
      </c>
      <c r="E212" s="53"/>
      <c r="F212" s="54"/>
      <c r="G212" s="65" t="s">
        <v>92</v>
      </c>
      <c r="H212" s="66">
        <f xml:space="preserve"> H211*$C$5/(0.85*$C$4*$C$92)</f>
        <v>1.162086944727734</v>
      </c>
      <c r="I212" s="67" t="s">
        <v>3</v>
      </c>
      <c r="J212" s="53"/>
      <c r="K212" s="54"/>
    </row>
    <row r="213" spans="2:11" x14ac:dyDescent="0.3">
      <c r="B213" s="3" t="s">
        <v>16</v>
      </c>
      <c r="C213" s="68">
        <f>$C$206*100000/($C$97*$C$5*($C$95-C212/2))</f>
        <v>1.2502798664521086</v>
      </c>
      <c r="D213" s="1" t="s">
        <v>4</v>
      </c>
      <c r="E213" s="12" t="s">
        <v>98</v>
      </c>
      <c r="F213" s="54"/>
      <c r="G213" s="3" t="s">
        <v>16</v>
      </c>
      <c r="H213" s="68">
        <f>$H$206*100000/($C$97*$C$5*($C$95-H212/2))</f>
        <v>0.49265547876162513</v>
      </c>
      <c r="I213" s="1" t="s">
        <v>4</v>
      </c>
      <c r="J213" s="12" t="s">
        <v>98</v>
      </c>
      <c r="K213" s="54"/>
    </row>
    <row r="214" spans="2:11" x14ac:dyDescent="0.3">
      <c r="B214" s="65" t="s">
        <v>92</v>
      </c>
      <c r="C214" s="68">
        <f xml:space="preserve"> C213*$C$5/(0.85*$C$4*$C$92)</f>
        <v>2.9418349798873145</v>
      </c>
      <c r="D214" s="67" t="s">
        <v>3</v>
      </c>
      <c r="E214" s="53"/>
      <c r="F214" s="54"/>
      <c r="G214" s="65" t="s">
        <v>92</v>
      </c>
      <c r="H214" s="66">
        <f xml:space="preserve"> H213*$C$5/(0.85*$C$4*$C$92)</f>
        <v>1.1591893617920592</v>
      </c>
      <c r="I214" s="67" t="s">
        <v>3</v>
      </c>
      <c r="J214" s="53"/>
      <c r="K214" s="54"/>
    </row>
    <row r="215" spans="2:11" x14ac:dyDescent="0.3">
      <c r="B215" s="3" t="s">
        <v>16</v>
      </c>
      <c r="C215" s="68">
        <f>$C$206*100000/($C$97*$C$5*($C$95-C214/2))</f>
        <v>1.250127515309525</v>
      </c>
      <c r="D215" s="1" t="s">
        <v>4</v>
      </c>
      <c r="E215" s="12" t="s">
        <v>99</v>
      </c>
      <c r="F215" s="54"/>
      <c r="G215" s="3" t="s">
        <v>16</v>
      </c>
      <c r="H215" s="68">
        <f>$H$206*100000/($C$97*$C$5*($C$95-H214/2))</f>
        <v>0.49261201119548764</v>
      </c>
      <c r="I215" s="1" t="s">
        <v>4</v>
      </c>
      <c r="J215" s="12" t="s">
        <v>99</v>
      </c>
      <c r="K215" s="54"/>
    </row>
    <row r="216" spans="2:11" x14ac:dyDescent="0.3">
      <c r="B216" s="65" t="s">
        <v>92</v>
      </c>
      <c r="C216" s="68">
        <f xml:space="preserve"> C215*$C$5/(0.85*$C$4*$C$92)</f>
        <v>2.941476506610647</v>
      </c>
      <c r="D216" s="67" t="s">
        <v>3</v>
      </c>
      <c r="E216" s="53"/>
      <c r="F216" s="54"/>
      <c r="G216" s="65" t="s">
        <v>92</v>
      </c>
      <c r="H216" s="66">
        <f xml:space="preserve"> H215*$C$5/(0.85*$C$4*$C$92)</f>
        <v>1.1590870851658532</v>
      </c>
      <c r="I216" s="67" t="s">
        <v>3</v>
      </c>
      <c r="J216" s="53"/>
      <c r="K216" s="54"/>
    </row>
    <row r="217" spans="2:11" x14ac:dyDescent="0.3">
      <c r="B217" s="3" t="s">
        <v>16</v>
      </c>
      <c r="C217" s="68">
        <f>$C$206*100000/($C$97*$C$5*($C$95-C216/2))</f>
        <v>1.2501130865068562</v>
      </c>
      <c r="D217" s="1" t="s">
        <v>4</v>
      </c>
      <c r="E217" s="12" t="s">
        <v>100</v>
      </c>
      <c r="G217" s="3" t="s">
        <v>16</v>
      </c>
      <c r="H217" s="68">
        <f>$H$206*100000/($C$97*$C$5*($C$95-H216/2))</f>
        <v>0.49261047705133437</v>
      </c>
      <c r="I217" s="1" t="s">
        <v>4</v>
      </c>
      <c r="J217" s="12" t="s">
        <v>100</v>
      </c>
    </row>
    <row r="218" spans="2:11" x14ac:dyDescent="0.3">
      <c r="B218" s="65" t="s">
        <v>92</v>
      </c>
      <c r="C218" s="68">
        <f xml:space="preserve"> C217*$C$5/(0.85*$C$4*$C$92)</f>
        <v>2.9414425564867202</v>
      </c>
      <c r="D218" s="67" t="s">
        <v>3</v>
      </c>
      <c r="G218" s="65" t="s">
        <v>92</v>
      </c>
      <c r="H218" s="66">
        <f xml:space="preserve"> H217*$C$5/(0.85*$C$4*$C$92)</f>
        <v>1.1590834754149044</v>
      </c>
      <c r="I218" s="67" t="s">
        <v>3</v>
      </c>
    </row>
    <row r="219" spans="2:11" x14ac:dyDescent="0.3">
      <c r="B219" s="3" t="s">
        <v>16</v>
      </c>
      <c r="C219" s="68">
        <f>$C$206*100000/($C$97*$C$5*($C$95-C218/2))</f>
        <v>1.2501117200076464</v>
      </c>
      <c r="D219" s="1" t="s">
        <v>4</v>
      </c>
      <c r="E219" s="12" t="s">
        <v>101</v>
      </c>
      <c r="G219" s="3" t="s">
        <v>16</v>
      </c>
      <c r="H219" s="68">
        <f>$H$206*100000/($C$97*$C$5*($C$95-H218/2))</f>
        <v>0.49261042290542967</v>
      </c>
      <c r="I219" s="1" t="s">
        <v>4</v>
      </c>
      <c r="J219" s="12" t="s">
        <v>101</v>
      </c>
    </row>
    <row r="220" spans="2:11" x14ac:dyDescent="0.3">
      <c r="B220" s="65" t="s">
        <v>92</v>
      </c>
      <c r="C220" s="68">
        <f xml:space="preserve"> C219*$C$5/(0.85*$C$4*$C$92)</f>
        <v>2.9414393411944619</v>
      </c>
      <c r="D220" s="67" t="s">
        <v>3</v>
      </c>
      <c r="G220" s="65" t="s">
        <v>92</v>
      </c>
      <c r="H220" s="66">
        <f xml:space="preserve"> H219*$C$5/(0.85*$C$4*$C$92)</f>
        <v>1.1590833480127758</v>
      </c>
      <c r="I220" s="67" t="s">
        <v>3</v>
      </c>
    </row>
    <row r="221" spans="2:11" x14ac:dyDescent="0.3">
      <c r="B221" s="65"/>
      <c r="C221" s="68"/>
      <c r="D221" s="67"/>
      <c r="G221" s="65"/>
      <c r="H221" s="66"/>
      <c r="I221" s="67"/>
    </row>
    <row r="222" spans="2:11" x14ac:dyDescent="0.3">
      <c r="B222" s="43" t="s">
        <v>116</v>
      </c>
      <c r="C222" s="57">
        <f>MAX(C219,$C$284)</f>
        <v>1.2501117200076464</v>
      </c>
      <c r="D222" s="69" t="s">
        <v>4</v>
      </c>
      <c r="E222" s="11"/>
      <c r="G222" s="43" t="s">
        <v>116</v>
      </c>
      <c r="H222" s="57">
        <f>MAX(H219,$C$284)</f>
        <v>0.49261042290542967</v>
      </c>
      <c r="I222" s="69" t="s">
        <v>4</v>
      </c>
      <c r="J222" s="11"/>
    </row>
    <row r="223" spans="2:11" x14ac:dyDescent="0.3">
      <c r="B223" s="17"/>
      <c r="C223" s="18"/>
      <c r="D223" s="19"/>
      <c r="E223" s="20" t="str">
        <f>+LOOKUP(C224,$N$42:$N$50,$O$42:$O$50)</f>
        <v>1/2"</v>
      </c>
      <c r="F223" s="19"/>
      <c r="G223" s="17"/>
      <c r="H223" s="18"/>
      <c r="I223" s="19"/>
      <c r="J223" s="20" t="str">
        <f>+LOOKUP(H224,$N$42:$N$50,$O$42:$O$50)</f>
        <v>1/2"</v>
      </c>
      <c r="K223" s="19"/>
    </row>
    <row r="224" spans="2:11" x14ac:dyDescent="0.3">
      <c r="B224" s="21" t="s">
        <v>17</v>
      </c>
      <c r="C224" s="35">
        <v>4</v>
      </c>
      <c r="D224" s="22" t="s">
        <v>18</v>
      </c>
      <c r="E224" s="23">
        <f>LOOKUP(C224,$N$42:$N$50,$P$42:$P$50)</f>
        <v>1.27</v>
      </c>
      <c r="F224" s="19" t="s">
        <v>3</v>
      </c>
      <c r="G224" s="21" t="s">
        <v>17</v>
      </c>
      <c r="H224" s="35">
        <v>4</v>
      </c>
      <c r="I224" s="22" t="s">
        <v>18</v>
      </c>
      <c r="J224" s="23">
        <f>LOOKUP(H224,$N$42:$N$50,$P$42:$P$50)</f>
        <v>1.27</v>
      </c>
      <c r="K224" s="19" t="s">
        <v>3</v>
      </c>
    </row>
    <row r="225" spans="2:11" x14ac:dyDescent="0.3">
      <c r="B225" s="24"/>
      <c r="D225" s="16" t="s">
        <v>19</v>
      </c>
      <c r="E225" s="23">
        <f>LOOKUP(C224,$N$42:$N$50,$Q$42:$Q$50)</f>
        <v>1.2667686977437445</v>
      </c>
      <c r="F225" s="19" t="s">
        <v>4</v>
      </c>
      <c r="G225" s="24"/>
      <c r="I225" s="16" t="s">
        <v>19</v>
      </c>
      <c r="J225" s="23">
        <f>LOOKUP(H224,$N$42:$N$50,$Q$42:$Q$50)</f>
        <v>1.2667686977437445</v>
      </c>
      <c r="K225" s="19" t="s">
        <v>4</v>
      </c>
    </row>
    <row r="226" spans="2:11" x14ac:dyDescent="0.3">
      <c r="B226" s="36" t="s">
        <v>44</v>
      </c>
      <c r="C226" s="9">
        <f>ROUNDUP(C222/E225,0)</f>
        <v>1</v>
      </c>
      <c r="D226" s="25"/>
      <c r="E226" s="25"/>
      <c r="F226" s="19"/>
      <c r="G226" s="36" t="s">
        <v>44</v>
      </c>
      <c r="H226" s="9">
        <f>ROUNDUP(H222/J225,0)</f>
        <v>1</v>
      </c>
      <c r="I226" s="25"/>
      <c r="J226" s="25"/>
    </row>
    <row r="227" spans="2:11" x14ac:dyDescent="0.3">
      <c r="B227" s="10" t="s">
        <v>43</v>
      </c>
      <c r="C227" s="38" t="str">
        <f>CONCATENATE(C226," Ø ",E223," (",ROUND(C226*E225,2), "cm2"," )")</f>
        <v>1 Ø 1/2" (1.27cm2 )</v>
      </c>
      <c r="D227" s="37"/>
      <c r="E227" s="25"/>
      <c r="F227" s="25"/>
      <c r="G227" s="10" t="s">
        <v>43</v>
      </c>
      <c r="H227" s="38" t="str">
        <f>CONCATENATE(H226," Ø ",J223," (",ROUND(H226*J225,2), "cm2"," )")</f>
        <v>1 Ø 1/2" (1.27cm2 )</v>
      </c>
      <c r="I227" s="37"/>
      <c r="J227" s="25"/>
    </row>
    <row r="228" spans="2:11" x14ac:dyDescent="0.3">
      <c r="B228" s="65"/>
      <c r="C228" s="68"/>
      <c r="D228" s="67"/>
      <c r="G228" s="65"/>
      <c r="H228" s="66"/>
      <c r="I228" s="67"/>
    </row>
    <row r="229" spans="2:11" x14ac:dyDescent="0.3">
      <c r="B229" s="49" t="s">
        <v>113</v>
      </c>
      <c r="C229" s="4"/>
      <c r="D229" s="11"/>
      <c r="E229" s="11"/>
    </row>
    <row r="230" spans="2:11" x14ac:dyDescent="0.3">
      <c r="B230" s="3"/>
      <c r="C230" s="4"/>
      <c r="D230" s="11"/>
      <c r="E230" s="11"/>
    </row>
    <row r="231" spans="2:11" ht="18" x14ac:dyDescent="0.3">
      <c r="B231" s="70" t="s">
        <v>109</v>
      </c>
      <c r="C231" s="41"/>
      <c r="G231" s="70" t="s">
        <v>110</v>
      </c>
      <c r="H231" s="41"/>
    </row>
    <row r="232" spans="2:11" x14ac:dyDescent="0.3">
      <c r="B232" s="42" t="s">
        <v>114</v>
      </c>
      <c r="C232" s="57">
        <f>+C59</f>
        <v>0.6671127272727273</v>
      </c>
      <c r="D232" s="2" t="s">
        <v>15</v>
      </c>
      <c r="G232" s="42" t="s">
        <v>114</v>
      </c>
      <c r="H232" s="57">
        <f>+C60</f>
        <v>0.45864000000000005</v>
      </c>
      <c r="I232" s="2" t="s">
        <v>15</v>
      </c>
    </row>
    <row r="234" spans="2:11" x14ac:dyDescent="0.3">
      <c r="B234" s="1" t="s">
        <v>91</v>
      </c>
      <c r="E234" s="53"/>
      <c r="F234" s="54"/>
      <c r="G234" s="1" t="s">
        <v>91</v>
      </c>
      <c r="J234" s="53"/>
      <c r="K234" s="54"/>
    </row>
    <row r="235" spans="2:11" x14ac:dyDescent="0.3">
      <c r="B235" s="3" t="s">
        <v>16</v>
      </c>
      <c r="C235" s="68">
        <f>$C$232*100000/($C$97*$C$5*($C$95-$C$129/2))</f>
        <v>1.1534957417310361</v>
      </c>
      <c r="D235" s="1" t="s">
        <v>4</v>
      </c>
      <c r="E235" s="12" t="s">
        <v>93</v>
      </c>
      <c r="F235" s="54"/>
      <c r="G235" s="3" t="s">
        <v>16</v>
      </c>
      <c r="H235" s="68">
        <f>$H$232*100000/($C$97*$C$5*($C$95-$C$129/2))</f>
        <v>0.79302832244008725</v>
      </c>
      <c r="I235" s="1" t="s">
        <v>4</v>
      </c>
      <c r="J235" s="12" t="s">
        <v>93</v>
      </c>
      <c r="K235" s="54"/>
    </row>
    <row r="236" spans="2:11" x14ac:dyDescent="0.3">
      <c r="B236" s="65" t="s">
        <v>92</v>
      </c>
      <c r="C236" s="66">
        <f xml:space="preserve"> C235*$C$5/(0.85*$C$4*$C$91)</f>
        <v>0.67852690690060946</v>
      </c>
      <c r="D236" s="67" t="s">
        <v>3</v>
      </c>
      <c r="E236" s="53"/>
      <c r="F236" s="54"/>
      <c r="G236" s="65" t="s">
        <v>92</v>
      </c>
      <c r="H236" s="66">
        <f xml:space="preserve"> H235*$C$5/(0.85*$C$4*$C$91)</f>
        <v>0.466487248494169</v>
      </c>
      <c r="I236" s="67" t="s">
        <v>3</v>
      </c>
      <c r="J236" s="53"/>
      <c r="K236" s="54"/>
    </row>
    <row r="237" spans="2:11" x14ac:dyDescent="0.3">
      <c r="B237" s="3" t="s">
        <v>16</v>
      </c>
      <c r="C237" s="68">
        <f>$C$232*100000/($C$97*$C$5*($C$95-C236/2))</f>
        <v>1.0592859924995157</v>
      </c>
      <c r="D237" s="1" t="s">
        <v>4</v>
      </c>
      <c r="E237" s="12" t="s">
        <v>97</v>
      </c>
      <c r="F237" s="54"/>
      <c r="G237" s="3" t="s">
        <v>16</v>
      </c>
      <c r="H237" s="68">
        <f>$H$232*100000/($C$97*$C$5*($C$95-H236/2))</f>
        <v>0.72365417981976765</v>
      </c>
      <c r="I237" s="1" t="s">
        <v>4</v>
      </c>
      <c r="J237" s="12" t="s">
        <v>97</v>
      </c>
      <c r="K237" s="54"/>
    </row>
    <row r="238" spans="2:11" x14ac:dyDescent="0.3">
      <c r="B238" s="65" t="s">
        <v>92</v>
      </c>
      <c r="C238" s="68">
        <f xml:space="preserve"> C237*$C$5/(0.85*$C$4*$C$91)</f>
        <v>0.6231094073526563</v>
      </c>
      <c r="D238" s="67" t="s">
        <v>3</v>
      </c>
      <c r="E238" s="53"/>
      <c r="F238" s="54"/>
      <c r="G238" s="65" t="s">
        <v>92</v>
      </c>
      <c r="H238" s="68">
        <f xml:space="preserve"> H237*$C$5/(0.85*$C$4*$C$91)</f>
        <v>0.42567892930574569</v>
      </c>
      <c r="I238" s="67" t="s">
        <v>3</v>
      </c>
      <c r="J238" s="53"/>
      <c r="K238" s="54"/>
    </row>
    <row r="239" spans="2:11" x14ac:dyDescent="0.3">
      <c r="B239" s="3" t="s">
        <v>16</v>
      </c>
      <c r="C239" s="68">
        <f>$C$232*100000/($C$97*$C$5*($C$95-C238/2))</f>
        <v>1.0575272013129149</v>
      </c>
      <c r="D239" s="1" t="s">
        <v>4</v>
      </c>
      <c r="E239" s="12" t="s">
        <v>98</v>
      </c>
      <c r="F239" s="54"/>
      <c r="G239" s="3" t="s">
        <v>16</v>
      </c>
      <c r="H239" s="68">
        <f>$H$232*100000/($C$97*$C$5*($C$95-H238/2))</f>
        <v>0.72277460549598782</v>
      </c>
      <c r="I239" s="1" t="s">
        <v>4</v>
      </c>
      <c r="J239" s="12" t="s">
        <v>98</v>
      </c>
      <c r="K239" s="54"/>
    </row>
    <row r="240" spans="2:11" x14ac:dyDescent="0.3">
      <c r="B240" s="65" t="s">
        <v>92</v>
      </c>
      <c r="C240" s="68">
        <f xml:space="preserve"> C239*$C$5/(0.85*$C$4*$C$91)</f>
        <v>0.62207482430171468</v>
      </c>
      <c r="D240" s="67" t="s">
        <v>3</v>
      </c>
      <c r="E240" s="53"/>
      <c r="F240" s="54"/>
      <c r="G240" s="65" t="s">
        <v>92</v>
      </c>
      <c r="H240" s="68">
        <f xml:space="preserve"> H239*$C$5/(0.85*$C$4*$C$91)</f>
        <v>0.42516153264469869</v>
      </c>
      <c r="I240" s="67" t="s">
        <v>3</v>
      </c>
      <c r="J240" s="53"/>
      <c r="K240" s="54"/>
    </row>
    <row r="241" spans="2:11" x14ac:dyDescent="0.3">
      <c r="B241" s="3" t="s">
        <v>16</v>
      </c>
      <c r="C241" s="68">
        <f>$C$232*100000/($C$97*$C$5*($C$95-C240/2))</f>
        <v>1.0574944221718319</v>
      </c>
      <c r="D241" s="1" t="s">
        <v>4</v>
      </c>
      <c r="E241" s="12" t="s">
        <v>99</v>
      </c>
      <c r="F241" s="54"/>
      <c r="G241" s="3" t="s">
        <v>16</v>
      </c>
      <c r="H241" s="68">
        <f>$H$232*100000/($C$97*$C$5*($C$95-H240/2))</f>
        <v>0.7227634673584824</v>
      </c>
      <c r="I241" s="1" t="s">
        <v>4</v>
      </c>
      <c r="J241" s="12" t="s">
        <v>99</v>
      </c>
      <c r="K241" s="54"/>
    </row>
    <row r="242" spans="2:11" x14ac:dyDescent="0.3">
      <c r="B242" s="65" t="s">
        <v>92</v>
      </c>
      <c r="C242" s="68">
        <f xml:space="preserve"> C241*$C$5/(0.85*$C$4*$C$91)</f>
        <v>0.62205554245401873</v>
      </c>
      <c r="D242" s="67" t="s">
        <v>3</v>
      </c>
      <c r="E242" s="53"/>
      <c r="F242" s="54"/>
      <c r="G242" s="65" t="s">
        <v>92</v>
      </c>
      <c r="H242" s="68">
        <f xml:space="preserve"> H241*$C$5/(0.85*$C$4*$C$91)</f>
        <v>0.4251549807991073</v>
      </c>
      <c r="I242" s="67" t="s">
        <v>3</v>
      </c>
      <c r="J242" s="53"/>
      <c r="K242" s="54"/>
    </row>
    <row r="243" spans="2:11" x14ac:dyDescent="0.3">
      <c r="B243" s="3" t="s">
        <v>16</v>
      </c>
      <c r="C243" s="68">
        <f>$C$232*100000/($C$97*$C$5*($C$95-C242/2))</f>
        <v>1.0574938112760228</v>
      </c>
      <c r="D243" s="1" t="s">
        <v>4</v>
      </c>
      <c r="E243" s="12" t="s">
        <v>100</v>
      </c>
      <c r="G243" s="3" t="s">
        <v>16</v>
      </c>
      <c r="H243" s="68">
        <f>$H$232*100000/($C$97*$C$5*($C$95-H242/2))</f>
        <v>0.72276332631733575</v>
      </c>
      <c r="I243" s="1" t="s">
        <v>4</v>
      </c>
      <c r="J243" s="12" t="s">
        <v>100</v>
      </c>
    </row>
    <row r="244" spans="2:11" x14ac:dyDescent="0.3">
      <c r="B244" s="65" t="s">
        <v>92</v>
      </c>
      <c r="C244" s="68">
        <f xml:space="preserve"> C243*$C$5/(0.85*$C$4*$C$91)</f>
        <v>0.6220551831035428</v>
      </c>
      <c r="D244" s="67" t="s">
        <v>3</v>
      </c>
      <c r="G244" s="65" t="s">
        <v>92</v>
      </c>
      <c r="H244" s="68">
        <f xml:space="preserve"> H243*$C$5/(0.85*$C$4*$C$91)</f>
        <v>0.42515489783372695</v>
      </c>
      <c r="I244" s="67" t="s">
        <v>3</v>
      </c>
    </row>
    <row r="245" spans="2:11" x14ac:dyDescent="0.3">
      <c r="B245" s="3" t="s">
        <v>16</v>
      </c>
      <c r="C245" s="68">
        <f>$C$232*100000/($C$97*$C$5*($C$95-C244/2))</f>
        <v>1.0574937998909328</v>
      </c>
      <c r="D245" s="1" t="s">
        <v>4</v>
      </c>
      <c r="E245" s="12" t="s">
        <v>101</v>
      </c>
      <c r="G245" s="3" t="s">
        <v>16</v>
      </c>
      <c r="H245" s="68">
        <f>$H$232*100000/($C$97*$C$5*($C$95-H244/2))</f>
        <v>0.72276332453134584</v>
      </c>
      <c r="I245" s="1" t="s">
        <v>4</v>
      </c>
      <c r="J245" s="12" t="s">
        <v>101</v>
      </c>
    </row>
    <row r="246" spans="2:11" x14ac:dyDescent="0.3">
      <c r="B246" s="65" t="s">
        <v>92</v>
      </c>
      <c r="C246" s="68">
        <f xml:space="preserve"> C245*$C$5/(0.85*$C$4*$C$91)</f>
        <v>0.62205517640643104</v>
      </c>
      <c r="D246" s="67" t="s">
        <v>3</v>
      </c>
      <c r="G246" s="65" t="s">
        <v>92</v>
      </c>
      <c r="H246" s="68">
        <f xml:space="preserve"> H245*$C$5/(0.85*$C$4*$C$91)</f>
        <v>0.42515489678314461</v>
      </c>
      <c r="I246" s="67" t="s">
        <v>3</v>
      </c>
    </row>
    <row r="247" spans="2:11" x14ac:dyDescent="0.3">
      <c r="B247" s="65"/>
      <c r="C247" s="68"/>
      <c r="D247" s="67"/>
    </row>
    <row r="248" spans="2:11" x14ac:dyDescent="0.3">
      <c r="B248" s="43" t="s">
        <v>116</v>
      </c>
      <c r="C248" s="57">
        <f>MAX(C245,$C$284)</f>
        <v>1.0574937998909328</v>
      </c>
      <c r="D248" s="69" t="s">
        <v>4</v>
      </c>
      <c r="E248" s="11"/>
      <c r="G248" s="43" t="s">
        <v>116</v>
      </c>
      <c r="H248" s="57">
        <f>MAX(H245,$C$284)</f>
        <v>0.72276332453134584</v>
      </c>
      <c r="I248" s="69" t="s">
        <v>4</v>
      </c>
      <c r="J248" s="11"/>
    </row>
    <row r="249" spans="2:11" x14ac:dyDescent="0.3">
      <c r="B249" s="17"/>
      <c r="C249" s="18"/>
      <c r="D249" s="19"/>
      <c r="E249" s="20" t="str">
        <f>+LOOKUP(C250,$N$42:$N$50,$O$42:$O$50)</f>
        <v>1/2"</v>
      </c>
      <c r="F249" s="19"/>
      <c r="G249" s="17"/>
      <c r="H249" s="18"/>
      <c r="I249" s="19"/>
      <c r="J249" s="20" t="str">
        <f>+LOOKUP(H250,$N$42:$N$50,$O$42:$O$50)</f>
        <v>1/2"</v>
      </c>
      <c r="K249" s="19"/>
    </row>
    <row r="250" spans="2:11" x14ac:dyDescent="0.3">
      <c r="B250" s="21" t="s">
        <v>17</v>
      </c>
      <c r="C250" s="35">
        <v>4</v>
      </c>
      <c r="D250" s="22" t="s">
        <v>18</v>
      </c>
      <c r="E250" s="23">
        <f>LOOKUP(C250,$N$42:$N$50,$P$42:$P$50)</f>
        <v>1.27</v>
      </c>
      <c r="F250" s="19" t="s">
        <v>3</v>
      </c>
      <c r="G250" s="21" t="s">
        <v>17</v>
      </c>
      <c r="H250" s="35">
        <v>4</v>
      </c>
      <c r="I250" s="22" t="s">
        <v>18</v>
      </c>
      <c r="J250" s="23">
        <f>LOOKUP(H250,$N$42:$N$50,$P$42:$P$50)</f>
        <v>1.27</v>
      </c>
      <c r="K250" s="19" t="s">
        <v>3</v>
      </c>
    </row>
    <row r="251" spans="2:11" x14ac:dyDescent="0.3">
      <c r="B251" s="24"/>
      <c r="D251" s="16" t="s">
        <v>19</v>
      </c>
      <c r="E251" s="23">
        <f>LOOKUP(C250,$N$42:$N$50,$Q$42:$Q$50)</f>
        <v>1.2667686977437445</v>
      </c>
      <c r="F251" s="19" t="s">
        <v>4</v>
      </c>
      <c r="G251" s="24"/>
      <c r="I251" s="16" t="s">
        <v>19</v>
      </c>
      <c r="J251" s="23">
        <f>LOOKUP(H250,$N$42:$N$50,$Q$42:$Q$50)</f>
        <v>1.2667686977437445</v>
      </c>
      <c r="K251" s="19" t="s">
        <v>4</v>
      </c>
    </row>
    <row r="252" spans="2:11" x14ac:dyDescent="0.3">
      <c r="B252" s="36" t="s">
        <v>44</v>
      </c>
      <c r="C252" s="9">
        <f>ROUNDUP(C248/E251,0)</f>
        <v>1</v>
      </c>
      <c r="D252" s="25"/>
      <c r="E252" s="25"/>
      <c r="F252" s="19"/>
      <c r="G252" s="36" t="s">
        <v>44</v>
      </c>
      <c r="H252" s="9">
        <f>ROUNDUP(H248/J251,0)</f>
        <v>1</v>
      </c>
      <c r="I252" s="25"/>
      <c r="J252" s="25"/>
    </row>
    <row r="253" spans="2:11" x14ac:dyDescent="0.3">
      <c r="B253" s="10" t="s">
        <v>43</v>
      </c>
      <c r="C253" s="38" t="str">
        <f>CONCATENATE(C252," Ø ",E249," (",ROUND(C252*E251,2), "cm2"," )")</f>
        <v>1 Ø 1/2" (1.27cm2 )</v>
      </c>
      <c r="D253" s="37"/>
      <c r="E253" s="25"/>
      <c r="F253" s="25"/>
      <c r="G253" s="10" t="s">
        <v>43</v>
      </c>
      <c r="H253" s="38" t="str">
        <f>CONCATENATE(H252," Ø ",J249," (",ROUND(H252*J251,2), "cm2"," )")</f>
        <v>1 Ø 1/2" (1.27cm2 )</v>
      </c>
      <c r="I253" s="37"/>
      <c r="J253" s="25"/>
    </row>
    <row r="254" spans="2:11" x14ac:dyDescent="0.3">
      <c r="B254" s="3"/>
      <c r="D254" s="11"/>
      <c r="E254" s="11"/>
    </row>
    <row r="255" spans="2:11" ht="18" x14ac:dyDescent="0.3">
      <c r="B255" s="70" t="s">
        <v>111</v>
      </c>
      <c r="C255" s="41"/>
      <c r="G255" s="70" t="s">
        <v>112</v>
      </c>
      <c r="H255" s="41"/>
    </row>
    <row r="256" spans="2:11" x14ac:dyDescent="0.3">
      <c r="B256" s="42" t="s">
        <v>114</v>
      </c>
      <c r="C256" s="57">
        <f>+C61</f>
        <v>0.45864000000000005</v>
      </c>
      <c r="D256" s="2" t="s">
        <v>15</v>
      </c>
      <c r="G256" s="42" t="s">
        <v>114</v>
      </c>
      <c r="H256" s="57">
        <f>+C62</f>
        <v>0.6671127272727273</v>
      </c>
      <c r="I256" s="2" t="s">
        <v>15</v>
      </c>
    </row>
    <row r="258" spans="2:11" x14ac:dyDescent="0.3">
      <c r="B258" s="1" t="s">
        <v>91</v>
      </c>
      <c r="E258" s="53"/>
      <c r="F258" s="54"/>
      <c r="G258" s="1" t="s">
        <v>91</v>
      </c>
      <c r="J258" s="53"/>
      <c r="K258" s="54"/>
    </row>
    <row r="259" spans="2:11" x14ac:dyDescent="0.3">
      <c r="B259" s="3" t="s">
        <v>16</v>
      </c>
      <c r="C259" s="68">
        <f>$C$256*100000/($C$97*$C$5*($C$95-$C$129/2))</f>
        <v>0.79302832244008725</v>
      </c>
      <c r="D259" s="1" t="s">
        <v>4</v>
      </c>
      <c r="E259" s="12" t="s">
        <v>93</v>
      </c>
      <c r="F259" s="54"/>
      <c r="G259" s="3" t="s">
        <v>16</v>
      </c>
      <c r="H259" s="68">
        <f>$H$256*100000/($C$97*$C$5*($C$95-$C$129/2))</f>
        <v>1.1534957417310361</v>
      </c>
      <c r="I259" s="1" t="s">
        <v>4</v>
      </c>
      <c r="J259" s="12" t="s">
        <v>93</v>
      </c>
      <c r="K259" s="54"/>
    </row>
    <row r="260" spans="2:11" x14ac:dyDescent="0.3">
      <c r="B260" s="65" t="s">
        <v>92</v>
      </c>
      <c r="C260" s="66">
        <f xml:space="preserve"> C259*$C$5/(0.85*$C$4*$C$91)</f>
        <v>0.466487248494169</v>
      </c>
      <c r="D260" s="67" t="s">
        <v>3</v>
      </c>
      <c r="E260" s="53"/>
      <c r="F260" s="54"/>
      <c r="G260" s="65" t="s">
        <v>92</v>
      </c>
      <c r="H260" s="66">
        <f xml:space="preserve"> H259*$C$5/(0.85*$C$4*$C$91)</f>
        <v>0.67852690690060946</v>
      </c>
      <c r="I260" s="67" t="s">
        <v>3</v>
      </c>
      <c r="J260" s="53"/>
      <c r="K260" s="54"/>
    </row>
    <row r="261" spans="2:11" x14ac:dyDescent="0.3">
      <c r="B261" s="3" t="s">
        <v>16</v>
      </c>
      <c r="C261" s="68">
        <f>$C$256*100000/($C$97*$C$5*($C$95-C260/2))</f>
        <v>0.72365417981976765</v>
      </c>
      <c r="D261" s="1" t="s">
        <v>4</v>
      </c>
      <c r="E261" s="12" t="s">
        <v>97</v>
      </c>
      <c r="F261" s="54"/>
      <c r="G261" s="3" t="s">
        <v>16</v>
      </c>
      <c r="H261" s="68">
        <f>$H$256*100000/($C$97*$C$5*($C$95-H260/2))</f>
        <v>1.0592859924995157</v>
      </c>
      <c r="I261" s="1" t="s">
        <v>4</v>
      </c>
      <c r="J261" s="12" t="s">
        <v>97</v>
      </c>
      <c r="K261" s="54"/>
    </row>
    <row r="262" spans="2:11" x14ac:dyDescent="0.3">
      <c r="B262" s="65" t="s">
        <v>92</v>
      </c>
      <c r="C262" s="68">
        <f xml:space="preserve"> C261*$C$5/(0.85*$C$4*$C$91)</f>
        <v>0.42567892930574569</v>
      </c>
      <c r="D262" s="67" t="s">
        <v>3</v>
      </c>
      <c r="E262" s="53"/>
      <c r="F262" s="54"/>
      <c r="G262" s="65" t="s">
        <v>92</v>
      </c>
      <c r="H262" s="68">
        <f xml:space="preserve"> H261*$C$5/(0.85*$C$4*$C$91)</f>
        <v>0.6231094073526563</v>
      </c>
      <c r="I262" s="67" t="s">
        <v>3</v>
      </c>
      <c r="J262" s="53"/>
      <c r="K262" s="54"/>
    </row>
    <row r="263" spans="2:11" x14ac:dyDescent="0.3">
      <c r="B263" s="3" t="s">
        <v>16</v>
      </c>
      <c r="C263" s="68">
        <f>$C$256*100000/($C$97*$C$5*($C$95-C262/2))</f>
        <v>0.72277460549598782</v>
      </c>
      <c r="D263" s="1" t="s">
        <v>4</v>
      </c>
      <c r="E263" s="12" t="s">
        <v>98</v>
      </c>
      <c r="F263" s="54"/>
      <c r="G263" s="3" t="s">
        <v>16</v>
      </c>
      <c r="H263" s="68">
        <f>$H$256*100000/($C$97*$C$5*($C$95-H262/2))</f>
        <v>1.0575272013129149</v>
      </c>
      <c r="I263" s="1" t="s">
        <v>4</v>
      </c>
      <c r="J263" s="12" t="s">
        <v>98</v>
      </c>
      <c r="K263" s="54"/>
    </row>
    <row r="264" spans="2:11" x14ac:dyDescent="0.3">
      <c r="B264" s="65" t="s">
        <v>92</v>
      </c>
      <c r="C264" s="68">
        <f xml:space="preserve"> C263*$C$5/(0.85*$C$4*$C$91)</f>
        <v>0.42516153264469869</v>
      </c>
      <c r="D264" s="67" t="s">
        <v>3</v>
      </c>
      <c r="E264" s="53"/>
      <c r="F264" s="54"/>
      <c r="G264" s="65" t="s">
        <v>92</v>
      </c>
      <c r="H264" s="68">
        <f xml:space="preserve"> H263*$C$5/(0.85*$C$4*$C$91)</f>
        <v>0.62207482430171468</v>
      </c>
      <c r="I264" s="67" t="s">
        <v>3</v>
      </c>
      <c r="J264" s="53"/>
      <c r="K264" s="54"/>
    </row>
    <row r="265" spans="2:11" x14ac:dyDescent="0.3">
      <c r="B265" s="3" t="s">
        <v>16</v>
      </c>
      <c r="C265" s="68">
        <f>$C$256*100000/($C$97*$C$5*($C$95-C264/2))</f>
        <v>0.7227634673584824</v>
      </c>
      <c r="D265" s="1" t="s">
        <v>4</v>
      </c>
      <c r="E265" s="12" t="s">
        <v>99</v>
      </c>
      <c r="F265" s="54"/>
      <c r="G265" s="3" t="s">
        <v>16</v>
      </c>
      <c r="H265" s="68">
        <f>$H$256*100000/($C$97*$C$5*($C$95-H264/2))</f>
        <v>1.0574944221718319</v>
      </c>
      <c r="I265" s="1" t="s">
        <v>4</v>
      </c>
      <c r="J265" s="12" t="s">
        <v>99</v>
      </c>
      <c r="K265" s="54"/>
    </row>
    <row r="266" spans="2:11" x14ac:dyDescent="0.3">
      <c r="B266" s="65" t="s">
        <v>92</v>
      </c>
      <c r="C266" s="68">
        <f xml:space="preserve"> C265*$C$5/(0.85*$C$4*$C$91)</f>
        <v>0.4251549807991073</v>
      </c>
      <c r="D266" s="67" t="s">
        <v>3</v>
      </c>
      <c r="E266" s="53"/>
      <c r="F266" s="54"/>
      <c r="G266" s="65" t="s">
        <v>92</v>
      </c>
      <c r="H266" s="68">
        <f xml:space="preserve"> H265*$C$5/(0.85*$C$4*$C$91)</f>
        <v>0.62205554245401873</v>
      </c>
      <c r="I266" s="67" t="s">
        <v>3</v>
      </c>
      <c r="J266" s="53"/>
      <c r="K266" s="54"/>
    </row>
    <row r="267" spans="2:11" x14ac:dyDescent="0.3">
      <c r="B267" s="3" t="s">
        <v>16</v>
      </c>
      <c r="C267" s="68">
        <f>$C$256*100000/($C$97*$C$5*($C$95-C266/2))</f>
        <v>0.72276332631733575</v>
      </c>
      <c r="D267" s="1" t="s">
        <v>4</v>
      </c>
      <c r="E267" s="12" t="s">
        <v>100</v>
      </c>
      <c r="G267" s="3" t="s">
        <v>16</v>
      </c>
      <c r="H267" s="68">
        <f>$H$256*100000/($C$97*$C$5*($C$95-H266/2))</f>
        <v>1.0574938112760228</v>
      </c>
      <c r="I267" s="1" t="s">
        <v>4</v>
      </c>
      <c r="J267" s="12" t="s">
        <v>100</v>
      </c>
    </row>
    <row r="268" spans="2:11" x14ac:dyDescent="0.3">
      <c r="B268" s="65" t="s">
        <v>92</v>
      </c>
      <c r="C268" s="68">
        <f xml:space="preserve"> C267*$C$5/(0.85*$C$4*$C$91)</f>
        <v>0.42515489783372695</v>
      </c>
      <c r="D268" s="67" t="s">
        <v>3</v>
      </c>
      <c r="G268" s="65" t="s">
        <v>92</v>
      </c>
      <c r="H268" s="68">
        <f xml:space="preserve"> H267*$C$5/(0.85*$C$4*$C$91)</f>
        <v>0.6220551831035428</v>
      </c>
      <c r="I268" s="67" t="s">
        <v>3</v>
      </c>
    </row>
    <row r="269" spans="2:11" x14ac:dyDescent="0.3">
      <c r="B269" s="3" t="s">
        <v>16</v>
      </c>
      <c r="C269" s="68">
        <f>$C$256*100000/($C$97*$C$5*($C$95-C268/2))</f>
        <v>0.72276332453134584</v>
      </c>
      <c r="D269" s="1" t="s">
        <v>4</v>
      </c>
      <c r="E269" s="12" t="s">
        <v>101</v>
      </c>
      <c r="G269" s="3" t="s">
        <v>16</v>
      </c>
      <c r="H269" s="68">
        <f>$H$256*100000/($C$97*$C$5*($C$95-H268/2))</f>
        <v>1.0574937998909328</v>
      </c>
      <c r="I269" s="1" t="s">
        <v>4</v>
      </c>
      <c r="J269" s="12" t="s">
        <v>101</v>
      </c>
    </row>
    <row r="270" spans="2:11" x14ac:dyDescent="0.3">
      <c r="B270" s="65" t="s">
        <v>92</v>
      </c>
      <c r="C270" s="68">
        <f xml:space="preserve"> C269*$C$5/(0.85*$C$4*$C$91)</f>
        <v>0.42515489678314461</v>
      </c>
      <c r="D270" s="67" t="s">
        <v>3</v>
      </c>
      <c r="G270" s="65" t="s">
        <v>92</v>
      </c>
      <c r="H270" s="68">
        <f xml:space="preserve"> H269*$C$5/(0.85*$C$4*$C$91)</f>
        <v>0.62205517640643104</v>
      </c>
      <c r="I270" s="67" t="s">
        <v>3</v>
      </c>
    </row>
    <row r="271" spans="2:11" x14ac:dyDescent="0.3">
      <c r="B271" s="65"/>
      <c r="C271" s="68"/>
      <c r="D271" s="67"/>
    </row>
    <row r="272" spans="2:11" x14ac:dyDescent="0.3">
      <c r="B272" s="43" t="s">
        <v>116</v>
      </c>
      <c r="C272" s="57">
        <f>MAX(C269,$C$284)</f>
        <v>0.72276332453134584</v>
      </c>
      <c r="D272" s="69" t="s">
        <v>4</v>
      </c>
      <c r="E272" s="11"/>
      <c r="G272" s="43" t="s">
        <v>116</v>
      </c>
      <c r="H272" s="57">
        <f>MAX(H269,$C$284)</f>
        <v>1.0574937998909328</v>
      </c>
      <c r="I272" s="69" t="s">
        <v>4</v>
      </c>
      <c r="J272" s="11"/>
    </row>
    <row r="273" spans="2:11" x14ac:dyDescent="0.3">
      <c r="B273" s="17"/>
      <c r="C273" s="18"/>
      <c r="D273" s="19"/>
      <c r="E273" s="20" t="str">
        <f>+LOOKUP(C274,$N$42:$N$50,$O$42:$O$50)</f>
        <v>1/2"</v>
      </c>
      <c r="F273" s="19"/>
      <c r="G273" s="17"/>
      <c r="H273" s="18"/>
      <c r="I273" s="19"/>
      <c r="J273" s="20" t="str">
        <f>+LOOKUP(H274,$N$42:$N$50,$O$42:$O$50)</f>
        <v>1/2"</v>
      </c>
      <c r="K273" s="19"/>
    </row>
    <row r="274" spans="2:11" x14ac:dyDescent="0.3">
      <c r="B274" s="21" t="s">
        <v>17</v>
      </c>
      <c r="C274" s="35">
        <v>4</v>
      </c>
      <c r="D274" s="22" t="s">
        <v>18</v>
      </c>
      <c r="E274" s="23">
        <f>LOOKUP(C274,$N$42:$N$50,$P$42:$P$50)</f>
        <v>1.27</v>
      </c>
      <c r="F274" s="19" t="s">
        <v>3</v>
      </c>
      <c r="G274" s="21" t="s">
        <v>17</v>
      </c>
      <c r="H274" s="35">
        <v>4</v>
      </c>
      <c r="I274" s="22" t="s">
        <v>18</v>
      </c>
      <c r="J274" s="23">
        <f>LOOKUP(H274,$N$42:$N$50,$P$42:$P$50)</f>
        <v>1.27</v>
      </c>
      <c r="K274" s="19" t="s">
        <v>3</v>
      </c>
    </row>
    <row r="275" spans="2:11" x14ac:dyDescent="0.3">
      <c r="B275" s="24"/>
      <c r="D275" s="16" t="s">
        <v>19</v>
      </c>
      <c r="E275" s="23">
        <f>LOOKUP(C274,$N$42:$N$50,$Q$42:$Q$50)</f>
        <v>1.2667686977437445</v>
      </c>
      <c r="F275" s="19" t="s">
        <v>4</v>
      </c>
      <c r="G275" s="24"/>
      <c r="I275" s="16" t="s">
        <v>19</v>
      </c>
      <c r="J275" s="23">
        <f>LOOKUP(H274,$N$42:$N$50,$Q$42:$Q$50)</f>
        <v>1.2667686977437445</v>
      </c>
      <c r="K275" s="19" t="s">
        <v>4</v>
      </c>
    </row>
    <row r="276" spans="2:11" x14ac:dyDescent="0.3">
      <c r="B276" s="36" t="s">
        <v>44</v>
      </c>
      <c r="C276" s="9">
        <f>ROUNDUP(C272/E275,0)</f>
        <v>1</v>
      </c>
      <c r="D276" s="25"/>
      <c r="E276" s="25"/>
      <c r="F276" s="19"/>
      <c r="G276" s="36" t="s">
        <v>44</v>
      </c>
      <c r="H276" s="9">
        <f>ROUNDUP(H272/J275,0)</f>
        <v>1</v>
      </c>
      <c r="I276" s="25"/>
      <c r="J276" s="25"/>
    </row>
    <row r="277" spans="2:11" x14ac:dyDescent="0.3">
      <c r="B277" s="10" t="s">
        <v>43</v>
      </c>
      <c r="C277" s="38" t="str">
        <f>CONCATENATE(C276," Ø ",E273," (",ROUND(C276*E275,2), "cm2"," )")</f>
        <v>1 Ø 1/2" (1.27cm2 )</v>
      </c>
      <c r="D277" s="37"/>
      <c r="E277" s="25"/>
      <c r="F277" s="25"/>
      <c r="G277" s="10" t="s">
        <v>43</v>
      </c>
      <c r="H277" s="38" t="str">
        <f>CONCATENATE(H276," Ø ",J273," (",ROUND(H276*J275,2), "cm2"," )")</f>
        <v>1 Ø 1/2" (1.27cm2 )</v>
      </c>
      <c r="I277" s="37"/>
      <c r="J277" s="25"/>
    </row>
    <row r="278" spans="2:11" x14ac:dyDescent="0.3">
      <c r="B278" s="65"/>
      <c r="C278" s="68"/>
      <c r="D278" s="67"/>
    </row>
    <row r="279" spans="2:11" x14ac:dyDescent="0.3">
      <c r="B279" s="49" t="s">
        <v>120</v>
      </c>
      <c r="C279" s="4"/>
      <c r="D279" s="11"/>
      <c r="E279" s="11"/>
    </row>
    <row r="280" spans="2:11" x14ac:dyDescent="0.3">
      <c r="B280" s="3"/>
      <c r="C280" s="4"/>
      <c r="D280" s="11"/>
      <c r="E280" s="11"/>
    </row>
    <row r="281" spans="2:11" x14ac:dyDescent="0.3">
      <c r="B281" s="3"/>
      <c r="C281" s="4"/>
      <c r="D281" s="11"/>
      <c r="E281" s="11"/>
    </row>
    <row r="282" spans="2:11" x14ac:dyDescent="0.3">
      <c r="B282" s="3"/>
      <c r="C282" s="4"/>
      <c r="D282" s="11"/>
      <c r="E282" s="11"/>
    </row>
    <row r="283" spans="2:11" x14ac:dyDescent="0.3">
      <c r="B283" s="3"/>
      <c r="C283" s="4"/>
      <c r="D283" s="11"/>
      <c r="E283" s="11"/>
    </row>
    <row r="284" spans="2:11" x14ac:dyDescent="0.3">
      <c r="B284" s="3" t="s">
        <v>115</v>
      </c>
      <c r="C284" s="68">
        <f>0.8*SQRT(C4)/C5*C11*C95</f>
        <v>0.46924458035280087</v>
      </c>
      <c r="D284" s="11" t="s">
        <v>4</v>
      </c>
      <c r="E284" s="11"/>
    </row>
    <row r="285" spans="2:11" x14ac:dyDescent="0.3">
      <c r="B285" s="3"/>
      <c r="C285" s="68"/>
      <c r="D285" s="11"/>
      <c r="E285" s="11"/>
    </row>
    <row r="286" spans="2:11" x14ac:dyDescent="0.3">
      <c r="B286" s="12" t="s">
        <v>117</v>
      </c>
      <c r="C286" s="68"/>
      <c r="D286" s="11"/>
      <c r="E286" s="11"/>
    </row>
    <row r="287" spans="2:11" x14ac:dyDescent="0.3">
      <c r="B287" s="73">
        <f>C150</f>
        <v>0.49261042290542967</v>
      </c>
      <c r="C287" s="73">
        <f>H150</f>
        <v>1.2501117200076464</v>
      </c>
      <c r="E287" s="75">
        <f>H174</f>
        <v>1.1258679778385772</v>
      </c>
      <c r="F287" s="9"/>
      <c r="G287" s="75">
        <f>H198</f>
        <v>1.1258679778385772</v>
      </c>
      <c r="H287" s="79">
        <f>H222</f>
        <v>0.49261042290542967</v>
      </c>
      <c r="I287" s="78"/>
    </row>
    <row r="288" spans="2:11" x14ac:dyDescent="0.3">
      <c r="C288" s="79">
        <f>C174</f>
        <v>1.1258679778385772</v>
      </c>
      <c r="E288" s="79">
        <f>C198</f>
        <v>1.1258679778385772</v>
      </c>
      <c r="G288" s="79">
        <f>C222</f>
        <v>1.2501117200076464</v>
      </c>
      <c r="H288" s="78"/>
      <c r="I288" s="73"/>
    </row>
    <row r="289" spans="1:9" x14ac:dyDescent="0.3">
      <c r="B289" s="12"/>
      <c r="C289" s="4"/>
      <c r="E289" s="4"/>
      <c r="G289" s="4"/>
    </row>
    <row r="290" spans="1:9" x14ac:dyDescent="0.3">
      <c r="B290" s="12"/>
      <c r="C290" s="4"/>
      <c r="E290" s="4"/>
      <c r="G290" s="4"/>
    </row>
    <row r="291" spans="1:9" x14ac:dyDescent="0.3">
      <c r="C291" s="9"/>
      <c r="E291" s="9"/>
      <c r="G291" s="9"/>
    </row>
    <row r="292" spans="1:9" x14ac:dyDescent="0.3">
      <c r="C292" s="9"/>
      <c r="E292" s="9"/>
      <c r="G292" s="9"/>
    </row>
    <row r="293" spans="1:9" x14ac:dyDescent="0.3">
      <c r="B293" s="12" t="str">
        <f>CONCATENATE("")</f>
        <v/>
      </c>
      <c r="C293" s="4"/>
      <c r="E293" s="4"/>
      <c r="G293" s="4"/>
    </row>
    <row r="294" spans="1:9" x14ac:dyDescent="0.3">
      <c r="A294" s="9"/>
      <c r="B294" s="80">
        <f>C248</f>
        <v>1.0574937998909328</v>
      </c>
      <c r="C294" s="4"/>
      <c r="D294" s="81">
        <f>H248</f>
        <v>0.72276332453134584</v>
      </c>
      <c r="E294" s="4"/>
      <c r="F294" s="81">
        <f>C272</f>
        <v>0.72276332453134584</v>
      </c>
      <c r="G294" s="4"/>
      <c r="H294" s="82">
        <f>H272</f>
        <v>1.0574937998909328</v>
      </c>
    </row>
    <row r="295" spans="1:9" x14ac:dyDescent="0.3">
      <c r="A295" s="9"/>
      <c r="B295" s="80"/>
      <c r="C295" s="4"/>
      <c r="D295" s="81"/>
      <c r="E295" s="4"/>
      <c r="F295" s="81"/>
      <c r="G295" s="4"/>
      <c r="H295" s="82"/>
    </row>
    <row r="296" spans="1:9" x14ac:dyDescent="0.3">
      <c r="B296" s="12" t="s">
        <v>118</v>
      </c>
      <c r="C296" s="68"/>
      <c r="D296" s="11"/>
      <c r="E296" s="11"/>
    </row>
    <row r="297" spans="1:9" x14ac:dyDescent="0.3">
      <c r="B297" s="73" t="str">
        <f>CONCATENATE(C154," Ø ",E151)</f>
        <v>1 Ø 3/8"</v>
      </c>
      <c r="C297" s="74" t="str">
        <f>CONCATENATE(H154," Ø ",J151)</f>
        <v>1 Ø 1/2"</v>
      </c>
      <c r="E297" s="75" t="str">
        <f>CONCATENATE(H178," Ø ",J175)</f>
        <v>1 Ø 1/2"</v>
      </c>
      <c r="F297" s="9"/>
      <c r="G297" s="75" t="str">
        <f>CONCATENATE(H202," Ø ",J199)</f>
        <v>1 Ø 1/2"</v>
      </c>
      <c r="H297" s="77" t="str">
        <f>CONCATENATE(H226," Ø ",J223)</f>
        <v>1 Ø 1/2"</v>
      </c>
      <c r="I297" s="78"/>
    </row>
    <row r="298" spans="1:9" x14ac:dyDescent="0.3">
      <c r="C298" s="77" t="str">
        <f>CONCATENATE(C178," Ø ",E175)</f>
        <v>1 Ø 1/2"</v>
      </c>
      <c r="E298" s="76" t="str">
        <f>CONCATENATE(C202," Ø ",E199)</f>
        <v>1 Ø 1/2"</v>
      </c>
      <c r="G298" s="76" t="str">
        <f>CONCATENATE(C226," Ø ",E223)</f>
        <v>1 Ø 1/2"</v>
      </c>
      <c r="H298" s="78"/>
      <c r="I298" s="73"/>
    </row>
    <row r="299" spans="1:9" x14ac:dyDescent="0.3">
      <c r="B299" s="12"/>
      <c r="C299" s="4"/>
      <c r="E299" s="4"/>
      <c r="G299" s="4"/>
    </row>
    <row r="300" spans="1:9" x14ac:dyDescent="0.3">
      <c r="B300" s="12"/>
      <c r="C300" s="4"/>
      <c r="E300" s="4"/>
      <c r="G300" s="4"/>
    </row>
    <row r="301" spans="1:9" x14ac:dyDescent="0.3">
      <c r="C301" s="9"/>
      <c r="E301" s="9"/>
      <c r="G301" s="9"/>
    </row>
    <row r="302" spans="1:9" x14ac:dyDescent="0.3">
      <c r="C302" s="9"/>
      <c r="E302" s="9"/>
      <c r="G302" s="9"/>
    </row>
    <row r="303" spans="1:9" x14ac:dyDescent="0.3">
      <c r="B303" s="12" t="str">
        <f>CONCATENATE("")</f>
        <v/>
      </c>
      <c r="C303" s="4"/>
      <c r="E303" s="4"/>
      <c r="G303" s="4"/>
    </row>
    <row r="304" spans="1:9" x14ac:dyDescent="0.3">
      <c r="A304" s="9"/>
      <c r="B304" s="48" t="str">
        <f>CONCATENATE(C252," Ø ",E249,)</f>
        <v>1 Ø 1/2"</v>
      </c>
      <c r="C304" s="4"/>
      <c r="D304" s="71" t="str">
        <f>CONCATENATE(H252," Ø ",J249,)</f>
        <v>1 Ø 1/2"</v>
      </c>
      <c r="E304" s="4"/>
      <c r="F304" s="71" t="str">
        <f>CONCATENATE(C276," Ø ",E273)</f>
        <v>1 Ø 1/2"</v>
      </c>
      <c r="G304" s="4"/>
      <c r="H304" s="72" t="str">
        <f>CONCATENATE(H276," Ø ",J273)</f>
        <v>1 Ø 1/2"</v>
      </c>
    </row>
    <row r="305" spans="1:9" x14ac:dyDescent="0.3">
      <c r="B305" s="3"/>
      <c r="C305" s="68"/>
      <c r="D305" s="11"/>
      <c r="E305" s="11"/>
    </row>
    <row r="306" spans="1:9" x14ac:dyDescent="0.3">
      <c r="B306" s="3"/>
      <c r="C306" s="68"/>
      <c r="D306" s="11"/>
      <c r="E306" s="11"/>
    </row>
    <row r="307" spans="1:9" x14ac:dyDescent="0.3">
      <c r="B307" s="49" t="s">
        <v>119</v>
      </c>
      <c r="C307" s="68"/>
      <c r="D307" s="11"/>
      <c r="E307" s="11"/>
    </row>
    <row r="308" spans="1:9" x14ac:dyDescent="0.3">
      <c r="B308" s="3"/>
      <c r="C308" s="68"/>
      <c r="D308" s="11"/>
      <c r="E308" s="11"/>
    </row>
    <row r="309" spans="1:9" x14ac:dyDescent="0.3">
      <c r="B309" s="73"/>
      <c r="C309" s="74"/>
      <c r="E309" s="75"/>
      <c r="F309" s="9"/>
      <c r="G309" s="75"/>
      <c r="H309" s="77"/>
      <c r="I309" s="78"/>
    </row>
    <row r="310" spans="1:9" x14ac:dyDescent="0.3">
      <c r="C310" s="77"/>
      <c r="E310" s="76"/>
      <c r="G310" s="76"/>
      <c r="H310" s="78"/>
      <c r="I310" s="73"/>
    </row>
    <row r="311" spans="1:9" x14ac:dyDescent="0.3">
      <c r="B311" s="12"/>
      <c r="C311" s="4"/>
      <c r="E311" s="4"/>
      <c r="G311" s="4"/>
    </row>
    <row r="312" spans="1:9" x14ac:dyDescent="0.3">
      <c r="B312" s="12"/>
      <c r="C312" s="4"/>
      <c r="E312" s="4"/>
      <c r="G312" s="4"/>
    </row>
    <row r="313" spans="1:9" x14ac:dyDescent="0.3">
      <c r="C313" s="9"/>
      <c r="E313" s="9"/>
      <c r="G313" s="9"/>
    </row>
    <row r="314" spans="1:9" x14ac:dyDescent="0.3">
      <c r="C314" s="9"/>
      <c r="E314" s="9"/>
      <c r="G314" s="9"/>
    </row>
    <row r="315" spans="1:9" x14ac:dyDescent="0.3">
      <c r="B315" s="12" t="str">
        <f>CONCATENATE("")</f>
        <v/>
      </c>
      <c r="C315" s="4"/>
      <c r="E315" s="4"/>
      <c r="G315" s="4"/>
    </row>
    <row r="316" spans="1:9" x14ac:dyDescent="0.3">
      <c r="A316" s="9"/>
      <c r="B316" s="48"/>
      <c r="C316" s="4"/>
      <c r="D316" s="71"/>
      <c r="E316" s="4"/>
      <c r="F316" s="71"/>
      <c r="G316" s="4"/>
      <c r="H316" s="72"/>
    </row>
    <row r="317" spans="1:9" x14ac:dyDescent="0.3">
      <c r="B317" s="3"/>
      <c r="C317" s="68"/>
      <c r="D317" s="11"/>
      <c r="E317" s="11"/>
    </row>
    <row r="318" spans="1:9" x14ac:dyDescent="0.3">
      <c r="B318" s="12" t="s">
        <v>121</v>
      </c>
      <c r="C318" s="68"/>
      <c r="D318" s="11"/>
      <c r="E318" s="11"/>
    </row>
    <row r="319" spans="1:9" x14ac:dyDescent="0.3">
      <c r="B319" s="12"/>
      <c r="C319" s="68"/>
      <c r="D319" s="11"/>
      <c r="E319" s="11"/>
    </row>
    <row r="320" spans="1:9" x14ac:dyDescent="0.3">
      <c r="B320" s="12"/>
      <c r="C320" s="68"/>
      <c r="D320" s="11"/>
      <c r="E320" s="11"/>
    </row>
    <row r="321" spans="2:9" x14ac:dyDescent="0.3">
      <c r="B321" s="12"/>
      <c r="C321" s="68"/>
      <c r="D321" s="11"/>
      <c r="E321" s="11"/>
    </row>
    <row r="322" spans="2:9" x14ac:dyDescent="0.3">
      <c r="B322" s="3"/>
      <c r="C322" s="68"/>
      <c r="D322" s="11"/>
      <c r="E322" s="11"/>
    </row>
    <row r="323" spans="2:9" x14ac:dyDescent="0.3">
      <c r="B323" s="10" t="s">
        <v>122</v>
      </c>
      <c r="C323" s="41">
        <f>$C$52*C6/2</f>
        <v>0.87360000000000004</v>
      </c>
      <c r="D323" s="1" t="s">
        <v>126</v>
      </c>
      <c r="E323" s="11"/>
    </row>
    <row r="324" spans="2:9" x14ac:dyDescent="0.3">
      <c r="B324" s="10" t="s">
        <v>8</v>
      </c>
      <c r="C324" s="41">
        <f>3*$C$52*C6/4</f>
        <v>1.3104</v>
      </c>
      <c r="D324" s="1" t="s">
        <v>126</v>
      </c>
      <c r="E324" s="11"/>
    </row>
    <row r="325" spans="2:9" x14ac:dyDescent="0.3">
      <c r="B325" s="10" t="s">
        <v>123</v>
      </c>
      <c r="C325" s="41">
        <f>$C$52*C7/2</f>
        <v>0.87360000000000004</v>
      </c>
      <c r="D325" s="1" t="s">
        <v>126</v>
      </c>
      <c r="E325" s="11"/>
    </row>
    <row r="326" spans="2:9" x14ac:dyDescent="0.3">
      <c r="B326" s="10" t="s">
        <v>8</v>
      </c>
      <c r="C326" s="41">
        <f>$C$52*C7/2</f>
        <v>0.87360000000000004</v>
      </c>
      <c r="D326" s="1" t="s">
        <v>126</v>
      </c>
      <c r="E326" s="11"/>
    </row>
    <row r="327" spans="2:9" x14ac:dyDescent="0.3">
      <c r="B327" s="10" t="s">
        <v>124</v>
      </c>
      <c r="C327" s="41">
        <f>$C$52*C8/2</f>
        <v>0.87360000000000004</v>
      </c>
      <c r="D327" s="1" t="s">
        <v>126</v>
      </c>
      <c r="E327" s="11"/>
    </row>
    <row r="328" spans="2:9" x14ac:dyDescent="0.3">
      <c r="B328" s="10" t="s">
        <v>8</v>
      </c>
      <c r="C328" s="41">
        <f>$C$52*C8/2</f>
        <v>0.87360000000000004</v>
      </c>
      <c r="D328" s="1" t="s">
        <v>126</v>
      </c>
      <c r="E328" s="11"/>
    </row>
    <row r="329" spans="2:9" x14ac:dyDescent="0.3">
      <c r="B329" s="10" t="s">
        <v>125</v>
      </c>
      <c r="C329" s="41">
        <f>3*$C$52*C9/4</f>
        <v>1.3104</v>
      </c>
      <c r="D329" s="1" t="s">
        <v>126</v>
      </c>
      <c r="E329" s="11"/>
    </row>
    <row r="330" spans="2:9" x14ac:dyDescent="0.3">
      <c r="B330" s="10" t="s">
        <v>8</v>
      </c>
      <c r="C330" s="41">
        <f>$C$52*C9/2</f>
        <v>0.87360000000000004</v>
      </c>
      <c r="D330" s="1" t="s">
        <v>126</v>
      </c>
      <c r="E330" s="11"/>
    </row>
    <row r="331" spans="2:9" x14ac:dyDescent="0.3">
      <c r="B331" s="3"/>
      <c r="D331" s="11"/>
      <c r="E331" s="11"/>
    </row>
    <row r="332" spans="2:9" x14ac:dyDescent="0.3">
      <c r="B332" s="73"/>
      <c r="C332" s="74"/>
      <c r="E332" s="75"/>
      <c r="F332" s="9"/>
      <c r="G332" s="75"/>
      <c r="H332" s="77"/>
      <c r="I332" s="78"/>
    </row>
    <row r="333" spans="2:9" x14ac:dyDescent="0.3">
      <c r="B333" s="62">
        <f>C323</f>
        <v>0.87360000000000004</v>
      </c>
      <c r="C333" s="84">
        <f>C325</f>
        <v>0.87360000000000004</v>
      </c>
      <c r="E333" s="84">
        <f>C327</f>
        <v>0.87360000000000004</v>
      </c>
      <c r="G333" s="84">
        <f>C329</f>
        <v>1.3104</v>
      </c>
      <c r="H333" s="78"/>
      <c r="I333" s="73"/>
    </row>
    <row r="334" spans="2:9" x14ac:dyDescent="0.3">
      <c r="B334" s="12"/>
      <c r="C334" s="4"/>
      <c r="E334" s="4"/>
      <c r="G334" s="4"/>
    </row>
    <row r="335" spans="2:9" x14ac:dyDescent="0.3">
      <c r="B335" s="12"/>
      <c r="C335" s="4"/>
      <c r="E335" s="4"/>
      <c r="G335" s="4"/>
    </row>
    <row r="336" spans="2:9" x14ac:dyDescent="0.3">
      <c r="C336" s="9"/>
      <c r="E336" s="9"/>
      <c r="G336" s="9"/>
    </row>
    <row r="337" spans="1:9" x14ac:dyDescent="0.3">
      <c r="C337" s="9"/>
      <c r="E337" s="9"/>
      <c r="G337" s="9"/>
    </row>
    <row r="338" spans="1:9" x14ac:dyDescent="0.3">
      <c r="B338" s="12" t="str">
        <f>CONCATENATE("")</f>
        <v/>
      </c>
      <c r="C338" s="4"/>
      <c r="E338" s="4"/>
      <c r="G338" s="4"/>
    </row>
    <row r="339" spans="1:9" x14ac:dyDescent="0.3">
      <c r="A339" s="9"/>
      <c r="B339" s="48"/>
      <c r="C339" s="63">
        <f>C324</f>
        <v>1.3104</v>
      </c>
      <c r="D339" s="71"/>
      <c r="E339" s="63">
        <f>C326</f>
        <v>0.87360000000000004</v>
      </c>
      <c r="F339" s="71"/>
      <c r="G339" s="63">
        <f>C328</f>
        <v>0.87360000000000004</v>
      </c>
      <c r="H339" s="84">
        <f>C330</f>
        <v>0.87360000000000004</v>
      </c>
    </row>
    <row r="340" spans="1:9" x14ac:dyDescent="0.3">
      <c r="A340" s="9"/>
      <c r="B340" s="48"/>
      <c r="C340" s="83"/>
      <c r="D340" s="71"/>
      <c r="E340" s="4"/>
      <c r="F340" s="71"/>
      <c r="G340" s="4"/>
      <c r="H340" s="72"/>
    </row>
    <row r="341" spans="1:9" x14ac:dyDescent="0.3">
      <c r="A341" s="85"/>
      <c r="B341" s="89" t="s">
        <v>127</v>
      </c>
      <c r="C341" s="87"/>
      <c r="D341" s="85"/>
      <c r="E341" s="88"/>
      <c r="F341" s="85"/>
      <c r="G341" s="88"/>
      <c r="H341" s="89"/>
      <c r="I341" s="90"/>
    </row>
    <row r="342" spans="1:9" x14ac:dyDescent="0.3">
      <c r="A342" s="85"/>
      <c r="B342" s="86"/>
      <c r="C342" s="87"/>
      <c r="D342" s="85"/>
      <c r="E342" s="88"/>
      <c r="F342" s="85"/>
      <c r="G342" s="88"/>
      <c r="H342" s="89"/>
      <c r="I342" s="90"/>
    </row>
    <row r="343" spans="1:9" x14ac:dyDescent="0.3">
      <c r="A343" s="85"/>
      <c r="B343" s="86" t="s">
        <v>55</v>
      </c>
      <c r="C343" s="88">
        <f>C13</f>
        <v>20</v>
      </c>
      <c r="D343" s="93" t="s">
        <v>3</v>
      </c>
      <c r="E343" s="88"/>
      <c r="F343" s="85"/>
      <c r="G343" s="88"/>
      <c r="H343" s="89"/>
      <c r="I343" s="90"/>
    </row>
    <row r="344" spans="1:9" x14ac:dyDescent="0.3">
      <c r="A344" s="85"/>
      <c r="B344" s="86" t="s">
        <v>63</v>
      </c>
      <c r="C344" s="88">
        <f>C11</f>
        <v>10</v>
      </c>
      <c r="D344" s="93" t="s">
        <v>3</v>
      </c>
      <c r="E344" s="88"/>
      <c r="F344" s="85"/>
      <c r="G344" s="88"/>
      <c r="H344" s="89"/>
      <c r="I344" s="90"/>
    </row>
    <row r="345" spans="1:9" x14ac:dyDescent="0.3">
      <c r="A345" s="90"/>
      <c r="B345" s="91" t="s">
        <v>5</v>
      </c>
      <c r="C345" s="96">
        <f>C4</f>
        <v>210</v>
      </c>
      <c r="D345" s="93" t="s">
        <v>10</v>
      </c>
      <c r="E345" s="93"/>
      <c r="F345" s="90"/>
      <c r="G345" s="90"/>
      <c r="H345" s="90"/>
      <c r="I345" s="90"/>
    </row>
    <row r="346" spans="1:9" x14ac:dyDescent="0.3">
      <c r="A346" s="90"/>
      <c r="B346" s="91" t="s">
        <v>84</v>
      </c>
      <c r="C346" s="96">
        <f>C95</f>
        <v>17</v>
      </c>
      <c r="D346" s="93" t="s">
        <v>3</v>
      </c>
      <c r="E346" s="93"/>
      <c r="F346" s="90"/>
      <c r="G346" s="90"/>
      <c r="H346" s="90"/>
      <c r="I346" s="90"/>
    </row>
    <row r="347" spans="1:9" x14ac:dyDescent="0.3">
      <c r="A347" s="90"/>
      <c r="B347" s="97" t="s">
        <v>128</v>
      </c>
      <c r="C347" s="98">
        <v>0.85</v>
      </c>
      <c r="D347" s="93" t="s">
        <v>129</v>
      </c>
      <c r="E347" s="93"/>
      <c r="F347" s="90"/>
      <c r="G347" s="90"/>
      <c r="H347" s="90"/>
      <c r="I347" s="90"/>
    </row>
    <row r="348" spans="1:9" x14ac:dyDescent="0.3">
      <c r="A348" s="90"/>
      <c r="B348" s="91"/>
      <c r="C348" s="96"/>
      <c r="D348" s="93"/>
      <c r="E348" s="93"/>
      <c r="F348" s="90"/>
      <c r="G348" s="90"/>
      <c r="H348" s="90"/>
      <c r="I348" s="90"/>
    </row>
    <row r="349" spans="1:9" x14ac:dyDescent="0.3">
      <c r="A349" s="90"/>
      <c r="B349" s="91"/>
      <c r="C349" s="96"/>
      <c r="D349" s="93"/>
      <c r="E349" s="93"/>
      <c r="F349" s="90"/>
      <c r="G349" s="90"/>
      <c r="H349" s="90"/>
      <c r="I349" s="90"/>
    </row>
    <row r="350" spans="1:9" x14ac:dyDescent="0.3">
      <c r="A350" s="90"/>
      <c r="B350" s="91"/>
      <c r="C350" s="96"/>
      <c r="D350" s="93"/>
      <c r="E350" s="93"/>
      <c r="F350" s="90"/>
      <c r="G350" s="90"/>
      <c r="H350" s="90"/>
      <c r="I350" s="90"/>
    </row>
    <row r="351" spans="1:9" x14ac:dyDescent="0.3">
      <c r="A351" s="90"/>
      <c r="B351" s="91" t="s">
        <v>8</v>
      </c>
      <c r="C351" s="92">
        <f>0.53*SQRT(C345)*C344*C346/1000</f>
        <v>1.3056730448316685</v>
      </c>
      <c r="D351" s="93" t="s">
        <v>7</v>
      </c>
      <c r="E351" s="93"/>
      <c r="F351" s="90"/>
      <c r="G351" s="90"/>
      <c r="H351" s="90"/>
      <c r="I351" s="90"/>
    </row>
    <row r="352" spans="1:9" x14ac:dyDescent="0.3">
      <c r="A352" s="90"/>
      <c r="B352" s="91"/>
      <c r="C352" s="96"/>
      <c r="D352" s="93"/>
      <c r="E352" s="93"/>
      <c r="F352" s="90"/>
      <c r="G352" s="90"/>
      <c r="H352" s="90"/>
      <c r="I352" s="90"/>
    </row>
    <row r="353" spans="1:9" x14ac:dyDescent="0.3">
      <c r="A353" s="90"/>
      <c r="B353" s="67" t="s">
        <v>135</v>
      </c>
      <c r="C353" s="96"/>
      <c r="D353" s="93"/>
      <c r="E353" s="93"/>
      <c r="F353" s="90"/>
      <c r="G353" s="90"/>
      <c r="H353" s="90"/>
      <c r="I353" s="90"/>
    </row>
    <row r="354" spans="1:9" x14ac:dyDescent="0.3">
      <c r="A354" s="90"/>
      <c r="B354" s="67"/>
      <c r="C354" s="96"/>
      <c r="D354" s="93"/>
      <c r="E354" s="93"/>
      <c r="F354" s="90"/>
      <c r="G354" s="90"/>
      <c r="H354" s="90"/>
      <c r="I354" s="90"/>
    </row>
    <row r="355" spans="1:9" x14ac:dyDescent="0.3">
      <c r="A355" s="90"/>
      <c r="B355" s="67"/>
      <c r="C355" s="96"/>
      <c r="D355" s="93"/>
      <c r="E355" s="93"/>
      <c r="F355" s="90"/>
      <c r="G355" s="90"/>
      <c r="H355" s="90"/>
      <c r="I355" s="90"/>
    </row>
    <row r="356" spans="1:9" x14ac:dyDescent="0.3">
      <c r="A356" s="90"/>
      <c r="B356" s="91" t="s">
        <v>8</v>
      </c>
      <c r="C356" s="92">
        <f>1.1*0.53*SQRT(C345)*C344*C346/1000</f>
        <v>1.4362403493148355</v>
      </c>
      <c r="D356" s="93" t="s">
        <v>7</v>
      </c>
      <c r="E356" s="93"/>
      <c r="F356" s="90"/>
      <c r="G356" s="90"/>
      <c r="H356" s="90"/>
      <c r="I356" s="90"/>
    </row>
    <row r="357" spans="1:9" x14ac:dyDescent="0.3">
      <c r="A357" s="90"/>
      <c r="B357" s="91"/>
      <c r="C357" s="96"/>
      <c r="D357" s="93"/>
      <c r="E357" s="93"/>
      <c r="F357" s="90"/>
      <c r="G357" s="90"/>
      <c r="H357" s="90"/>
      <c r="I357" s="90"/>
    </row>
    <row r="358" spans="1:9" x14ac:dyDescent="0.3">
      <c r="A358" s="90"/>
      <c r="B358" s="91" t="s">
        <v>130</v>
      </c>
      <c r="C358" s="92">
        <f>C347*MAX(C356,C351)</f>
        <v>1.2208042969176101</v>
      </c>
      <c r="D358" s="93" t="s">
        <v>7</v>
      </c>
      <c r="E358" s="93"/>
      <c r="F358" s="90"/>
      <c r="G358" s="90"/>
      <c r="H358" s="90"/>
      <c r="I358" s="90"/>
    </row>
    <row r="359" spans="1:9" x14ac:dyDescent="0.3">
      <c r="A359" s="90"/>
      <c r="B359" s="91"/>
      <c r="C359" s="92"/>
      <c r="D359" s="93"/>
      <c r="E359" s="93"/>
      <c r="F359" s="90"/>
      <c r="G359" s="90"/>
      <c r="H359" s="90"/>
      <c r="I359" s="90"/>
    </row>
    <row r="360" spans="1:9" x14ac:dyDescent="0.3">
      <c r="A360" s="90"/>
      <c r="B360" s="91" t="s">
        <v>131</v>
      </c>
      <c r="C360" s="92">
        <f>$B$333</f>
        <v>0.87360000000000004</v>
      </c>
      <c r="D360" s="93" t="s">
        <v>7</v>
      </c>
      <c r="E360" s="7" t="str">
        <f>+IF(C360&lt;$C$358,"No requiere ensanche","Requiere ensanche")</f>
        <v>No requiere ensanche</v>
      </c>
      <c r="F360" s="90"/>
      <c r="G360" s="90"/>
      <c r="H360" s="90"/>
      <c r="I360" s="90"/>
    </row>
    <row r="361" spans="1:9" x14ac:dyDescent="0.3">
      <c r="A361" s="90"/>
      <c r="B361" s="91" t="s">
        <v>8</v>
      </c>
      <c r="C361" s="92">
        <f>$C$339</f>
        <v>1.3104</v>
      </c>
      <c r="D361" s="93" t="s">
        <v>7</v>
      </c>
      <c r="E361" s="7" t="str">
        <f>+IF(C361&lt;$C$358,"No requiere ensanche","Requiere ensanche")</f>
        <v>Requiere ensanche</v>
      </c>
      <c r="F361" s="90"/>
      <c r="G361" s="90"/>
      <c r="H361" s="90"/>
      <c r="I361" s="90"/>
    </row>
    <row r="362" spans="1:9" x14ac:dyDescent="0.3">
      <c r="A362" s="90"/>
      <c r="B362" s="91"/>
      <c r="C362" s="92"/>
      <c r="D362" s="93"/>
      <c r="E362" s="93"/>
      <c r="F362" s="90"/>
      <c r="G362" s="90"/>
      <c r="H362" s="90"/>
      <c r="I362" s="90"/>
    </row>
    <row r="363" spans="1:9" x14ac:dyDescent="0.3">
      <c r="A363" s="90"/>
      <c r="B363" s="91" t="s">
        <v>132</v>
      </c>
      <c r="C363" s="92">
        <f>$C$333</f>
        <v>0.87360000000000004</v>
      </c>
      <c r="D363" s="93" t="s">
        <v>7</v>
      </c>
      <c r="E363" s="7" t="str">
        <f>IF(C363&lt;$C$358,"No requiere ensanche","Requiere ensanche")</f>
        <v>No requiere ensanche</v>
      </c>
      <c r="F363" s="90"/>
      <c r="G363" s="90"/>
      <c r="H363" s="90"/>
      <c r="I363" s="90"/>
    </row>
    <row r="364" spans="1:9" x14ac:dyDescent="0.3">
      <c r="A364" s="90"/>
      <c r="B364" s="91" t="s">
        <v>8</v>
      </c>
      <c r="C364" s="92">
        <f>$E$339</f>
        <v>0.87360000000000004</v>
      </c>
      <c r="D364" s="93" t="s">
        <v>7</v>
      </c>
      <c r="E364" s="7" t="str">
        <f>IF(C364&lt;$C$358,"No requiere ensanche","Requiere ensanche")</f>
        <v>No requiere ensanche</v>
      </c>
      <c r="F364" s="90"/>
      <c r="G364" s="90"/>
      <c r="H364" s="90"/>
      <c r="I364" s="90"/>
    </row>
    <row r="365" spans="1:9" x14ac:dyDescent="0.3">
      <c r="A365" s="90"/>
      <c r="B365" s="91"/>
      <c r="C365" s="92"/>
      <c r="D365" s="93"/>
      <c r="E365" s="93"/>
      <c r="F365" s="90"/>
      <c r="G365" s="90"/>
      <c r="H365" s="90"/>
      <c r="I365" s="90"/>
    </row>
    <row r="366" spans="1:9" x14ac:dyDescent="0.3">
      <c r="A366" s="90"/>
      <c r="B366" s="91" t="s">
        <v>133</v>
      </c>
      <c r="C366" s="92">
        <f>$E$333</f>
        <v>0.87360000000000004</v>
      </c>
      <c r="D366" s="93" t="s">
        <v>7</v>
      </c>
      <c r="E366" s="7" t="str">
        <f>IF(C366&lt;$C$358,"No requiere ensanche","Requiere ensanche")</f>
        <v>No requiere ensanche</v>
      </c>
      <c r="F366" s="90"/>
      <c r="G366" s="90"/>
      <c r="H366" s="90"/>
      <c r="I366" s="90"/>
    </row>
    <row r="367" spans="1:9" x14ac:dyDescent="0.3">
      <c r="A367" s="90"/>
      <c r="B367" s="91" t="s">
        <v>8</v>
      </c>
      <c r="C367" s="92">
        <f>$G$339</f>
        <v>0.87360000000000004</v>
      </c>
      <c r="D367" s="93" t="s">
        <v>7</v>
      </c>
      <c r="E367" s="7" t="str">
        <f>IF(C367&lt;$C$358,"No requiere ensanche","Requiere ensanche")</f>
        <v>No requiere ensanche</v>
      </c>
      <c r="F367" s="90"/>
      <c r="G367" s="90"/>
      <c r="H367" s="90"/>
      <c r="I367" s="90"/>
    </row>
    <row r="368" spans="1:9" x14ac:dyDescent="0.3">
      <c r="A368" s="90"/>
      <c r="B368" s="91"/>
      <c r="C368" s="92"/>
      <c r="D368" s="93"/>
      <c r="E368" s="93"/>
      <c r="F368" s="90"/>
      <c r="G368" s="90"/>
      <c r="H368" s="90"/>
      <c r="I368" s="90"/>
    </row>
    <row r="369" spans="1:9" x14ac:dyDescent="0.3">
      <c r="A369" s="90"/>
      <c r="B369" s="91" t="s">
        <v>134</v>
      </c>
      <c r="C369" s="92">
        <f>$G$333</f>
        <v>1.3104</v>
      </c>
      <c r="D369" s="93" t="s">
        <v>7</v>
      </c>
      <c r="E369" s="7" t="str">
        <f>IF(C369&lt;$C$358,"No requiere ensanche","Requiere ensanche")</f>
        <v>Requiere ensanche</v>
      </c>
      <c r="F369" s="90"/>
      <c r="G369" s="90"/>
      <c r="H369" s="90"/>
      <c r="I369" s="90"/>
    </row>
    <row r="370" spans="1:9" x14ac:dyDescent="0.3">
      <c r="A370" s="90"/>
      <c r="B370" s="91" t="s">
        <v>8</v>
      </c>
      <c r="C370" s="92">
        <f>$H$339</f>
        <v>0.87360000000000004</v>
      </c>
      <c r="D370" s="93" t="s">
        <v>7</v>
      </c>
      <c r="E370" s="7" t="str">
        <f>IF(C370&lt;$C$358,"No requiere ensanche","Requiere ensanche")</f>
        <v>No requiere ensanche</v>
      </c>
      <c r="F370" s="90"/>
      <c r="G370" s="90"/>
      <c r="H370" s="90"/>
      <c r="I370" s="90"/>
    </row>
    <row r="371" spans="1:9" x14ac:dyDescent="0.3">
      <c r="A371" s="90"/>
      <c r="B371" s="4"/>
      <c r="C371" s="6"/>
      <c r="D371" s="4"/>
      <c r="F371" s="90"/>
      <c r="G371" s="90"/>
      <c r="H371" s="90"/>
      <c r="I371" s="90"/>
    </row>
    <row r="372" spans="1:9" x14ac:dyDescent="0.3">
      <c r="B372" s="73"/>
      <c r="C372" s="74"/>
      <c r="E372" s="75"/>
      <c r="F372" s="9"/>
      <c r="G372" s="75"/>
      <c r="H372" s="77"/>
      <c r="I372" s="78"/>
    </row>
    <row r="373" spans="1:9" ht="28.8" x14ac:dyDescent="0.3">
      <c r="B373" s="99" t="str">
        <f>E360</f>
        <v>No requiere ensanche</v>
      </c>
      <c r="C373" s="100" t="str">
        <f>E363</f>
        <v>No requiere ensanche</v>
      </c>
      <c r="E373" s="100" t="str">
        <f>E366</f>
        <v>No requiere ensanche</v>
      </c>
      <c r="G373" s="100" t="str">
        <f>E369</f>
        <v>Requiere ensanche</v>
      </c>
      <c r="H373" s="78"/>
      <c r="I373" s="73"/>
    </row>
    <row r="374" spans="1:9" x14ac:dyDescent="0.3">
      <c r="B374" s="12"/>
      <c r="C374" s="4"/>
      <c r="E374" s="4"/>
      <c r="G374" s="4"/>
    </row>
    <row r="375" spans="1:9" x14ac:dyDescent="0.3">
      <c r="B375" s="12"/>
      <c r="C375" s="4"/>
      <c r="E375" s="4"/>
      <c r="G375" s="4"/>
    </row>
    <row r="376" spans="1:9" x14ac:dyDescent="0.3">
      <c r="C376" s="9"/>
      <c r="E376" s="9"/>
      <c r="G376" s="9"/>
    </row>
    <row r="377" spans="1:9" x14ac:dyDescent="0.3">
      <c r="C377" s="9"/>
      <c r="E377" s="9"/>
      <c r="G377" s="9"/>
    </row>
    <row r="378" spans="1:9" x14ac:dyDescent="0.3">
      <c r="B378" s="12" t="str">
        <f>CONCATENATE("")</f>
        <v/>
      </c>
      <c r="C378" s="4"/>
      <c r="E378" s="4"/>
      <c r="G378" s="4"/>
    </row>
    <row r="379" spans="1:9" ht="28.8" x14ac:dyDescent="0.3">
      <c r="A379" s="9"/>
      <c r="B379" s="48"/>
      <c r="C379" s="101" t="str">
        <f>E361</f>
        <v>Requiere ensanche</v>
      </c>
      <c r="D379" s="71"/>
      <c r="E379" s="101" t="str">
        <f>E364</f>
        <v>No requiere ensanche</v>
      </c>
      <c r="F379" s="71"/>
      <c r="G379" s="101" t="str">
        <f>E367</f>
        <v>No requiere ensanche</v>
      </c>
      <c r="H379" s="100" t="str">
        <f>E370</f>
        <v>No requiere ensanche</v>
      </c>
    </row>
    <row r="380" spans="1:9" x14ac:dyDescent="0.3">
      <c r="A380" s="9"/>
      <c r="B380" s="48"/>
      <c r="C380" s="101"/>
      <c r="D380" s="71"/>
      <c r="E380" s="101"/>
      <c r="F380" s="71"/>
      <c r="G380" s="101"/>
      <c r="H380" s="100"/>
    </row>
    <row r="381" spans="1:9" x14ac:dyDescent="0.3">
      <c r="A381" s="9"/>
      <c r="C381" s="103" t="s">
        <v>137</v>
      </c>
      <c r="F381" s="103" t="s">
        <v>138</v>
      </c>
      <c r="G381" s="101"/>
      <c r="H381" s="100"/>
    </row>
    <row r="382" spans="1:9" x14ac:dyDescent="0.3">
      <c r="A382" s="9"/>
      <c r="C382" s="9"/>
      <c r="F382" s="9"/>
      <c r="G382" s="101"/>
      <c r="H382" s="100"/>
    </row>
    <row r="383" spans="1:9" x14ac:dyDescent="0.3">
      <c r="A383" s="9"/>
      <c r="C383" s="9" t="str">
        <f>CONCATENATE(C10,D10)</f>
        <v>40cm</v>
      </c>
      <c r="F383" s="9" t="str">
        <f>CONCATENATE(C10,D10)</f>
        <v>40cm</v>
      </c>
      <c r="G383" s="101"/>
      <c r="H383" s="100"/>
    </row>
    <row r="384" spans="1:9" x14ac:dyDescent="0.3">
      <c r="A384" s="9"/>
      <c r="H384" s="100"/>
    </row>
    <row r="385" spans="1:8" x14ac:dyDescent="0.3">
      <c r="A385" s="9"/>
      <c r="B385" s="5" t="str">
        <f>CONCATENATE(C12,D12)</f>
        <v>5cm</v>
      </c>
      <c r="E385" s="5" t="str">
        <f>CONCATENATE(C12,D12)</f>
        <v>5cm</v>
      </c>
      <c r="H385" s="100"/>
    </row>
    <row r="386" spans="1:8" x14ac:dyDescent="0.3">
      <c r="A386" s="9"/>
      <c r="D386" s="10" t="str">
        <f>CONCATENATE(C13, D13)</f>
        <v>20cm</v>
      </c>
      <c r="G386" s="10" t="str">
        <f>CONCATENATE(C13, D13)</f>
        <v>20cm</v>
      </c>
      <c r="H386" s="100"/>
    </row>
    <row r="387" spans="1:8" x14ac:dyDescent="0.3">
      <c r="A387" s="9"/>
      <c r="H387" s="100"/>
    </row>
    <row r="388" spans="1:8" x14ac:dyDescent="0.3">
      <c r="A388" s="9"/>
      <c r="H388" s="100"/>
    </row>
    <row r="389" spans="1:8" x14ac:dyDescent="0.3">
      <c r="A389" s="9"/>
      <c r="C389" s="102" t="str">
        <f>CONCATENATE("bw=",C10-C17/2,"cm")</f>
        <v>bw=25cm</v>
      </c>
      <c r="F389" s="9" t="str">
        <f>CONCATENATE("bw=",C10,"cm")</f>
        <v>bw=40cm</v>
      </c>
      <c r="H389" s="100"/>
    </row>
    <row r="390" spans="1:8" x14ac:dyDescent="0.3">
      <c r="A390" s="9"/>
      <c r="B390" s="48"/>
      <c r="C390" s="101"/>
      <c r="D390" s="71"/>
      <c r="E390" s="101"/>
      <c r="F390" s="71"/>
      <c r="G390" s="101"/>
      <c r="H390" s="100"/>
    </row>
    <row r="391" spans="1:8" x14ac:dyDescent="0.3">
      <c r="A391" s="9"/>
      <c r="C391" s="104" t="s">
        <v>137</v>
      </c>
      <c r="D391" s="71"/>
      <c r="E391" s="101"/>
    </row>
    <row r="392" spans="1:8" x14ac:dyDescent="0.3">
      <c r="A392" s="9"/>
      <c r="B392" s="38"/>
      <c r="C392" s="101"/>
      <c r="D392" s="71"/>
      <c r="E392" s="101"/>
    </row>
    <row r="393" spans="1:8" x14ac:dyDescent="0.3">
      <c r="A393" s="9"/>
      <c r="B393" s="67"/>
      <c r="C393" s="96"/>
      <c r="D393" s="93"/>
      <c r="E393" s="93"/>
    </row>
    <row r="394" spans="1:8" x14ac:dyDescent="0.3">
      <c r="A394" s="9"/>
      <c r="B394" s="91" t="s">
        <v>8</v>
      </c>
      <c r="C394" s="92">
        <f>1.1*0.53*SQRT(C345)*C344*(C10-C17/2)/1000</f>
        <v>2.1121181607571113</v>
      </c>
      <c r="D394" s="93" t="s">
        <v>7</v>
      </c>
      <c r="E394" s="93"/>
    </row>
    <row r="395" spans="1:8" x14ac:dyDescent="0.3">
      <c r="A395" s="9"/>
      <c r="B395" s="91"/>
      <c r="C395" s="96"/>
      <c r="D395" s="93"/>
      <c r="E395" s="93"/>
    </row>
    <row r="396" spans="1:8" x14ac:dyDescent="0.3">
      <c r="A396" s="9"/>
      <c r="B396" s="91" t="s">
        <v>130</v>
      </c>
      <c r="C396" s="92">
        <f>C394*C347</f>
        <v>1.7953004366435446</v>
      </c>
      <c r="D396" s="93" t="s">
        <v>7</v>
      </c>
      <c r="E396" s="93"/>
    </row>
    <row r="397" spans="1:8" x14ac:dyDescent="0.3">
      <c r="A397" s="9"/>
      <c r="B397" s="38"/>
      <c r="C397" s="101"/>
      <c r="D397" s="71"/>
      <c r="E397" s="101"/>
      <c r="F397" s="71"/>
      <c r="G397" s="101"/>
      <c r="H397" s="100"/>
    </row>
    <row r="398" spans="1:8" x14ac:dyDescent="0.3">
      <c r="A398" s="9"/>
      <c r="B398" s="91" t="s">
        <v>131</v>
      </c>
      <c r="C398" s="92">
        <f>$B$333</f>
        <v>0.87360000000000004</v>
      </c>
      <c r="D398" s="93" t="s">
        <v>7</v>
      </c>
      <c r="E398" s="7" t="str">
        <f>+IF(C398&lt;$C$396,"No requiere ensanche","Requiere ensanche")</f>
        <v>No requiere ensanche</v>
      </c>
      <c r="F398" s="71"/>
      <c r="G398" s="101"/>
      <c r="H398" s="100"/>
    </row>
    <row r="399" spans="1:8" x14ac:dyDescent="0.3">
      <c r="A399" s="9"/>
      <c r="B399" s="91" t="s">
        <v>8</v>
      </c>
      <c r="C399" s="92">
        <f>$C$339</f>
        <v>1.3104</v>
      </c>
      <c r="D399" s="93" t="s">
        <v>7</v>
      </c>
      <c r="E399" s="7" t="str">
        <f>+IF(C399&lt;$C$396,"No requiere ensanche","Requiere ensanche")</f>
        <v>No requiere ensanche</v>
      </c>
      <c r="F399" s="71"/>
      <c r="G399" s="101"/>
      <c r="H399" s="100"/>
    </row>
    <row r="400" spans="1:8" x14ac:dyDescent="0.3">
      <c r="A400" s="9"/>
      <c r="B400" s="91"/>
      <c r="C400" s="92"/>
      <c r="D400" s="93"/>
      <c r="E400" s="93"/>
      <c r="F400" s="71"/>
      <c r="G400" s="101"/>
      <c r="H400" s="100"/>
    </row>
    <row r="401" spans="1:8" x14ac:dyDescent="0.3">
      <c r="A401" s="9"/>
      <c r="B401" s="91" t="s">
        <v>132</v>
      </c>
      <c r="C401" s="92">
        <f>$C$333</f>
        <v>0.87360000000000004</v>
      </c>
      <c r="D401" s="93" t="s">
        <v>7</v>
      </c>
      <c r="E401" s="7" t="str">
        <f>IF(C401&lt;$C$396,"No requiere ensanche","Requiere ensanche")</f>
        <v>No requiere ensanche</v>
      </c>
      <c r="F401" s="71"/>
      <c r="G401" s="101"/>
      <c r="H401" s="100"/>
    </row>
    <row r="402" spans="1:8" x14ac:dyDescent="0.3">
      <c r="A402" s="9"/>
      <c r="B402" s="91" t="s">
        <v>8</v>
      </c>
      <c r="C402" s="92">
        <f>$E$339</f>
        <v>0.87360000000000004</v>
      </c>
      <c r="D402" s="93" t="s">
        <v>7</v>
      </c>
      <c r="E402" s="7" t="str">
        <f>IF(C402&lt;$C$396,"No requiere ensanche","Requiere ensanche")</f>
        <v>No requiere ensanche</v>
      </c>
      <c r="F402" s="71"/>
      <c r="G402" s="101"/>
      <c r="H402" s="100"/>
    </row>
    <row r="403" spans="1:8" x14ac:dyDescent="0.3">
      <c r="A403" s="9"/>
      <c r="B403" s="91"/>
      <c r="C403" s="92"/>
      <c r="D403" s="93"/>
      <c r="E403" s="93"/>
      <c r="F403" s="71"/>
      <c r="G403" s="101"/>
      <c r="H403" s="100"/>
    </row>
    <row r="404" spans="1:8" x14ac:dyDescent="0.3">
      <c r="A404" s="9"/>
      <c r="B404" s="91" t="s">
        <v>133</v>
      </c>
      <c r="C404" s="92">
        <f>$E$333</f>
        <v>0.87360000000000004</v>
      </c>
      <c r="D404" s="93" t="s">
        <v>7</v>
      </c>
      <c r="E404" s="7" t="str">
        <f>IF(C404&lt;$C$396,"No requiere ensanche","Requiere ensanche")</f>
        <v>No requiere ensanche</v>
      </c>
      <c r="F404" s="71"/>
      <c r="G404" s="101"/>
      <c r="H404" s="100"/>
    </row>
    <row r="405" spans="1:8" x14ac:dyDescent="0.3">
      <c r="A405" s="9"/>
      <c r="B405" s="91" t="s">
        <v>8</v>
      </c>
      <c r="C405" s="92">
        <f>$G$339</f>
        <v>0.87360000000000004</v>
      </c>
      <c r="D405" s="93" t="s">
        <v>7</v>
      </c>
      <c r="E405" s="7" t="str">
        <f>IF(C405&lt;$C$396,"No requiere ensanche","Requiere ensanche")</f>
        <v>No requiere ensanche</v>
      </c>
      <c r="F405" s="71"/>
      <c r="G405" s="101"/>
      <c r="H405" s="100"/>
    </row>
    <row r="406" spans="1:8" x14ac:dyDescent="0.3">
      <c r="A406" s="9"/>
      <c r="B406" s="91"/>
      <c r="C406" s="92"/>
      <c r="D406" s="93"/>
      <c r="E406" s="93"/>
      <c r="F406" s="71"/>
      <c r="G406" s="101"/>
      <c r="H406" s="100"/>
    </row>
    <row r="407" spans="1:8" x14ac:dyDescent="0.3">
      <c r="A407" s="9"/>
      <c r="B407" s="91" t="s">
        <v>134</v>
      </c>
      <c r="C407" s="92">
        <f>$G$333</f>
        <v>1.3104</v>
      </c>
      <c r="D407" s="93" t="s">
        <v>7</v>
      </c>
      <c r="E407" s="7" t="str">
        <f>IF(C407&lt;$C$396,"No requiere ensanche","Requiere ensanche")</f>
        <v>No requiere ensanche</v>
      </c>
      <c r="F407" s="71"/>
      <c r="G407" s="101"/>
      <c r="H407" s="100"/>
    </row>
    <row r="408" spans="1:8" x14ac:dyDescent="0.3">
      <c r="A408" s="9"/>
      <c r="B408" s="91" t="s">
        <v>8</v>
      </c>
      <c r="C408" s="92">
        <f>$H$339</f>
        <v>0.87360000000000004</v>
      </c>
      <c r="D408" s="93" t="s">
        <v>7</v>
      </c>
      <c r="E408" s="7" t="str">
        <f>IF(C408&lt;$C$396,"No requiere ensanche","Requiere ensanche")</f>
        <v>No requiere ensanche</v>
      </c>
      <c r="F408" s="71"/>
      <c r="G408" s="101"/>
      <c r="H408" s="100"/>
    </row>
    <row r="409" spans="1:8" x14ac:dyDescent="0.3">
      <c r="A409" s="9"/>
      <c r="B409" s="38"/>
      <c r="C409" s="101"/>
      <c r="D409" s="71"/>
      <c r="E409" s="101"/>
      <c r="F409" s="71"/>
      <c r="G409" s="101"/>
      <c r="H409" s="100"/>
    </row>
    <row r="410" spans="1:8" x14ac:dyDescent="0.3">
      <c r="A410" s="9"/>
      <c r="C410" s="104" t="s">
        <v>138</v>
      </c>
      <c r="D410" s="71"/>
      <c r="E410" s="101"/>
      <c r="F410" s="71"/>
      <c r="G410" s="101"/>
      <c r="H410" s="100"/>
    </row>
    <row r="411" spans="1:8" x14ac:dyDescent="0.3">
      <c r="A411" s="9"/>
      <c r="B411" s="38"/>
      <c r="C411" s="101"/>
      <c r="D411" s="71"/>
      <c r="E411" s="101"/>
      <c r="F411" s="71"/>
      <c r="G411" s="101"/>
      <c r="H411" s="100"/>
    </row>
    <row r="412" spans="1:8" x14ac:dyDescent="0.3">
      <c r="A412" s="9"/>
      <c r="B412" s="67"/>
      <c r="C412" s="96"/>
      <c r="D412" s="93"/>
      <c r="E412" s="101"/>
      <c r="F412" s="71"/>
      <c r="G412" s="101"/>
      <c r="H412" s="100"/>
    </row>
    <row r="413" spans="1:8" x14ac:dyDescent="0.3">
      <c r="A413" s="9"/>
      <c r="B413" s="91" t="s">
        <v>8</v>
      </c>
      <c r="C413" s="92">
        <f>1.1*0.53*SQRT(C345)*C344*C10/1000</f>
        <v>3.3793890572113776</v>
      </c>
      <c r="D413" s="93" t="s">
        <v>7</v>
      </c>
      <c r="E413" s="101"/>
      <c r="F413" s="71"/>
      <c r="G413" s="101"/>
      <c r="H413" s="100"/>
    </row>
    <row r="414" spans="1:8" x14ac:dyDescent="0.3">
      <c r="A414" s="9"/>
      <c r="B414" s="91"/>
      <c r="C414" s="96"/>
      <c r="D414" s="93"/>
      <c r="E414" s="101"/>
      <c r="F414" s="71"/>
      <c r="G414" s="101"/>
      <c r="H414" s="100"/>
    </row>
    <row r="415" spans="1:8" x14ac:dyDescent="0.3">
      <c r="A415" s="9"/>
      <c r="B415" s="91" t="s">
        <v>130</v>
      </c>
      <c r="C415" s="92">
        <f>C413*C347</f>
        <v>2.8724806986296709</v>
      </c>
      <c r="D415" s="93" t="s">
        <v>7</v>
      </c>
      <c r="E415" s="101"/>
      <c r="F415" s="71"/>
      <c r="G415" s="101"/>
      <c r="H415" s="100"/>
    </row>
    <row r="416" spans="1:8" x14ac:dyDescent="0.3">
      <c r="A416" s="9"/>
      <c r="B416" s="38"/>
      <c r="C416" s="101"/>
      <c r="D416" s="71"/>
      <c r="E416" s="101"/>
      <c r="F416" s="71"/>
      <c r="G416" s="101"/>
      <c r="H416" s="100"/>
    </row>
    <row r="417" spans="1:9" x14ac:dyDescent="0.3">
      <c r="A417" s="9"/>
      <c r="B417" s="91" t="s">
        <v>131</v>
      </c>
      <c r="C417" s="92">
        <f>$B$333</f>
        <v>0.87360000000000004</v>
      </c>
      <c r="D417" s="93" t="s">
        <v>7</v>
      </c>
      <c r="E417" s="7" t="str">
        <f>+IF(C417&lt;$C$415,"No requiere ensanche","Requiere ensanche")</f>
        <v>No requiere ensanche</v>
      </c>
      <c r="F417" s="71"/>
      <c r="G417" s="101"/>
      <c r="H417" s="100"/>
    </row>
    <row r="418" spans="1:9" x14ac:dyDescent="0.3">
      <c r="A418" s="9"/>
      <c r="B418" s="91" t="s">
        <v>8</v>
      </c>
      <c r="C418" s="92">
        <f>$C$339</f>
        <v>1.3104</v>
      </c>
      <c r="D418" s="93" t="s">
        <v>7</v>
      </c>
      <c r="E418" s="7" t="str">
        <f>+IF(C418&lt;$C$415,"No requiere ensanche","Requiere ensanche")</f>
        <v>No requiere ensanche</v>
      </c>
      <c r="F418" s="71"/>
      <c r="G418" s="101"/>
      <c r="H418" s="100"/>
    </row>
    <row r="419" spans="1:9" x14ac:dyDescent="0.3">
      <c r="A419" s="9"/>
      <c r="B419" s="91"/>
      <c r="C419" s="92"/>
      <c r="D419" s="93"/>
      <c r="E419" s="93"/>
      <c r="F419" s="71"/>
      <c r="G419" s="101"/>
      <c r="H419" s="100"/>
    </row>
    <row r="420" spans="1:9" x14ac:dyDescent="0.3">
      <c r="A420" s="9"/>
      <c r="B420" s="91" t="s">
        <v>132</v>
      </c>
      <c r="C420" s="92">
        <f>$C$333</f>
        <v>0.87360000000000004</v>
      </c>
      <c r="D420" s="93" t="s">
        <v>7</v>
      </c>
      <c r="E420" s="7" t="str">
        <f>IF(C420&lt;$C$415,"No requiere ensanche","Requiere ensanche")</f>
        <v>No requiere ensanche</v>
      </c>
      <c r="F420" s="71"/>
      <c r="G420" s="101"/>
      <c r="H420" s="100"/>
    </row>
    <row r="421" spans="1:9" x14ac:dyDescent="0.3">
      <c r="A421" s="9"/>
      <c r="B421" s="91" t="s">
        <v>8</v>
      </c>
      <c r="C421" s="92">
        <f>$E$339</f>
        <v>0.87360000000000004</v>
      </c>
      <c r="D421" s="93" t="s">
        <v>7</v>
      </c>
      <c r="E421" s="7" t="str">
        <f>IF(C421&lt;$C$415,"No requiere ensanche","Requiere ensanche")</f>
        <v>No requiere ensanche</v>
      </c>
      <c r="F421" s="71"/>
      <c r="G421" s="101"/>
      <c r="H421" s="100"/>
    </row>
    <row r="422" spans="1:9" x14ac:dyDescent="0.3">
      <c r="A422" s="9"/>
      <c r="B422" s="91"/>
      <c r="C422" s="92"/>
      <c r="D422" s="93"/>
      <c r="E422" s="93"/>
      <c r="F422" s="71"/>
      <c r="G422" s="101"/>
      <c r="H422" s="100"/>
    </row>
    <row r="423" spans="1:9" x14ac:dyDescent="0.3">
      <c r="A423" s="9"/>
      <c r="B423" s="91" t="s">
        <v>133</v>
      </c>
      <c r="C423" s="92">
        <f>$E$333</f>
        <v>0.87360000000000004</v>
      </c>
      <c r="D423" s="93" t="s">
        <v>7</v>
      </c>
      <c r="E423" s="7" t="str">
        <f>IF(C423&lt;$C$415,"No requiere ensanche","Requiere ensanche")</f>
        <v>No requiere ensanche</v>
      </c>
      <c r="F423" s="71"/>
      <c r="G423" s="101"/>
      <c r="H423" s="100"/>
    </row>
    <row r="424" spans="1:9" x14ac:dyDescent="0.3">
      <c r="A424" s="9"/>
      <c r="B424" s="91" t="s">
        <v>8</v>
      </c>
      <c r="C424" s="92">
        <f>$G$339</f>
        <v>0.87360000000000004</v>
      </c>
      <c r="D424" s="93" t="s">
        <v>7</v>
      </c>
      <c r="E424" s="7" t="str">
        <f>IF(C424&lt;$C$415,"No requiere ensanche","Requiere ensanche")</f>
        <v>No requiere ensanche</v>
      </c>
      <c r="F424" s="71"/>
      <c r="G424" s="101"/>
      <c r="H424" s="100"/>
    </row>
    <row r="425" spans="1:9" x14ac:dyDescent="0.3">
      <c r="A425" s="9"/>
      <c r="B425" s="91"/>
      <c r="C425" s="92"/>
      <c r="D425" s="93"/>
      <c r="E425" s="93"/>
      <c r="F425" s="71"/>
      <c r="G425" s="101"/>
      <c r="H425" s="100"/>
    </row>
    <row r="426" spans="1:9" x14ac:dyDescent="0.3">
      <c r="A426" s="9"/>
      <c r="B426" s="91" t="s">
        <v>134</v>
      </c>
      <c r="C426" s="92">
        <f>$G$333</f>
        <v>1.3104</v>
      </c>
      <c r="D426" s="93" t="s">
        <v>7</v>
      </c>
      <c r="E426" s="7" t="str">
        <f>IF(C426&lt;$C$415,"No requiere ensanche","Requiere ensanche")</f>
        <v>No requiere ensanche</v>
      </c>
      <c r="F426" s="71"/>
      <c r="G426" s="101"/>
      <c r="H426" s="100"/>
    </row>
    <row r="427" spans="1:9" x14ac:dyDescent="0.3">
      <c r="A427" s="9"/>
      <c r="B427" s="91" t="s">
        <v>8</v>
      </c>
      <c r="C427" s="92">
        <f>$H$339</f>
        <v>0.87360000000000004</v>
      </c>
      <c r="D427" s="93" t="s">
        <v>7</v>
      </c>
      <c r="E427" s="7" t="str">
        <f>IF(C427&lt;$C$415,"No requiere ensanche","Requiere ensanche")</f>
        <v>No requiere ensanche</v>
      </c>
      <c r="F427" s="71"/>
      <c r="G427" s="101"/>
      <c r="H427" s="100"/>
    </row>
    <row r="428" spans="1:9" x14ac:dyDescent="0.3">
      <c r="A428" s="9"/>
      <c r="B428" s="38"/>
      <c r="C428" s="101"/>
      <c r="D428" s="71"/>
      <c r="E428" s="101"/>
      <c r="F428" s="71"/>
      <c r="G428" s="101"/>
      <c r="H428" s="100"/>
    </row>
    <row r="429" spans="1:9" x14ac:dyDescent="0.3">
      <c r="A429" s="90"/>
      <c r="B429" s="90"/>
      <c r="C429" s="90"/>
      <c r="D429" s="90"/>
      <c r="E429" s="90"/>
      <c r="F429" s="90"/>
      <c r="G429" s="90"/>
      <c r="H429" s="90"/>
      <c r="I429" s="90"/>
    </row>
    <row r="430" spans="1:9" x14ac:dyDescent="0.3">
      <c r="A430" s="90"/>
      <c r="B430" s="25"/>
      <c r="C430" s="94"/>
      <c r="D430" s="25"/>
      <c r="E430" s="25"/>
      <c r="F430" s="25"/>
      <c r="G430" s="25"/>
      <c r="H430" s="25"/>
      <c r="I430" s="90"/>
    </row>
    <row r="431" spans="1:9" x14ac:dyDescent="0.3">
      <c r="A431" s="90"/>
      <c r="B431" s="25"/>
      <c r="C431" s="95"/>
      <c r="D431" s="95"/>
      <c r="E431" s="95"/>
      <c r="F431" s="95"/>
      <c r="G431" s="95"/>
      <c r="H431" s="95"/>
      <c r="I431" s="90"/>
    </row>
    <row r="432" spans="1:9" x14ac:dyDescent="0.3">
      <c r="B432" s="25"/>
      <c r="C432" s="45"/>
      <c r="D432" s="45"/>
      <c r="E432" s="45"/>
      <c r="F432" s="45"/>
      <c r="G432" s="45"/>
      <c r="H432" s="45"/>
    </row>
    <row r="433" spans="2:8" x14ac:dyDescent="0.3">
      <c r="B433" s="25"/>
      <c r="C433" s="45"/>
      <c r="D433" s="45"/>
      <c r="E433" s="45"/>
      <c r="F433" s="45"/>
      <c r="G433" s="45"/>
      <c r="H433" s="45"/>
    </row>
    <row r="434" spans="2:8" x14ac:dyDescent="0.3">
      <c r="B434" s="25"/>
      <c r="C434"/>
      <c r="D434" s="45"/>
      <c r="E434" s="45"/>
      <c r="F434" s="45"/>
      <c r="G434" s="45"/>
      <c r="H434" s="45"/>
    </row>
    <row r="435" spans="2:8" x14ac:dyDescent="0.3">
      <c r="B435" s="25"/>
      <c r="C435" s="45"/>
      <c r="D435" s="45"/>
      <c r="E435" s="45"/>
      <c r="F435" s="45"/>
      <c r="G435" s="45"/>
      <c r="H435" s="45"/>
    </row>
    <row r="436" spans="2:8" x14ac:dyDescent="0.3">
      <c r="B436" s="25"/>
      <c r="C436" s="45"/>
      <c r="D436" s="45"/>
      <c r="E436" s="45"/>
      <c r="F436" s="45"/>
      <c r="G436" s="45"/>
      <c r="H436" s="45"/>
    </row>
  </sheetData>
  <mergeCells count="6">
    <mergeCell ref="N39:Q39"/>
    <mergeCell ref="N38:Q38"/>
    <mergeCell ref="N56:Q56"/>
    <mergeCell ref="N57:Q57"/>
    <mergeCell ref="H19:I20"/>
    <mergeCell ref="B1:I1"/>
  </mergeCells>
  <phoneticPr fontId="12" type="noConversion"/>
  <dataValidations count="1">
    <dataValidation type="list" allowBlank="1" showInputMessage="1" showErrorMessage="1" sqref="C152 H274 C274 H250 C250 H224 C224 H200 C200 H176 C176 H152" xr:uid="{98D139C0-666A-464D-B255-CDB4DC7E5929}">
      <formula1>$N$42:$N$50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LOSA ALIG 4 TRAMOS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2024-04-22T13:05:06Z</dcterms:modified>
</cp:coreProperties>
</file>