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1000. GENIOSPRO 2024\01. HOJAS EXCEL DE CONCRETO ARMADO 2024\"/>
    </mc:Choice>
  </mc:AlternateContent>
  <xr:revisionPtr revIDLastSave="0" documentId="13_ncr:1_{48DB5E24-267D-44B6-85CE-033BFB5FC2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ISEÑO CORTANTE VIGAS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2" i="1" l="1"/>
  <c r="C87" i="1"/>
  <c r="C61" i="1"/>
  <c r="G25" i="1"/>
  <c r="F25" i="1"/>
  <c r="G24" i="1"/>
  <c r="F24" i="1"/>
  <c r="G23" i="1"/>
  <c r="F23" i="1"/>
  <c r="G22" i="1"/>
  <c r="F22" i="1"/>
  <c r="G20" i="1"/>
  <c r="F20" i="1"/>
  <c r="G19" i="1"/>
  <c r="F19" i="1"/>
  <c r="G18" i="1"/>
  <c r="F18" i="1"/>
  <c r="G17" i="1"/>
  <c r="F17" i="1"/>
  <c r="G28" i="1"/>
  <c r="C127" i="1" s="1"/>
  <c r="F28" i="1"/>
  <c r="C91" i="1" s="1"/>
  <c r="C105" i="1" s="1"/>
  <c r="D28" i="1"/>
  <c r="L18" i="1" s="1"/>
  <c r="D25" i="1"/>
  <c r="N20" i="1" s="1"/>
  <c r="D20" i="1"/>
  <c r="I20" i="1" s="1"/>
  <c r="D18" i="1"/>
  <c r="I18" i="1" s="1"/>
  <c r="D19" i="1"/>
  <c r="I21" i="1" s="1"/>
  <c r="D22" i="1"/>
  <c r="N17" i="1" s="1"/>
  <c r="D23" i="1"/>
  <c r="N18" i="1" s="1"/>
  <c r="D24" i="1"/>
  <c r="N21" i="1" s="1"/>
  <c r="D17" i="1"/>
  <c r="I17" i="1" s="1"/>
  <c r="C37" i="1" l="1"/>
  <c r="C34" i="1"/>
  <c r="C33" i="1"/>
  <c r="M5" i="1" s="1"/>
  <c r="C40" i="1"/>
  <c r="C39" i="1"/>
  <c r="C38" i="1"/>
  <c r="C32" i="1"/>
  <c r="C31" i="1"/>
  <c r="K18" i="1"/>
  <c r="C90" i="1"/>
  <c r="C102" i="1" s="1"/>
  <c r="C88" i="1"/>
  <c r="C45" i="1" l="1"/>
  <c r="C53" i="1" s="1"/>
  <c r="J11" i="1"/>
  <c r="C46" i="1"/>
  <c r="C54" i="1" s="1"/>
  <c r="C47" i="1"/>
  <c r="C55" i="1" s="1"/>
  <c r="M11" i="1"/>
  <c r="C48" i="1"/>
  <c r="C56" i="1" s="1"/>
  <c r="C89" i="1"/>
  <c r="J5" i="1"/>
  <c r="C67" i="1" l="1"/>
  <c r="C76" i="1" s="1"/>
  <c r="C82" i="1" s="1"/>
  <c r="C95" i="1" s="1"/>
  <c r="C109" i="1" s="1"/>
  <c r="C73" i="1"/>
  <c r="C99" i="1"/>
  <c r="C120" i="1"/>
  <c r="C128" i="1"/>
  <c r="L13" i="1"/>
  <c r="C136" i="1" l="1"/>
  <c r="C116" i="1" l="1"/>
  <c r="C125" i="1" s="1"/>
  <c r="C132" i="1" l="1"/>
  <c r="C138" i="1" s="1"/>
</calcChain>
</file>

<file path=xl/sharedStrings.xml><?xml version="1.0" encoding="utf-8"?>
<sst xmlns="http://schemas.openxmlformats.org/spreadsheetml/2006/main" count="194" uniqueCount="138">
  <si>
    <t>El diseño por cortante no se diseña con los momentos cortantes</t>
  </si>
  <si>
    <t>se diseña considerando los momentos probables del acero colocado</t>
  </si>
  <si>
    <t>Asi (-) =</t>
  </si>
  <si>
    <t>= Asd (-)</t>
  </si>
  <si>
    <t>Asi (+) =</t>
  </si>
  <si>
    <t>= Asd (+)</t>
  </si>
  <si>
    <t>Asi(-): Area de acero izquierdo negativo</t>
  </si>
  <si>
    <t>Asi(+): Area de acero izquierdo positivo</t>
  </si>
  <si>
    <t>Asd(-): Area de acero derecho negativo</t>
  </si>
  <si>
    <t>Asd(+): Area de acero derecho negativo</t>
  </si>
  <si>
    <t>h: Peralte de la viga</t>
  </si>
  <si>
    <t>b: Base de la viga</t>
  </si>
  <si>
    <t>f'c  =</t>
  </si>
  <si>
    <t>kg/cm2</t>
  </si>
  <si>
    <t>fy =</t>
  </si>
  <si>
    <t>cm</t>
  </si>
  <si>
    <t>m</t>
  </si>
  <si>
    <t>b =</t>
  </si>
  <si>
    <t>h =</t>
  </si>
  <si>
    <t>ton/m</t>
  </si>
  <si>
    <t>Ln =</t>
  </si>
  <si>
    <t>cm2</t>
  </si>
  <si>
    <t>Asi(-) =</t>
  </si>
  <si>
    <t>Asi(+) =</t>
  </si>
  <si>
    <t>Asd(-) =</t>
  </si>
  <si>
    <t>Asd(+) =</t>
  </si>
  <si>
    <t>di(-) =</t>
  </si>
  <si>
    <t>di(+) =</t>
  </si>
  <si>
    <t>dd(-) =</t>
  </si>
  <si>
    <t>dd(+) =</t>
  </si>
  <si>
    <t>ton-m</t>
  </si>
  <si>
    <t>Mni(-) =</t>
  </si>
  <si>
    <t>Mni(+) =</t>
  </si>
  <si>
    <t>Mnd(-) =</t>
  </si>
  <si>
    <t>Mnd(+) =</t>
  </si>
  <si>
    <t>ad(+) =</t>
  </si>
  <si>
    <t>ad(-) =</t>
  </si>
  <si>
    <t>ai(+) =</t>
  </si>
  <si>
    <t>ai(-) =</t>
  </si>
  <si>
    <t>WD =</t>
  </si>
  <si>
    <t>WL =</t>
  </si>
  <si>
    <t>r =</t>
  </si>
  <si>
    <t>1. DATOS</t>
  </si>
  <si>
    <t>Øi(+) =</t>
  </si>
  <si>
    <t>Ød(-) =</t>
  </si>
  <si>
    <t>Ød(+) =</t>
  </si>
  <si>
    <t>TABLA 1</t>
  </si>
  <si>
    <t>ACERO DISPONIBLES EN cm2</t>
  </si>
  <si>
    <t>N°</t>
  </si>
  <si>
    <t>DIAMETRO</t>
  </si>
  <si>
    <t>AREA</t>
  </si>
  <si>
    <r>
      <rPr>
        <sz val="10"/>
        <color indexed="8"/>
        <rFont val="Calibri"/>
        <family val="2"/>
      </rPr>
      <t xml:space="preserve">φ </t>
    </r>
    <r>
      <rPr>
        <sz val="11"/>
        <color indexed="8"/>
        <rFont val="Calibri"/>
        <family val="2"/>
      </rPr>
      <t>(pulg)</t>
    </r>
  </si>
  <si>
    <t>3/8"</t>
  </si>
  <si>
    <t>1/2"</t>
  </si>
  <si>
    <t>5/8"</t>
  </si>
  <si>
    <t>3/4"</t>
  </si>
  <si>
    <t>7/8"</t>
  </si>
  <si>
    <t>1"</t>
  </si>
  <si>
    <t>1 1/8"</t>
  </si>
  <si>
    <t>1 1/4"</t>
  </si>
  <si>
    <t>1 3/8"</t>
  </si>
  <si>
    <t>TABLA 2</t>
  </si>
  <si>
    <t>Coeficientes  φ  para Diseño</t>
  </si>
  <si>
    <t>Factores φ</t>
  </si>
  <si>
    <t>NTE E.060</t>
  </si>
  <si>
    <t>ACI 318S-08</t>
  </si>
  <si>
    <t>Flexión</t>
  </si>
  <si>
    <t>Compresión</t>
  </si>
  <si>
    <t>Cortante</t>
  </si>
  <si>
    <t>Columnas estribadas</t>
  </si>
  <si>
    <t>Columnas zunchadas</t>
  </si>
  <si>
    <r>
      <rPr>
        <sz val="11"/>
        <color rgb="FF0070C0"/>
        <rFont val="Calibri"/>
        <family val="2"/>
      </rPr>
      <t>Ø</t>
    </r>
    <r>
      <rPr>
        <sz val="11"/>
        <color rgb="FF0070C0"/>
        <rFont val="Calibri"/>
        <family val="2"/>
        <scheme val="minor"/>
      </rPr>
      <t>i(-) =</t>
    </r>
  </si>
  <si>
    <r>
      <rPr>
        <sz val="11"/>
        <color rgb="FF00B050"/>
        <rFont val="Calibri"/>
        <family val="2"/>
      </rPr>
      <t>Ø</t>
    </r>
    <r>
      <rPr>
        <sz val="11"/>
        <color rgb="FF00B050"/>
        <rFont val="Calibri"/>
        <family val="2"/>
        <scheme val="minor"/>
      </rPr>
      <t>i(-) =</t>
    </r>
  </si>
  <si>
    <t># Ø</t>
  </si>
  <si>
    <t>2h =</t>
  </si>
  <si>
    <t>WU =</t>
  </si>
  <si>
    <t>ton</t>
  </si>
  <si>
    <t>Vud =</t>
  </si>
  <si>
    <t>Vui =</t>
  </si>
  <si>
    <t>Vu =</t>
  </si>
  <si>
    <t>Vs =</t>
  </si>
  <si>
    <t>Av =</t>
  </si>
  <si>
    <t>d =</t>
  </si>
  <si>
    <t>db =</t>
  </si>
  <si>
    <t>dbh =</t>
  </si>
  <si>
    <t>Vc =</t>
  </si>
  <si>
    <t xml:space="preserve"> </t>
  </si>
  <si>
    <t>diametro</t>
  </si>
  <si>
    <t>area</t>
  </si>
  <si>
    <r>
      <rPr>
        <sz val="11"/>
        <rFont val="Calibri"/>
        <family val="2"/>
      </rPr>
      <t>Ø estribo</t>
    </r>
    <r>
      <rPr>
        <sz val="11"/>
        <rFont val="Calibri"/>
        <family val="2"/>
        <scheme val="minor"/>
      </rPr>
      <t xml:space="preserve"> =</t>
    </r>
  </si>
  <si>
    <r>
      <rPr>
        <sz val="11"/>
        <color rgb="FF00B050"/>
        <rFont val="Calibri"/>
        <family val="2"/>
      </rPr>
      <t>Ø</t>
    </r>
    <r>
      <rPr>
        <sz val="11"/>
        <color rgb="FF00B050"/>
        <rFont val="Calibri"/>
        <family val="2"/>
        <scheme val="minor"/>
      </rPr>
      <t>i(+) =</t>
    </r>
  </si>
  <si>
    <r>
      <rPr>
        <sz val="11"/>
        <color rgb="FF00B050"/>
        <rFont val="Calibri"/>
        <family val="2"/>
      </rPr>
      <t>Ød</t>
    </r>
    <r>
      <rPr>
        <sz val="11"/>
        <color rgb="FF00B050"/>
        <rFont val="Calibri"/>
        <family val="2"/>
        <scheme val="minor"/>
      </rPr>
      <t>(+) =</t>
    </r>
  </si>
  <si>
    <t>Izquierda</t>
  </si>
  <si>
    <t>Derecha</t>
  </si>
  <si>
    <t>izquierda</t>
  </si>
  <si>
    <t>2. ACERO LONGITUDINAL</t>
  </si>
  <si>
    <t>3. ACERO TRANSVERSAL (ACERO ESTRIBOS)</t>
  </si>
  <si>
    <t>8mm</t>
  </si>
  <si>
    <t>4. AREA DE ACERO</t>
  </si>
  <si>
    <t>5. PERALTE EFECTIVO</t>
  </si>
  <si>
    <t>6. CALCULO DE a</t>
  </si>
  <si>
    <t>7. MOMENTO NOMINAL</t>
  </si>
  <si>
    <t>8. CARGA ULTIMA</t>
  </si>
  <si>
    <t>9. CORTANTE ULTIMO DERECHO</t>
  </si>
  <si>
    <t>10. CORTANTE ULTIMO IZQUIERDO</t>
  </si>
  <si>
    <t>11. CORTANTE ULTIMO</t>
  </si>
  <si>
    <t>12. CORTANTE DEL ACERO</t>
  </si>
  <si>
    <t>S1 =</t>
  </si>
  <si>
    <t>S2 =</t>
  </si>
  <si>
    <t>S3 =</t>
  </si>
  <si>
    <t>S4 =</t>
  </si>
  <si>
    <t>S5 =</t>
  </si>
  <si>
    <t>diametro de la barra longitudinal</t>
  </si>
  <si>
    <t>diametro del estribo</t>
  </si>
  <si>
    <t>14. ESPACIAMIENTO EN UNA LONGITUD &gt; 2h</t>
  </si>
  <si>
    <t>13. ESPACIAMIENTO EN UNA LONGITUD = 2h</t>
  </si>
  <si>
    <t>*Vu =</t>
  </si>
  <si>
    <t>Ya se puede considerar el aporte del concreto</t>
  </si>
  <si>
    <t>No se considera el aporte del concreto</t>
  </si>
  <si>
    <t>Cortante del acero</t>
  </si>
  <si>
    <t>Cortante del concreto</t>
  </si>
  <si>
    <t>S =</t>
  </si>
  <si>
    <t>Usar: S =</t>
  </si>
  <si>
    <t>r: Recubrimiento</t>
  </si>
  <si>
    <t>Ln: Longitud nominal</t>
  </si>
  <si>
    <t>WL: Carga viva</t>
  </si>
  <si>
    <t>WD: Carga muerta</t>
  </si>
  <si>
    <t>As: Area acero</t>
  </si>
  <si>
    <t>d: ¨Peralte efectivo</t>
  </si>
  <si>
    <t>Mn: Momento nominal</t>
  </si>
  <si>
    <t>Wu: Carga ultima</t>
  </si>
  <si>
    <t>Vud: Cortante ultima derecha</t>
  </si>
  <si>
    <t>Vui: Cortante ultima izquierda</t>
  </si>
  <si>
    <t>Vc: Cortante concreto</t>
  </si>
  <si>
    <t>Vs: Cortante acero</t>
  </si>
  <si>
    <t>S: Espaciamiento</t>
  </si>
  <si>
    <t>DISEÑO POR CORTANTE EN VIGAS</t>
  </si>
  <si>
    <t>DISEÑO DE ESTRIBOS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</si>
</sst>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i/>
      <sz val="10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70C0"/>
      <name val="Calibri"/>
      <family val="2"/>
    </font>
    <font>
      <sz val="11"/>
      <color rgb="FF00B050"/>
      <name val="Calibri"/>
      <family val="2"/>
      <scheme val="minor"/>
    </font>
    <font>
      <sz val="11"/>
      <color rgb="FF00B050"/>
      <name val="Calibri"/>
      <family val="2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</font>
    <font>
      <sz val="11"/>
      <color rgb="FF7030A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color theme="3" tint="0.39997558519241921"/>
      <name val="Calibri"/>
      <family val="2"/>
      <scheme val="minor"/>
    </font>
    <font>
      <sz val="11"/>
      <color theme="1"/>
      <name val="Arial Narrow"/>
      <family val="2"/>
    </font>
    <font>
      <b/>
      <u/>
      <sz val="26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left"/>
    </xf>
    <xf numFmtId="0" fontId="0" fillId="2" borderId="0" xfId="0" quotePrefix="1" applyFill="1"/>
    <xf numFmtId="2" fontId="0" fillId="2" borderId="0" xfId="0" applyNumberFormat="1" applyFill="1"/>
    <xf numFmtId="2" fontId="1" fillId="2" borderId="0" xfId="0" applyNumberFormat="1" applyFont="1" applyFill="1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6" fillId="2" borderId="5" xfId="0" applyFont="1" applyFill="1" applyBorder="1" applyAlignment="1">
      <alignment horizontal="center"/>
    </xf>
    <xf numFmtId="12" fontId="6" fillId="2" borderId="5" xfId="0" applyNumberFormat="1" applyFont="1" applyFill="1" applyBorder="1" applyAlignment="1">
      <alignment horizontal="center"/>
    </xf>
    <xf numFmtId="2" fontId="6" fillId="2" borderId="5" xfId="0" applyNumberFormat="1" applyFont="1" applyFill="1" applyBorder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right" vertical="center"/>
    </xf>
    <xf numFmtId="0" fontId="12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12" fillId="2" borderId="0" xfId="0" applyFont="1" applyFill="1" applyAlignment="1">
      <alignment horizontal="left" vertical="center"/>
    </xf>
    <xf numFmtId="1" fontId="14" fillId="3" borderId="0" xfId="0" applyNumberFormat="1" applyFont="1" applyFill="1" applyAlignment="1">
      <alignment horizontal="center" vertical="center"/>
    </xf>
    <xf numFmtId="2" fontId="14" fillId="3" borderId="0" xfId="0" applyNumberFormat="1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2" fontId="0" fillId="2" borderId="0" xfId="0" applyNumberFormat="1" applyFill="1" applyAlignment="1">
      <alignment horizontal="left"/>
    </xf>
    <xf numFmtId="2" fontId="0" fillId="2" borderId="0" xfId="0" applyNumberFormat="1" applyFill="1" applyAlignment="1">
      <alignment horizontal="left" indent="1"/>
    </xf>
    <xf numFmtId="2" fontId="0" fillId="2" borderId="0" xfId="0" applyNumberFormat="1" applyFill="1" applyAlignment="1">
      <alignment horizontal="left" indent="7"/>
    </xf>
    <xf numFmtId="2" fontId="14" fillId="2" borderId="0" xfId="0" applyNumberFormat="1" applyFont="1" applyFill="1" applyAlignment="1">
      <alignment horizontal="center" vertical="center"/>
    </xf>
    <xf numFmtId="0" fontId="2" fillId="2" borderId="0" xfId="0" applyFont="1" applyFill="1"/>
    <xf numFmtId="2" fontId="2" fillId="2" borderId="0" xfId="0" applyNumberFormat="1" applyFont="1" applyFill="1" applyAlignment="1">
      <alignment horizontal="center" vertical="center"/>
    </xf>
    <xf numFmtId="0" fontId="15" fillId="2" borderId="0" xfId="0" applyFont="1" applyFill="1"/>
    <xf numFmtId="0" fontId="16" fillId="2" borderId="0" xfId="0" applyFont="1" applyFill="1"/>
    <xf numFmtId="0" fontId="17" fillId="2" borderId="0" xfId="0" applyFont="1" applyFill="1"/>
    <xf numFmtId="0" fontId="5" fillId="2" borderId="0" xfId="0" applyFont="1" applyFill="1"/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left" vertical="center"/>
    </xf>
    <xf numFmtId="2" fontId="6" fillId="0" borderId="0" xfId="0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" fillId="2" borderId="0" xfId="0" applyFont="1" applyFill="1"/>
    <xf numFmtId="0" fontId="18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0" fontId="14" fillId="3" borderId="0" xfId="0" applyFont="1" applyFill="1" applyAlignment="1">
      <alignment horizontal="center" vertical="center"/>
    </xf>
    <xf numFmtId="0" fontId="14" fillId="2" borderId="0" xfId="0" applyFont="1" applyFill="1"/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2" fontId="1" fillId="3" borderId="0" xfId="0" applyNumberFormat="1" applyFont="1" applyFill="1" applyAlignment="1">
      <alignment horizontal="center" vertical="center"/>
    </xf>
    <xf numFmtId="0" fontId="1" fillId="3" borderId="0" xfId="0" applyFont="1" applyFill="1"/>
    <xf numFmtId="0" fontId="21" fillId="2" borderId="0" xfId="0" applyFont="1" applyFill="1" applyAlignment="1">
      <alignment vertical="center"/>
    </xf>
    <xf numFmtId="0" fontId="22" fillId="2" borderId="0" xfId="0" applyFont="1" applyFill="1" applyAlignment="1">
      <alignment horizontal="left"/>
    </xf>
    <xf numFmtId="0" fontId="23" fillId="2" borderId="0" xfId="0" applyFont="1" applyFill="1"/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0" fillId="4" borderId="0" xfId="0" applyFill="1"/>
    <xf numFmtId="0" fontId="24" fillId="2" borderId="0" xfId="0" applyFont="1" applyFill="1" applyAlignment="1">
      <alignment horizontal="center" vertical="center"/>
    </xf>
    <xf numFmtId="0" fontId="2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52043</xdr:colOff>
      <xdr:row>53</xdr:row>
      <xdr:rowOff>146160</xdr:rowOff>
    </xdr:from>
    <xdr:to>
      <xdr:col>14</xdr:col>
      <xdr:colOff>66675</xdr:colOff>
      <xdr:row>66</xdr:row>
      <xdr:rowOff>155497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0356F58-3B78-41CF-8C92-59B3AE6B0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6918" y="10099785"/>
          <a:ext cx="3453157" cy="24858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16335</xdr:colOff>
      <xdr:row>68</xdr:row>
      <xdr:rowOff>65368</xdr:rowOff>
    </xdr:from>
    <xdr:to>
      <xdr:col>14</xdr:col>
      <xdr:colOff>47626</xdr:colOff>
      <xdr:row>81</xdr:row>
      <xdr:rowOff>148118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53E02A4-47C0-4AAC-9536-904B933B9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1210" y="12876493"/>
          <a:ext cx="3469816" cy="24933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</xdr:colOff>
      <xdr:row>6</xdr:row>
      <xdr:rowOff>3286</xdr:rowOff>
    </xdr:from>
    <xdr:to>
      <xdr:col>14</xdr:col>
      <xdr:colOff>1</xdr:colOff>
      <xdr:row>6</xdr:row>
      <xdr:rowOff>3286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24BE07AA-E2C4-490C-B1A9-4488E8D6D4E2}"/>
            </a:ext>
          </a:extLst>
        </xdr:cNvPr>
        <xdr:cNvCxnSpPr/>
      </xdr:nvCxnSpPr>
      <xdr:spPr>
        <a:xfrm>
          <a:off x="2437087" y="384286"/>
          <a:ext cx="5005552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6567</xdr:colOff>
      <xdr:row>9</xdr:row>
      <xdr:rowOff>9851</xdr:rowOff>
    </xdr:from>
    <xdr:to>
      <xdr:col>12</xdr:col>
      <xdr:colOff>945929</xdr:colOff>
      <xdr:row>9</xdr:row>
      <xdr:rowOff>9851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AB45C698-1F1E-4CF2-9D97-CC8DA00147B5}"/>
            </a:ext>
          </a:extLst>
        </xdr:cNvPr>
        <xdr:cNvCxnSpPr/>
      </xdr:nvCxnSpPr>
      <xdr:spPr>
        <a:xfrm>
          <a:off x="3054567" y="962351"/>
          <a:ext cx="3777155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19713</xdr:colOff>
      <xdr:row>5</xdr:row>
      <xdr:rowOff>182564</xdr:rowOff>
    </xdr:from>
    <xdr:to>
      <xdr:col>8</xdr:col>
      <xdr:colOff>19713</xdr:colOff>
      <xdr:row>15</xdr:row>
      <xdr:rowOff>31478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1CEB4763-C8FD-4FAD-B4D4-9182EC9DF9F5}"/>
            </a:ext>
          </a:extLst>
        </xdr:cNvPr>
        <xdr:cNvCxnSpPr/>
      </xdr:nvCxnSpPr>
      <xdr:spPr>
        <a:xfrm>
          <a:off x="3234401" y="992189"/>
          <a:ext cx="0" cy="1753914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597727</xdr:colOff>
      <xdr:row>5</xdr:row>
      <xdr:rowOff>187170</xdr:rowOff>
    </xdr:from>
    <xdr:to>
      <xdr:col>13</xdr:col>
      <xdr:colOff>597727</xdr:colOff>
      <xdr:row>15</xdr:row>
      <xdr:rowOff>36084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00C31F01-7C4A-4153-942D-7A06C8F701C0}"/>
            </a:ext>
          </a:extLst>
        </xdr:cNvPr>
        <xdr:cNvCxnSpPr/>
      </xdr:nvCxnSpPr>
      <xdr:spPr>
        <a:xfrm>
          <a:off x="7418556" y="377670"/>
          <a:ext cx="0" cy="1753914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16421</xdr:colOff>
      <xdr:row>9</xdr:row>
      <xdr:rowOff>2959</xdr:rowOff>
    </xdr:from>
    <xdr:to>
      <xdr:col>9</xdr:col>
      <xdr:colOff>16421</xdr:colOff>
      <xdr:row>15</xdr:row>
      <xdr:rowOff>35802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0BD48EEC-97FE-42C5-9FCE-3C6B2AE5453F}"/>
            </a:ext>
          </a:extLst>
        </xdr:cNvPr>
        <xdr:cNvCxnSpPr/>
      </xdr:nvCxnSpPr>
      <xdr:spPr>
        <a:xfrm>
          <a:off x="3064421" y="955459"/>
          <a:ext cx="0" cy="1175843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937390</xdr:colOff>
      <xdr:row>9</xdr:row>
      <xdr:rowOff>4273</xdr:rowOff>
    </xdr:from>
    <xdr:to>
      <xdr:col>12</xdr:col>
      <xdr:colOff>937390</xdr:colOff>
      <xdr:row>15</xdr:row>
      <xdr:rowOff>37116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86B8B26-504B-4ABE-836D-8A2F75F09587}"/>
            </a:ext>
          </a:extLst>
        </xdr:cNvPr>
        <xdr:cNvCxnSpPr/>
      </xdr:nvCxnSpPr>
      <xdr:spPr>
        <a:xfrm>
          <a:off x="6814315" y="956773"/>
          <a:ext cx="0" cy="1175843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118241</xdr:colOff>
      <xdr:row>6</xdr:row>
      <xdr:rowOff>78657</xdr:rowOff>
    </xdr:from>
    <xdr:to>
      <xdr:col>13</xdr:col>
      <xdr:colOff>499241</xdr:colOff>
      <xdr:row>6</xdr:row>
      <xdr:rowOff>78657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2502DA39-B0F3-4FDF-BA3C-4A2EC6475420}"/>
            </a:ext>
          </a:extLst>
        </xdr:cNvPr>
        <xdr:cNvCxnSpPr/>
      </xdr:nvCxnSpPr>
      <xdr:spPr>
        <a:xfrm>
          <a:off x="2557570" y="1077620"/>
          <a:ext cx="4762500" cy="0"/>
        </a:xfrm>
        <a:prstGeom prst="line">
          <a:avLst/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112985</xdr:colOff>
      <xdr:row>8</xdr:row>
      <xdr:rowOff>119731</xdr:rowOff>
    </xdr:from>
    <xdr:to>
      <xdr:col>13</xdr:col>
      <xdr:colOff>493985</xdr:colOff>
      <xdr:row>8</xdr:row>
      <xdr:rowOff>119731</xdr:rowOff>
    </xdr:to>
    <xdr:cxnSp macro="">
      <xdr:nvCxnSpPr>
        <xdr:cNvPr id="42" name="Conector recto 41">
          <a:extLst>
            <a:ext uri="{FF2B5EF4-FFF2-40B4-BE49-F238E27FC236}">
              <a16:creationId xmlns:a16="http://schemas.microsoft.com/office/drawing/2014/main" id="{41EC7EA0-EB53-4B92-A441-BE2C7150E1B6}"/>
            </a:ext>
          </a:extLst>
        </xdr:cNvPr>
        <xdr:cNvCxnSpPr/>
      </xdr:nvCxnSpPr>
      <xdr:spPr>
        <a:xfrm>
          <a:off x="2549380" y="881731"/>
          <a:ext cx="4762500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131940</xdr:colOff>
      <xdr:row>6</xdr:row>
      <xdr:rowOff>73448</xdr:rowOff>
    </xdr:from>
    <xdr:to>
      <xdr:col>8</xdr:col>
      <xdr:colOff>131940</xdr:colOff>
      <xdr:row>7</xdr:row>
      <xdr:rowOff>60322</xdr:rowOff>
    </xdr:to>
    <xdr:cxnSp macro="">
      <xdr:nvCxnSpPr>
        <xdr:cNvPr id="43" name="Conector recto 42">
          <a:extLst>
            <a:ext uri="{FF2B5EF4-FFF2-40B4-BE49-F238E27FC236}">
              <a16:creationId xmlns:a16="http://schemas.microsoft.com/office/drawing/2014/main" id="{1EF6E113-E716-459D-9EE0-1BA286A8DD9E}"/>
            </a:ext>
          </a:extLst>
        </xdr:cNvPr>
        <xdr:cNvCxnSpPr/>
      </xdr:nvCxnSpPr>
      <xdr:spPr>
        <a:xfrm>
          <a:off x="2568335" y="454448"/>
          <a:ext cx="0" cy="177374"/>
        </a:xfrm>
        <a:prstGeom prst="line">
          <a:avLst/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484132</xdr:colOff>
      <xdr:row>6</xdr:row>
      <xdr:rowOff>67872</xdr:rowOff>
    </xdr:from>
    <xdr:to>
      <xdr:col>13</xdr:col>
      <xdr:colOff>484132</xdr:colOff>
      <xdr:row>7</xdr:row>
      <xdr:rowOff>54746</xdr:rowOff>
    </xdr:to>
    <xdr:cxnSp macro="">
      <xdr:nvCxnSpPr>
        <xdr:cNvPr id="46" name="Conector recto 45">
          <a:extLst>
            <a:ext uri="{FF2B5EF4-FFF2-40B4-BE49-F238E27FC236}">
              <a16:creationId xmlns:a16="http://schemas.microsoft.com/office/drawing/2014/main" id="{3A82F411-2635-48AA-953C-E38572801879}"/>
            </a:ext>
          </a:extLst>
        </xdr:cNvPr>
        <xdr:cNvCxnSpPr/>
      </xdr:nvCxnSpPr>
      <xdr:spPr>
        <a:xfrm>
          <a:off x="7302027" y="448872"/>
          <a:ext cx="0" cy="177374"/>
        </a:xfrm>
        <a:prstGeom prst="line">
          <a:avLst/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126370</xdr:colOff>
      <xdr:row>7</xdr:row>
      <xdr:rowOff>143677</xdr:rowOff>
    </xdr:from>
    <xdr:to>
      <xdr:col>8</xdr:col>
      <xdr:colOff>126370</xdr:colOff>
      <xdr:row>8</xdr:row>
      <xdr:rowOff>130551</xdr:rowOff>
    </xdr:to>
    <xdr:cxnSp macro="">
      <xdr:nvCxnSpPr>
        <xdr:cNvPr id="47" name="Conector recto 46">
          <a:extLst>
            <a:ext uri="{FF2B5EF4-FFF2-40B4-BE49-F238E27FC236}">
              <a16:creationId xmlns:a16="http://schemas.microsoft.com/office/drawing/2014/main" id="{7EC78CD6-7DE4-45FB-9DBC-83AA97515518}"/>
            </a:ext>
          </a:extLst>
        </xdr:cNvPr>
        <xdr:cNvCxnSpPr/>
      </xdr:nvCxnSpPr>
      <xdr:spPr>
        <a:xfrm>
          <a:off x="2562765" y="715177"/>
          <a:ext cx="0" cy="177374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478561</xdr:colOff>
      <xdr:row>7</xdr:row>
      <xdr:rowOff>142748</xdr:rowOff>
    </xdr:from>
    <xdr:to>
      <xdr:col>13</xdr:col>
      <xdr:colOff>478561</xdr:colOff>
      <xdr:row>8</xdr:row>
      <xdr:rowOff>129622</xdr:rowOff>
    </xdr:to>
    <xdr:cxnSp macro="">
      <xdr:nvCxnSpPr>
        <xdr:cNvPr id="48" name="Conector recto 47">
          <a:extLst>
            <a:ext uri="{FF2B5EF4-FFF2-40B4-BE49-F238E27FC236}">
              <a16:creationId xmlns:a16="http://schemas.microsoft.com/office/drawing/2014/main" id="{759A5CA9-6D51-446C-A517-6DC0E540F9DC}"/>
            </a:ext>
          </a:extLst>
        </xdr:cNvPr>
        <xdr:cNvCxnSpPr/>
      </xdr:nvCxnSpPr>
      <xdr:spPr>
        <a:xfrm>
          <a:off x="7296456" y="714248"/>
          <a:ext cx="0" cy="177374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204441</xdr:colOff>
      <xdr:row>6</xdr:row>
      <xdr:rowOff>152359</xdr:rowOff>
    </xdr:from>
    <xdr:to>
      <xdr:col>10</xdr:col>
      <xdr:colOff>134746</xdr:colOff>
      <xdr:row>6</xdr:row>
      <xdr:rowOff>152359</xdr:rowOff>
    </xdr:to>
    <xdr:cxnSp macro="">
      <xdr:nvCxnSpPr>
        <xdr:cNvPr id="49" name="Conector recto 48">
          <a:extLst>
            <a:ext uri="{FF2B5EF4-FFF2-40B4-BE49-F238E27FC236}">
              <a16:creationId xmlns:a16="http://schemas.microsoft.com/office/drawing/2014/main" id="{97BB4C37-BE4C-4FA4-B979-6BAC677B8BA7}"/>
            </a:ext>
          </a:extLst>
        </xdr:cNvPr>
        <xdr:cNvCxnSpPr/>
      </xdr:nvCxnSpPr>
      <xdr:spPr>
        <a:xfrm>
          <a:off x="2911129" y="1152484"/>
          <a:ext cx="1486055" cy="0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216541</xdr:colOff>
      <xdr:row>6</xdr:row>
      <xdr:rowOff>141478</xdr:rowOff>
    </xdr:from>
    <xdr:to>
      <xdr:col>8</xdr:col>
      <xdr:colOff>216541</xdr:colOff>
      <xdr:row>7</xdr:row>
      <xdr:rowOff>49454</xdr:rowOff>
    </xdr:to>
    <xdr:cxnSp macro="">
      <xdr:nvCxnSpPr>
        <xdr:cNvPr id="55" name="Conector recto 54">
          <a:extLst>
            <a:ext uri="{FF2B5EF4-FFF2-40B4-BE49-F238E27FC236}">
              <a16:creationId xmlns:a16="http://schemas.microsoft.com/office/drawing/2014/main" id="{BB207C9D-494E-459A-B6AC-C7E7C632BC94}"/>
            </a:ext>
          </a:extLst>
        </xdr:cNvPr>
        <xdr:cNvCxnSpPr/>
      </xdr:nvCxnSpPr>
      <xdr:spPr>
        <a:xfrm>
          <a:off x="2923229" y="1141603"/>
          <a:ext cx="0" cy="98476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396133</xdr:colOff>
      <xdr:row>6</xdr:row>
      <xdr:rowOff>141478</xdr:rowOff>
    </xdr:from>
    <xdr:to>
      <xdr:col>13</xdr:col>
      <xdr:colOff>396133</xdr:colOff>
      <xdr:row>7</xdr:row>
      <xdr:rowOff>49454</xdr:rowOff>
    </xdr:to>
    <xdr:cxnSp macro="">
      <xdr:nvCxnSpPr>
        <xdr:cNvPr id="62" name="Conector recto 61">
          <a:extLst>
            <a:ext uri="{FF2B5EF4-FFF2-40B4-BE49-F238E27FC236}">
              <a16:creationId xmlns:a16="http://schemas.microsoft.com/office/drawing/2014/main" id="{84C9D1F0-9BF6-48A0-AF9E-0141F97BA247}"/>
            </a:ext>
          </a:extLst>
        </xdr:cNvPr>
        <xdr:cNvCxnSpPr/>
      </xdr:nvCxnSpPr>
      <xdr:spPr>
        <a:xfrm>
          <a:off x="7492258" y="1141603"/>
          <a:ext cx="0" cy="98476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812160</xdr:colOff>
      <xdr:row>6</xdr:row>
      <xdr:rowOff>151430</xdr:rowOff>
    </xdr:from>
    <xdr:to>
      <xdr:col>13</xdr:col>
      <xdr:colOff>407929</xdr:colOff>
      <xdr:row>6</xdr:row>
      <xdr:rowOff>151430</xdr:rowOff>
    </xdr:to>
    <xdr:cxnSp macro="">
      <xdr:nvCxnSpPr>
        <xdr:cNvPr id="66" name="Conector recto 65">
          <a:extLst>
            <a:ext uri="{FF2B5EF4-FFF2-40B4-BE49-F238E27FC236}">
              <a16:creationId xmlns:a16="http://schemas.microsoft.com/office/drawing/2014/main" id="{A44E873C-7CBB-480D-A592-12E584585B25}"/>
            </a:ext>
          </a:extLst>
        </xdr:cNvPr>
        <xdr:cNvCxnSpPr/>
      </xdr:nvCxnSpPr>
      <xdr:spPr>
        <a:xfrm>
          <a:off x="6019160" y="1151555"/>
          <a:ext cx="1484894" cy="0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246259</xdr:colOff>
      <xdr:row>6</xdr:row>
      <xdr:rowOff>24587</xdr:rowOff>
    </xdr:from>
    <xdr:to>
      <xdr:col>9</xdr:col>
      <xdr:colOff>343832</xdr:colOff>
      <xdr:row>7</xdr:row>
      <xdr:rowOff>6002</xdr:rowOff>
    </xdr:to>
    <xdr:sp macro="" textlink="">
      <xdr:nvSpPr>
        <xdr:cNvPr id="67" name="Elipse 66">
          <a:extLst>
            <a:ext uri="{FF2B5EF4-FFF2-40B4-BE49-F238E27FC236}">
              <a16:creationId xmlns:a16="http://schemas.microsoft.com/office/drawing/2014/main" id="{189A8FC1-4014-41DE-A3F4-7EF27A5C84DB}"/>
            </a:ext>
          </a:extLst>
        </xdr:cNvPr>
        <xdr:cNvSpPr/>
      </xdr:nvSpPr>
      <xdr:spPr>
        <a:xfrm>
          <a:off x="3564134" y="1024712"/>
          <a:ext cx="97573" cy="171915"/>
        </a:xfrm>
        <a:prstGeom prst="ellipse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190502</xdr:colOff>
      <xdr:row>4</xdr:row>
      <xdr:rowOff>182562</xdr:rowOff>
    </xdr:from>
    <xdr:to>
      <xdr:col>9</xdr:col>
      <xdr:colOff>295044</xdr:colOff>
      <xdr:row>6</xdr:row>
      <xdr:rowOff>24587</xdr:rowOff>
    </xdr:to>
    <xdr:cxnSp macro="">
      <xdr:nvCxnSpPr>
        <xdr:cNvPr id="69" name="Conector: curvado 68">
          <a:extLst>
            <a:ext uri="{FF2B5EF4-FFF2-40B4-BE49-F238E27FC236}">
              <a16:creationId xmlns:a16="http://schemas.microsoft.com/office/drawing/2014/main" id="{708FFA96-24C5-45B0-A859-E64B6DB76626}"/>
            </a:ext>
          </a:extLst>
        </xdr:cNvPr>
        <xdr:cNvCxnSpPr/>
      </xdr:nvCxnSpPr>
      <xdr:spPr>
        <a:xfrm rot="16200000" flipV="1">
          <a:off x="3449135" y="860929"/>
          <a:ext cx="223025" cy="104542"/>
        </a:xfrm>
        <a:prstGeom prst="curved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612387</xdr:colOff>
      <xdr:row>6</xdr:row>
      <xdr:rowOff>28304</xdr:rowOff>
    </xdr:from>
    <xdr:to>
      <xdr:col>12</xdr:col>
      <xdr:colOff>709960</xdr:colOff>
      <xdr:row>7</xdr:row>
      <xdr:rowOff>9719</xdr:rowOff>
    </xdr:to>
    <xdr:sp macro="" textlink="">
      <xdr:nvSpPr>
        <xdr:cNvPr id="73" name="Elipse 72">
          <a:extLst>
            <a:ext uri="{FF2B5EF4-FFF2-40B4-BE49-F238E27FC236}">
              <a16:creationId xmlns:a16="http://schemas.microsoft.com/office/drawing/2014/main" id="{84CA18EE-8B0F-461D-93F0-2379057B0100}"/>
            </a:ext>
          </a:extLst>
        </xdr:cNvPr>
        <xdr:cNvSpPr/>
      </xdr:nvSpPr>
      <xdr:spPr>
        <a:xfrm>
          <a:off x="6763950" y="1028429"/>
          <a:ext cx="97573" cy="171915"/>
        </a:xfrm>
        <a:prstGeom prst="ellipse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658853</xdr:colOff>
      <xdr:row>4</xdr:row>
      <xdr:rowOff>186280</xdr:rowOff>
    </xdr:from>
    <xdr:to>
      <xdr:col>12</xdr:col>
      <xdr:colOff>763395</xdr:colOff>
      <xdr:row>6</xdr:row>
      <xdr:rowOff>28305</xdr:rowOff>
    </xdr:to>
    <xdr:cxnSp macro="">
      <xdr:nvCxnSpPr>
        <xdr:cNvPr id="74" name="Conector: curvado 73">
          <a:extLst>
            <a:ext uri="{FF2B5EF4-FFF2-40B4-BE49-F238E27FC236}">
              <a16:creationId xmlns:a16="http://schemas.microsoft.com/office/drawing/2014/main" id="{9EBD9673-5781-4728-A9F3-253CEB804A8F}"/>
            </a:ext>
          </a:extLst>
        </xdr:cNvPr>
        <xdr:cNvCxnSpPr/>
      </xdr:nvCxnSpPr>
      <xdr:spPr>
        <a:xfrm rot="5400000" flipH="1" flipV="1">
          <a:off x="6751174" y="864647"/>
          <a:ext cx="223025" cy="104542"/>
        </a:xfrm>
        <a:prstGeom prst="curved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198866</xdr:colOff>
      <xdr:row>8</xdr:row>
      <xdr:rowOff>161693</xdr:rowOff>
    </xdr:from>
    <xdr:to>
      <xdr:col>9</xdr:col>
      <xdr:colOff>303408</xdr:colOff>
      <xdr:row>10</xdr:row>
      <xdr:rowOff>3718</xdr:rowOff>
    </xdr:to>
    <xdr:cxnSp macro="">
      <xdr:nvCxnSpPr>
        <xdr:cNvPr id="76" name="Conector: curvado 75">
          <a:extLst>
            <a:ext uri="{FF2B5EF4-FFF2-40B4-BE49-F238E27FC236}">
              <a16:creationId xmlns:a16="http://schemas.microsoft.com/office/drawing/2014/main" id="{76C9CE9A-50A4-456A-ACBC-6A7415BC92C7}"/>
            </a:ext>
          </a:extLst>
        </xdr:cNvPr>
        <xdr:cNvCxnSpPr/>
      </xdr:nvCxnSpPr>
      <xdr:spPr>
        <a:xfrm rot="5400000">
          <a:off x="3187624" y="1600898"/>
          <a:ext cx="223025" cy="104542"/>
        </a:xfrm>
        <a:prstGeom prst="curved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662571</xdr:colOff>
      <xdr:row>8</xdr:row>
      <xdr:rowOff>165411</xdr:rowOff>
    </xdr:from>
    <xdr:to>
      <xdr:col>12</xdr:col>
      <xdr:colOff>767113</xdr:colOff>
      <xdr:row>10</xdr:row>
      <xdr:rowOff>7436</xdr:rowOff>
    </xdr:to>
    <xdr:cxnSp macro="">
      <xdr:nvCxnSpPr>
        <xdr:cNvPr id="78" name="Conector: curvado 77">
          <a:extLst>
            <a:ext uri="{FF2B5EF4-FFF2-40B4-BE49-F238E27FC236}">
              <a16:creationId xmlns:a16="http://schemas.microsoft.com/office/drawing/2014/main" id="{7C064C66-5FFD-4277-80A1-4C5A5DEF6AE5}"/>
            </a:ext>
          </a:extLst>
        </xdr:cNvPr>
        <xdr:cNvCxnSpPr/>
      </xdr:nvCxnSpPr>
      <xdr:spPr>
        <a:xfrm rot="16200000" flipH="1">
          <a:off x="6480951" y="1604616"/>
          <a:ext cx="223025" cy="104542"/>
        </a:xfrm>
        <a:prstGeom prst="curved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29766</xdr:colOff>
      <xdr:row>11</xdr:row>
      <xdr:rowOff>130970</xdr:rowOff>
    </xdr:from>
    <xdr:to>
      <xdr:col>12</xdr:col>
      <xdr:colOff>922735</xdr:colOff>
      <xdr:row>11</xdr:row>
      <xdr:rowOff>130970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2C1936B0-3AB5-414E-803B-1791796C2F01}"/>
            </a:ext>
          </a:extLst>
        </xdr:cNvPr>
        <xdr:cNvCxnSpPr/>
      </xdr:nvCxnSpPr>
      <xdr:spPr>
        <a:xfrm>
          <a:off x="3506391" y="2083595"/>
          <a:ext cx="3714750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218873</xdr:colOff>
      <xdr:row>8</xdr:row>
      <xdr:rowOff>52692</xdr:rowOff>
    </xdr:from>
    <xdr:to>
      <xdr:col>13</xdr:col>
      <xdr:colOff>401266</xdr:colOff>
      <xdr:row>8</xdr:row>
      <xdr:rowOff>52692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762EFEB6-5DBD-45F3-B71A-7523B47C3171}"/>
            </a:ext>
          </a:extLst>
        </xdr:cNvPr>
        <xdr:cNvCxnSpPr/>
      </xdr:nvCxnSpPr>
      <xdr:spPr>
        <a:xfrm>
          <a:off x="3060160" y="1434830"/>
          <a:ext cx="4567946" cy="0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182561</xdr:colOff>
      <xdr:row>15</xdr:row>
      <xdr:rowOff>134938</xdr:rowOff>
    </xdr:from>
    <xdr:to>
      <xdr:col>9</xdr:col>
      <xdr:colOff>912811</xdr:colOff>
      <xdr:row>21</xdr:row>
      <xdr:rowOff>63500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045473DD-2D3C-4FC0-B29E-749E199D8DAD}"/>
            </a:ext>
          </a:extLst>
        </xdr:cNvPr>
        <xdr:cNvSpPr/>
      </xdr:nvSpPr>
      <xdr:spPr>
        <a:xfrm>
          <a:off x="3635374" y="2849563"/>
          <a:ext cx="730250" cy="1071562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261935</xdr:colOff>
      <xdr:row>16</xdr:row>
      <xdr:rowOff>31750</xdr:rowOff>
    </xdr:from>
    <xdr:to>
      <xdr:col>9</xdr:col>
      <xdr:colOff>825497</xdr:colOff>
      <xdr:row>20</xdr:row>
      <xdr:rowOff>174625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2C6B75CF-374B-4A3E-91FD-110CC00A7FC2}"/>
            </a:ext>
          </a:extLst>
        </xdr:cNvPr>
        <xdr:cNvSpPr/>
      </xdr:nvSpPr>
      <xdr:spPr>
        <a:xfrm>
          <a:off x="3714748" y="2936875"/>
          <a:ext cx="563562" cy="904875"/>
        </a:xfrm>
        <a:prstGeom prst="rect">
          <a:avLst/>
        </a:prstGeom>
        <a:noFill/>
        <a:ln w="127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280906</xdr:colOff>
      <xdr:row>16</xdr:row>
      <xdr:rowOff>54889</xdr:rowOff>
    </xdr:from>
    <xdr:to>
      <xdr:col>9</xdr:col>
      <xdr:colOff>335794</xdr:colOff>
      <xdr:row>16</xdr:row>
      <xdr:rowOff>113008</xdr:rowOff>
    </xdr:to>
    <xdr:sp macro="" textlink="">
      <xdr:nvSpPr>
        <xdr:cNvPr id="19" name="Elipse 18">
          <a:extLst>
            <a:ext uri="{FF2B5EF4-FFF2-40B4-BE49-F238E27FC236}">
              <a16:creationId xmlns:a16="http://schemas.microsoft.com/office/drawing/2014/main" id="{037A616E-9C73-426F-8D45-8F3C1FCA6DC1}"/>
            </a:ext>
          </a:extLst>
        </xdr:cNvPr>
        <xdr:cNvSpPr/>
      </xdr:nvSpPr>
      <xdr:spPr>
        <a:xfrm>
          <a:off x="3729279" y="2960821"/>
          <a:ext cx="54888" cy="58119"/>
        </a:xfrm>
        <a:prstGeom prst="ellipse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442993</xdr:colOff>
      <xdr:row>16</xdr:row>
      <xdr:rowOff>55537</xdr:rowOff>
    </xdr:from>
    <xdr:to>
      <xdr:col>9</xdr:col>
      <xdr:colOff>497881</xdr:colOff>
      <xdr:row>16</xdr:row>
      <xdr:rowOff>113656</xdr:rowOff>
    </xdr:to>
    <xdr:sp macro="" textlink="">
      <xdr:nvSpPr>
        <xdr:cNvPr id="45" name="Elipse 44">
          <a:extLst>
            <a:ext uri="{FF2B5EF4-FFF2-40B4-BE49-F238E27FC236}">
              <a16:creationId xmlns:a16="http://schemas.microsoft.com/office/drawing/2014/main" id="{8108E610-B4B3-445A-84CC-495B3D28FF48}"/>
            </a:ext>
          </a:extLst>
        </xdr:cNvPr>
        <xdr:cNvSpPr/>
      </xdr:nvSpPr>
      <xdr:spPr>
        <a:xfrm>
          <a:off x="3891366" y="2961469"/>
          <a:ext cx="54888" cy="58119"/>
        </a:xfrm>
        <a:prstGeom prst="ellipse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595393</xdr:colOff>
      <xdr:row>16</xdr:row>
      <xdr:rowOff>56182</xdr:rowOff>
    </xdr:from>
    <xdr:to>
      <xdr:col>9</xdr:col>
      <xdr:colOff>650281</xdr:colOff>
      <xdr:row>16</xdr:row>
      <xdr:rowOff>114301</xdr:rowOff>
    </xdr:to>
    <xdr:sp macro="" textlink="">
      <xdr:nvSpPr>
        <xdr:cNvPr id="50" name="Elipse 49">
          <a:extLst>
            <a:ext uri="{FF2B5EF4-FFF2-40B4-BE49-F238E27FC236}">
              <a16:creationId xmlns:a16="http://schemas.microsoft.com/office/drawing/2014/main" id="{AD795E3C-7005-4A33-86E9-D592E79E6EB7}"/>
            </a:ext>
          </a:extLst>
        </xdr:cNvPr>
        <xdr:cNvSpPr/>
      </xdr:nvSpPr>
      <xdr:spPr>
        <a:xfrm>
          <a:off x="4043766" y="2962114"/>
          <a:ext cx="54888" cy="58119"/>
        </a:xfrm>
        <a:prstGeom prst="ellipse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754251</xdr:colOff>
      <xdr:row>16</xdr:row>
      <xdr:rowOff>53596</xdr:rowOff>
    </xdr:from>
    <xdr:to>
      <xdr:col>9</xdr:col>
      <xdr:colOff>809139</xdr:colOff>
      <xdr:row>16</xdr:row>
      <xdr:rowOff>111715</xdr:rowOff>
    </xdr:to>
    <xdr:sp macro="" textlink="">
      <xdr:nvSpPr>
        <xdr:cNvPr id="51" name="Elipse 50">
          <a:extLst>
            <a:ext uri="{FF2B5EF4-FFF2-40B4-BE49-F238E27FC236}">
              <a16:creationId xmlns:a16="http://schemas.microsoft.com/office/drawing/2014/main" id="{6514A501-F721-4283-8766-EE5BCA26E1AF}"/>
            </a:ext>
          </a:extLst>
        </xdr:cNvPr>
        <xdr:cNvSpPr/>
      </xdr:nvSpPr>
      <xdr:spPr>
        <a:xfrm>
          <a:off x="4202624" y="2959528"/>
          <a:ext cx="54888" cy="58119"/>
        </a:xfrm>
        <a:prstGeom prst="ellipse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280906</xdr:colOff>
      <xdr:row>16</xdr:row>
      <xdr:rowOff>164669</xdr:rowOff>
    </xdr:from>
    <xdr:to>
      <xdr:col>9</xdr:col>
      <xdr:colOff>335794</xdr:colOff>
      <xdr:row>17</xdr:row>
      <xdr:rowOff>32288</xdr:rowOff>
    </xdr:to>
    <xdr:sp macro="" textlink="">
      <xdr:nvSpPr>
        <xdr:cNvPr id="52" name="Elipse 51">
          <a:extLst>
            <a:ext uri="{FF2B5EF4-FFF2-40B4-BE49-F238E27FC236}">
              <a16:creationId xmlns:a16="http://schemas.microsoft.com/office/drawing/2014/main" id="{AD922D1D-2709-4587-A55D-7FD536DE1253}"/>
            </a:ext>
          </a:extLst>
        </xdr:cNvPr>
        <xdr:cNvSpPr/>
      </xdr:nvSpPr>
      <xdr:spPr>
        <a:xfrm>
          <a:off x="3729279" y="3070601"/>
          <a:ext cx="54888" cy="58119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442993</xdr:colOff>
      <xdr:row>16</xdr:row>
      <xdr:rowOff>162090</xdr:rowOff>
    </xdr:from>
    <xdr:to>
      <xdr:col>9</xdr:col>
      <xdr:colOff>497881</xdr:colOff>
      <xdr:row>17</xdr:row>
      <xdr:rowOff>29709</xdr:rowOff>
    </xdr:to>
    <xdr:sp macro="" textlink="">
      <xdr:nvSpPr>
        <xdr:cNvPr id="53" name="Elipse 52">
          <a:extLst>
            <a:ext uri="{FF2B5EF4-FFF2-40B4-BE49-F238E27FC236}">
              <a16:creationId xmlns:a16="http://schemas.microsoft.com/office/drawing/2014/main" id="{163ACB36-0510-4AAD-9E8B-F807D089E6FC}"/>
            </a:ext>
          </a:extLst>
        </xdr:cNvPr>
        <xdr:cNvSpPr/>
      </xdr:nvSpPr>
      <xdr:spPr>
        <a:xfrm>
          <a:off x="3891366" y="3068022"/>
          <a:ext cx="54888" cy="58119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595393</xdr:colOff>
      <xdr:row>16</xdr:row>
      <xdr:rowOff>162730</xdr:rowOff>
    </xdr:from>
    <xdr:to>
      <xdr:col>9</xdr:col>
      <xdr:colOff>650281</xdr:colOff>
      <xdr:row>17</xdr:row>
      <xdr:rowOff>30349</xdr:rowOff>
    </xdr:to>
    <xdr:sp macro="" textlink="">
      <xdr:nvSpPr>
        <xdr:cNvPr id="54" name="Elipse 53">
          <a:extLst>
            <a:ext uri="{FF2B5EF4-FFF2-40B4-BE49-F238E27FC236}">
              <a16:creationId xmlns:a16="http://schemas.microsoft.com/office/drawing/2014/main" id="{CB547CFC-F8EC-4B32-9045-67FCA3729946}"/>
            </a:ext>
          </a:extLst>
        </xdr:cNvPr>
        <xdr:cNvSpPr/>
      </xdr:nvSpPr>
      <xdr:spPr>
        <a:xfrm>
          <a:off x="4043766" y="3068662"/>
          <a:ext cx="54888" cy="58119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754251</xdr:colOff>
      <xdr:row>16</xdr:row>
      <xdr:rowOff>163374</xdr:rowOff>
    </xdr:from>
    <xdr:to>
      <xdr:col>9</xdr:col>
      <xdr:colOff>809139</xdr:colOff>
      <xdr:row>17</xdr:row>
      <xdr:rowOff>30993</xdr:rowOff>
    </xdr:to>
    <xdr:sp macro="" textlink="">
      <xdr:nvSpPr>
        <xdr:cNvPr id="56" name="Elipse 55">
          <a:extLst>
            <a:ext uri="{FF2B5EF4-FFF2-40B4-BE49-F238E27FC236}">
              <a16:creationId xmlns:a16="http://schemas.microsoft.com/office/drawing/2014/main" id="{DE086D38-2FF0-4AB2-8AAA-2F792B8080BA}"/>
            </a:ext>
          </a:extLst>
        </xdr:cNvPr>
        <xdr:cNvSpPr/>
      </xdr:nvSpPr>
      <xdr:spPr>
        <a:xfrm>
          <a:off x="4202624" y="3069306"/>
          <a:ext cx="54888" cy="58119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280906</xdr:colOff>
      <xdr:row>20</xdr:row>
      <xdr:rowOff>96860</xdr:rowOff>
    </xdr:from>
    <xdr:to>
      <xdr:col>9</xdr:col>
      <xdr:colOff>335794</xdr:colOff>
      <xdr:row>20</xdr:row>
      <xdr:rowOff>154979</xdr:rowOff>
    </xdr:to>
    <xdr:sp macro="" textlink="">
      <xdr:nvSpPr>
        <xdr:cNvPr id="61" name="Elipse 60">
          <a:extLst>
            <a:ext uri="{FF2B5EF4-FFF2-40B4-BE49-F238E27FC236}">
              <a16:creationId xmlns:a16="http://schemas.microsoft.com/office/drawing/2014/main" id="{4335D75E-B090-4115-84B7-596A37773DB3}"/>
            </a:ext>
          </a:extLst>
        </xdr:cNvPr>
        <xdr:cNvSpPr/>
      </xdr:nvSpPr>
      <xdr:spPr>
        <a:xfrm>
          <a:off x="3729279" y="3764792"/>
          <a:ext cx="54888" cy="5811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442993</xdr:colOff>
      <xdr:row>20</xdr:row>
      <xdr:rowOff>97510</xdr:rowOff>
    </xdr:from>
    <xdr:to>
      <xdr:col>9</xdr:col>
      <xdr:colOff>497881</xdr:colOff>
      <xdr:row>20</xdr:row>
      <xdr:rowOff>155629</xdr:rowOff>
    </xdr:to>
    <xdr:sp macro="" textlink="">
      <xdr:nvSpPr>
        <xdr:cNvPr id="63" name="Elipse 62">
          <a:extLst>
            <a:ext uri="{FF2B5EF4-FFF2-40B4-BE49-F238E27FC236}">
              <a16:creationId xmlns:a16="http://schemas.microsoft.com/office/drawing/2014/main" id="{B3EDE37A-A5AB-475E-B0A3-563D3B8AED2B}"/>
            </a:ext>
          </a:extLst>
        </xdr:cNvPr>
        <xdr:cNvSpPr/>
      </xdr:nvSpPr>
      <xdr:spPr>
        <a:xfrm>
          <a:off x="3891366" y="3765442"/>
          <a:ext cx="54888" cy="5811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595393</xdr:colOff>
      <xdr:row>20</xdr:row>
      <xdr:rowOff>98155</xdr:rowOff>
    </xdr:from>
    <xdr:to>
      <xdr:col>9</xdr:col>
      <xdr:colOff>650281</xdr:colOff>
      <xdr:row>20</xdr:row>
      <xdr:rowOff>156274</xdr:rowOff>
    </xdr:to>
    <xdr:sp macro="" textlink="">
      <xdr:nvSpPr>
        <xdr:cNvPr id="64" name="Elipse 63">
          <a:extLst>
            <a:ext uri="{FF2B5EF4-FFF2-40B4-BE49-F238E27FC236}">
              <a16:creationId xmlns:a16="http://schemas.microsoft.com/office/drawing/2014/main" id="{315B3313-27DA-4502-9B43-C37CE1657A43}"/>
            </a:ext>
          </a:extLst>
        </xdr:cNvPr>
        <xdr:cNvSpPr/>
      </xdr:nvSpPr>
      <xdr:spPr>
        <a:xfrm>
          <a:off x="4043766" y="3766087"/>
          <a:ext cx="54888" cy="5811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754251</xdr:colOff>
      <xdr:row>20</xdr:row>
      <xdr:rowOff>95567</xdr:rowOff>
    </xdr:from>
    <xdr:to>
      <xdr:col>9</xdr:col>
      <xdr:colOff>809139</xdr:colOff>
      <xdr:row>20</xdr:row>
      <xdr:rowOff>153686</xdr:rowOff>
    </xdr:to>
    <xdr:sp macro="" textlink="">
      <xdr:nvSpPr>
        <xdr:cNvPr id="65" name="Elipse 64">
          <a:extLst>
            <a:ext uri="{FF2B5EF4-FFF2-40B4-BE49-F238E27FC236}">
              <a16:creationId xmlns:a16="http://schemas.microsoft.com/office/drawing/2014/main" id="{6E48EC9F-DB6C-4346-9281-905FE6AD55BB}"/>
            </a:ext>
          </a:extLst>
        </xdr:cNvPr>
        <xdr:cNvSpPr/>
      </xdr:nvSpPr>
      <xdr:spPr>
        <a:xfrm>
          <a:off x="4202624" y="3763499"/>
          <a:ext cx="54888" cy="5811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280906</xdr:colOff>
      <xdr:row>19</xdr:row>
      <xdr:rowOff>174353</xdr:rowOff>
    </xdr:from>
    <xdr:to>
      <xdr:col>9</xdr:col>
      <xdr:colOff>335794</xdr:colOff>
      <xdr:row>20</xdr:row>
      <xdr:rowOff>41972</xdr:rowOff>
    </xdr:to>
    <xdr:sp macro="" textlink="">
      <xdr:nvSpPr>
        <xdr:cNvPr id="68" name="Elipse 67">
          <a:extLst>
            <a:ext uri="{FF2B5EF4-FFF2-40B4-BE49-F238E27FC236}">
              <a16:creationId xmlns:a16="http://schemas.microsoft.com/office/drawing/2014/main" id="{8578E24D-BE63-482A-8FF1-287C6EB25805}"/>
            </a:ext>
          </a:extLst>
        </xdr:cNvPr>
        <xdr:cNvSpPr/>
      </xdr:nvSpPr>
      <xdr:spPr>
        <a:xfrm>
          <a:off x="3729279" y="3651785"/>
          <a:ext cx="54888" cy="58119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442993</xdr:colOff>
      <xdr:row>19</xdr:row>
      <xdr:rowOff>175003</xdr:rowOff>
    </xdr:from>
    <xdr:to>
      <xdr:col>9</xdr:col>
      <xdr:colOff>497881</xdr:colOff>
      <xdr:row>20</xdr:row>
      <xdr:rowOff>42622</xdr:rowOff>
    </xdr:to>
    <xdr:sp macro="" textlink="">
      <xdr:nvSpPr>
        <xdr:cNvPr id="70" name="Elipse 69">
          <a:extLst>
            <a:ext uri="{FF2B5EF4-FFF2-40B4-BE49-F238E27FC236}">
              <a16:creationId xmlns:a16="http://schemas.microsoft.com/office/drawing/2014/main" id="{05BC3151-1AE3-4A4A-AC3B-A174C3D9F421}"/>
            </a:ext>
          </a:extLst>
        </xdr:cNvPr>
        <xdr:cNvSpPr/>
      </xdr:nvSpPr>
      <xdr:spPr>
        <a:xfrm>
          <a:off x="3891366" y="3652435"/>
          <a:ext cx="54888" cy="58119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595393</xdr:colOff>
      <xdr:row>19</xdr:row>
      <xdr:rowOff>172420</xdr:rowOff>
    </xdr:from>
    <xdr:to>
      <xdr:col>9</xdr:col>
      <xdr:colOff>650281</xdr:colOff>
      <xdr:row>20</xdr:row>
      <xdr:rowOff>40039</xdr:rowOff>
    </xdr:to>
    <xdr:sp macro="" textlink="">
      <xdr:nvSpPr>
        <xdr:cNvPr id="71" name="Elipse 70">
          <a:extLst>
            <a:ext uri="{FF2B5EF4-FFF2-40B4-BE49-F238E27FC236}">
              <a16:creationId xmlns:a16="http://schemas.microsoft.com/office/drawing/2014/main" id="{2A00E9F3-E5F6-4860-8715-3179F66C9FED}"/>
            </a:ext>
          </a:extLst>
        </xdr:cNvPr>
        <xdr:cNvSpPr/>
      </xdr:nvSpPr>
      <xdr:spPr>
        <a:xfrm>
          <a:off x="4043766" y="3649852"/>
          <a:ext cx="54888" cy="58119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754251</xdr:colOff>
      <xdr:row>19</xdr:row>
      <xdr:rowOff>176290</xdr:rowOff>
    </xdr:from>
    <xdr:to>
      <xdr:col>9</xdr:col>
      <xdr:colOff>809139</xdr:colOff>
      <xdr:row>20</xdr:row>
      <xdr:rowOff>43909</xdr:rowOff>
    </xdr:to>
    <xdr:sp macro="" textlink="">
      <xdr:nvSpPr>
        <xdr:cNvPr id="72" name="Elipse 71">
          <a:extLst>
            <a:ext uri="{FF2B5EF4-FFF2-40B4-BE49-F238E27FC236}">
              <a16:creationId xmlns:a16="http://schemas.microsoft.com/office/drawing/2014/main" id="{6CFBAA34-7AEF-471F-B268-4E1A749053FD}"/>
            </a:ext>
          </a:extLst>
        </xdr:cNvPr>
        <xdr:cNvSpPr/>
      </xdr:nvSpPr>
      <xdr:spPr>
        <a:xfrm>
          <a:off x="4202624" y="3653722"/>
          <a:ext cx="54888" cy="58119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227857</xdr:colOff>
      <xdr:row>7</xdr:row>
      <xdr:rowOff>144518</xdr:rowOff>
    </xdr:from>
    <xdr:to>
      <xdr:col>8</xdr:col>
      <xdr:colOff>227857</xdr:colOff>
      <xdr:row>8</xdr:row>
      <xdr:rowOff>52494</xdr:rowOff>
    </xdr:to>
    <xdr:cxnSp macro="">
      <xdr:nvCxnSpPr>
        <xdr:cNvPr id="79" name="Conector recto 78">
          <a:extLst>
            <a:ext uri="{FF2B5EF4-FFF2-40B4-BE49-F238E27FC236}">
              <a16:creationId xmlns:a16="http://schemas.microsoft.com/office/drawing/2014/main" id="{4D9919D8-5FEA-4F69-A0DD-9F28DF515230}"/>
            </a:ext>
          </a:extLst>
        </xdr:cNvPr>
        <xdr:cNvCxnSpPr/>
      </xdr:nvCxnSpPr>
      <xdr:spPr>
        <a:xfrm>
          <a:off x="3069144" y="1336156"/>
          <a:ext cx="0" cy="98476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392417</xdr:colOff>
      <xdr:row>7</xdr:row>
      <xdr:rowOff>151003</xdr:rowOff>
    </xdr:from>
    <xdr:to>
      <xdr:col>13</xdr:col>
      <xdr:colOff>392417</xdr:colOff>
      <xdr:row>8</xdr:row>
      <xdr:rowOff>58979</xdr:rowOff>
    </xdr:to>
    <xdr:cxnSp macro="">
      <xdr:nvCxnSpPr>
        <xdr:cNvPr id="80" name="Conector recto 79">
          <a:extLst>
            <a:ext uri="{FF2B5EF4-FFF2-40B4-BE49-F238E27FC236}">
              <a16:creationId xmlns:a16="http://schemas.microsoft.com/office/drawing/2014/main" id="{7D812B49-87FE-4583-BB8A-896D5CEAAFC7}"/>
            </a:ext>
          </a:extLst>
        </xdr:cNvPr>
        <xdr:cNvCxnSpPr/>
      </xdr:nvCxnSpPr>
      <xdr:spPr>
        <a:xfrm>
          <a:off x="7619257" y="1342641"/>
          <a:ext cx="0" cy="98476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259404</xdr:colOff>
      <xdr:row>8</xdr:row>
      <xdr:rowOff>8107</xdr:rowOff>
    </xdr:from>
    <xdr:to>
      <xdr:col>9</xdr:col>
      <xdr:colOff>343833</xdr:colOff>
      <xdr:row>8</xdr:row>
      <xdr:rowOff>161694</xdr:rowOff>
    </xdr:to>
    <xdr:sp macro="" textlink="">
      <xdr:nvSpPr>
        <xdr:cNvPr id="75" name="Elipse 74">
          <a:extLst>
            <a:ext uri="{FF2B5EF4-FFF2-40B4-BE49-F238E27FC236}">
              <a16:creationId xmlns:a16="http://schemas.microsoft.com/office/drawing/2014/main" id="{C261DC2F-356F-49E9-A984-8E8C8AB310B1}"/>
            </a:ext>
          </a:extLst>
        </xdr:cNvPr>
        <xdr:cNvSpPr/>
      </xdr:nvSpPr>
      <xdr:spPr>
        <a:xfrm>
          <a:off x="3708670" y="1390245"/>
          <a:ext cx="84429" cy="153587"/>
        </a:xfrm>
        <a:prstGeom prst="ellipse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618516</xdr:colOff>
      <xdr:row>8</xdr:row>
      <xdr:rowOff>10538</xdr:rowOff>
    </xdr:from>
    <xdr:to>
      <xdr:col>12</xdr:col>
      <xdr:colOff>702945</xdr:colOff>
      <xdr:row>8</xdr:row>
      <xdr:rowOff>164125</xdr:rowOff>
    </xdr:to>
    <xdr:sp macro="" textlink="">
      <xdr:nvSpPr>
        <xdr:cNvPr id="81" name="Elipse 80">
          <a:extLst>
            <a:ext uri="{FF2B5EF4-FFF2-40B4-BE49-F238E27FC236}">
              <a16:creationId xmlns:a16="http://schemas.microsoft.com/office/drawing/2014/main" id="{84376EC2-FC09-4156-93F7-1976B02F0594}"/>
            </a:ext>
          </a:extLst>
        </xdr:cNvPr>
        <xdr:cNvSpPr/>
      </xdr:nvSpPr>
      <xdr:spPr>
        <a:xfrm>
          <a:off x="6900963" y="1392676"/>
          <a:ext cx="84429" cy="153587"/>
        </a:xfrm>
        <a:prstGeom prst="ellipse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32845</xdr:colOff>
      <xdr:row>16</xdr:row>
      <xdr:rowOff>83949</xdr:rowOff>
    </xdr:from>
    <xdr:to>
      <xdr:col>9</xdr:col>
      <xdr:colOff>280906</xdr:colOff>
      <xdr:row>16</xdr:row>
      <xdr:rowOff>98534</xdr:rowOff>
    </xdr:to>
    <xdr:cxnSp macro="">
      <xdr:nvCxnSpPr>
        <xdr:cNvPr id="26" name="Conector: curvado 25">
          <a:extLst>
            <a:ext uri="{FF2B5EF4-FFF2-40B4-BE49-F238E27FC236}">
              <a16:creationId xmlns:a16="http://schemas.microsoft.com/office/drawing/2014/main" id="{4B9BB64B-3AF4-430E-BABF-3F795D2D56BA}"/>
            </a:ext>
          </a:extLst>
        </xdr:cNvPr>
        <xdr:cNvCxnSpPr>
          <a:endCxn id="19" idx="2"/>
        </xdr:cNvCxnSpPr>
      </xdr:nvCxnSpPr>
      <xdr:spPr>
        <a:xfrm flipV="1">
          <a:off x="4368362" y="2987432"/>
          <a:ext cx="248061" cy="14585"/>
        </a:xfrm>
        <a:prstGeom prst="curvedConnector3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26276</xdr:colOff>
      <xdr:row>17</xdr:row>
      <xdr:rowOff>13138</xdr:rowOff>
    </xdr:from>
    <xdr:to>
      <xdr:col>9</xdr:col>
      <xdr:colOff>262759</xdr:colOff>
      <xdr:row>17</xdr:row>
      <xdr:rowOff>111672</xdr:rowOff>
    </xdr:to>
    <xdr:cxnSp macro="">
      <xdr:nvCxnSpPr>
        <xdr:cNvPr id="28" name="Conector: curvado 27">
          <a:extLst>
            <a:ext uri="{FF2B5EF4-FFF2-40B4-BE49-F238E27FC236}">
              <a16:creationId xmlns:a16="http://schemas.microsoft.com/office/drawing/2014/main" id="{870DA172-5544-42EE-9C99-EEB6AD08155F}"/>
            </a:ext>
          </a:extLst>
        </xdr:cNvPr>
        <xdr:cNvCxnSpPr/>
      </xdr:nvCxnSpPr>
      <xdr:spPr>
        <a:xfrm flipV="1">
          <a:off x="4361793" y="3107121"/>
          <a:ext cx="236483" cy="98534"/>
        </a:xfrm>
        <a:prstGeom prst="curvedConnector3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19707</xdr:colOff>
      <xdr:row>19</xdr:row>
      <xdr:rowOff>98534</xdr:rowOff>
    </xdr:from>
    <xdr:to>
      <xdr:col>9</xdr:col>
      <xdr:colOff>280906</xdr:colOff>
      <xdr:row>20</xdr:row>
      <xdr:rowOff>12913</xdr:rowOff>
    </xdr:to>
    <xdr:cxnSp macro="">
      <xdr:nvCxnSpPr>
        <xdr:cNvPr id="31" name="Conector: curvado 30">
          <a:extLst>
            <a:ext uri="{FF2B5EF4-FFF2-40B4-BE49-F238E27FC236}">
              <a16:creationId xmlns:a16="http://schemas.microsoft.com/office/drawing/2014/main" id="{018D359A-79A3-4B0E-BC79-A24A344C7C70}"/>
            </a:ext>
          </a:extLst>
        </xdr:cNvPr>
        <xdr:cNvCxnSpPr>
          <a:endCxn id="68" idx="2"/>
        </xdr:cNvCxnSpPr>
      </xdr:nvCxnSpPr>
      <xdr:spPr>
        <a:xfrm>
          <a:off x="4355224" y="3573517"/>
          <a:ext cx="261199" cy="104879"/>
        </a:xfrm>
        <a:prstGeom prst="curvedConnector3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26276</xdr:colOff>
      <xdr:row>20</xdr:row>
      <xdr:rowOff>98534</xdr:rowOff>
    </xdr:from>
    <xdr:to>
      <xdr:col>9</xdr:col>
      <xdr:colOff>280906</xdr:colOff>
      <xdr:row>20</xdr:row>
      <xdr:rowOff>125920</xdr:rowOff>
    </xdr:to>
    <xdr:cxnSp macro="">
      <xdr:nvCxnSpPr>
        <xdr:cNvPr id="35" name="Conector: curvado 34">
          <a:extLst>
            <a:ext uri="{FF2B5EF4-FFF2-40B4-BE49-F238E27FC236}">
              <a16:creationId xmlns:a16="http://schemas.microsoft.com/office/drawing/2014/main" id="{5108C561-4642-4FF5-923A-B55904D41246}"/>
            </a:ext>
          </a:extLst>
        </xdr:cNvPr>
        <xdr:cNvCxnSpPr>
          <a:endCxn id="61" idx="2"/>
        </xdr:cNvCxnSpPr>
      </xdr:nvCxnSpPr>
      <xdr:spPr>
        <a:xfrm>
          <a:off x="4361793" y="3764017"/>
          <a:ext cx="254630" cy="27386"/>
        </a:xfrm>
        <a:prstGeom prst="curvedConnector3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77457</xdr:colOff>
      <xdr:row>15</xdr:row>
      <xdr:rowOff>134938</xdr:rowOff>
    </xdr:from>
    <xdr:to>
      <xdr:col>12</xdr:col>
      <xdr:colOff>807707</xdr:colOff>
      <xdr:row>21</xdr:row>
      <xdr:rowOff>63500</xdr:rowOff>
    </xdr:to>
    <xdr:sp macro="" textlink="">
      <xdr:nvSpPr>
        <xdr:cNvPr id="82" name="Rectángulo 81">
          <a:extLst>
            <a:ext uri="{FF2B5EF4-FFF2-40B4-BE49-F238E27FC236}">
              <a16:creationId xmlns:a16="http://schemas.microsoft.com/office/drawing/2014/main" id="{8B74546F-EFE8-4277-9521-88BA2E0BC6D3}"/>
            </a:ext>
          </a:extLst>
        </xdr:cNvPr>
        <xdr:cNvSpPr/>
      </xdr:nvSpPr>
      <xdr:spPr>
        <a:xfrm>
          <a:off x="7250767" y="2847921"/>
          <a:ext cx="730250" cy="1071562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156831</xdr:colOff>
      <xdr:row>16</xdr:row>
      <xdr:rowOff>31750</xdr:rowOff>
    </xdr:from>
    <xdr:to>
      <xdr:col>12</xdr:col>
      <xdr:colOff>720393</xdr:colOff>
      <xdr:row>20</xdr:row>
      <xdr:rowOff>174625</xdr:rowOff>
    </xdr:to>
    <xdr:sp macro="" textlink="">
      <xdr:nvSpPr>
        <xdr:cNvPr id="83" name="Rectángulo 82">
          <a:extLst>
            <a:ext uri="{FF2B5EF4-FFF2-40B4-BE49-F238E27FC236}">
              <a16:creationId xmlns:a16="http://schemas.microsoft.com/office/drawing/2014/main" id="{506EAFA2-E0A2-493A-B89A-C89A33BCA090}"/>
            </a:ext>
          </a:extLst>
        </xdr:cNvPr>
        <xdr:cNvSpPr/>
      </xdr:nvSpPr>
      <xdr:spPr>
        <a:xfrm>
          <a:off x="7330141" y="2935233"/>
          <a:ext cx="563562" cy="904875"/>
        </a:xfrm>
        <a:prstGeom prst="rect">
          <a:avLst/>
        </a:prstGeom>
        <a:noFill/>
        <a:ln w="127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182371</xdr:colOff>
      <xdr:row>16</xdr:row>
      <xdr:rowOff>54889</xdr:rowOff>
    </xdr:from>
    <xdr:to>
      <xdr:col>12</xdr:col>
      <xdr:colOff>237259</xdr:colOff>
      <xdr:row>16</xdr:row>
      <xdr:rowOff>113008</xdr:rowOff>
    </xdr:to>
    <xdr:sp macro="" textlink="">
      <xdr:nvSpPr>
        <xdr:cNvPr id="84" name="Elipse 83">
          <a:extLst>
            <a:ext uri="{FF2B5EF4-FFF2-40B4-BE49-F238E27FC236}">
              <a16:creationId xmlns:a16="http://schemas.microsoft.com/office/drawing/2014/main" id="{19F06D29-D662-4A59-A422-9BAA5BE42515}"/>
            </a:ext>
          </a:extLst>
        </xdr:cNvPr>
        <xdr:cNvSpPr/>
      </xdr:nvSpPr>
      <xdr:spPr>
        <a:xfrm>
          <a:off x="7355681" y="2958372"/>
          <a:ext cx="54888" cy="58119"/>
        </a:xfrm>
        <a:prstGeom prst="ellipse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344458</xdr:colOff>
      <xdr:row>16</xdr:row>
      <xdr:rowOff>55537</xdr:rowOff>
    </xdr:from>
    <xdr:to>
      <xdr:col>12</xdr:col>
      <xdr:colOff>399346</xdr:colOff>
      <xdr:row>16</xdr:row>
      <xdr:rowOff>113656</xdr:rowOff>
    </xdr:to>
    <xdr:sp macro="" textlink="">
      <xdr:nvSpPr>
        <xdr:cNvPr id="85" name="Elipse 84">
          <a:extLst>
            <a:ext uri="{FF2B5EF4-FFF2-40B4-BE49-F238E27FC236}">
              <a16:creationId xmlns:a16="http://schemas.microsoft.com/office/drawing/2014/main" id="{227DE58C-4A9C-401F-B329-24BDE9D27464}"/>
            </a:ext>
          </a:extLst>
        </xdr:cNvPr>
        <xdr:cNvSpPr/>
      </xdr:nvSpPr>
      <xdr:spPr>
        <a:xfrm>
          <a:off x="7517768" y="2959020"/>
          <a:ext cx="54888" cy="58119"/>
        </a:xfrm>
        <a:prstGeom prst="ellipse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496858</xdr:colOff>
      <xdr:row>16</xdr:row>
      <xdr:rowOff>56182</xdr:rowOff>
    </xdr:from>
    <xdr:to>
      <xdr:col>12</xdr:col>
      <xdr:colOff>551746</xdr:colOff>
      <xdr:row>16</xdr:row>
      <xdr:rowOff>114301</xdr:rowOff>
    </xdr:to>
    <xdr:sp macro="" textlink="">
      <xdr:nvSpPr>
        <xdr:cNvPr id="86" name="Elipse 85">
          <a:extLst>
            <a:ext uri="{FF2B5EF4-FFF2-40B4-BE49-F238E27FC236}">
              <a16:creationId xmlns:a16="http://schemas.microsoft.com/office/drawing/2014/main" id="{38634184-C395-433D-8923-E8EA80038D17}"/>
            </a:ext>
          </a:extLst>
        </xdr:cNvPr>
        <xdr:cNvSpPr/>
      </xdr:nvSpPr>
      <xdr:spPr>
        <a:xfrm>
          <a:off x="7670168" y="2959665"/>
          <a:ext cx="54888" cy="58119"/>
        </a:xfrm>
        <a:prstGeom prst="ellipse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650703</xdr:colOff>
      <xdr:row>16</xdr:row>
      <xdr:rowOff>53596</xdr:rowOff>
    </xdr:from>
    <xdr:to>
      <xdr:col>12</xdr:col>
      <xdr:colOff>705591</xdr:colOff>
      <xdr:row>16</xdr:row>
      <xdr:rowOff>111715</xdr:rowOff>
    </xdr:to>
    <xdr:sp macro="" textlink="">
      <xdr:nvSpPr>
        <xdr:cNvPr id="87" name="Elipse 86">
          <a:extLst>
            <a:ext uri="{FF2B5EF4-FFF2-40B4-BE49-F238E27FC236}">
              <a16:creationId xmlns:a16="http://schemas.microsoft.com/office/drawing/2014/main" id="{268586C2-9CE5-401F-A186-1919B1DCAE98}"/>
            </a:ext>
          </a:extLst>
        </xdr:cNvPr>
        <xdr:cNvSpPr/>
      </xdr:nvSpPr>
      <xdr:spPr>
        <a:xfrm>
          <a:off x="8150387" y="2961228"/>
          <a:ext cx="54888" cy="58119"/>
        </a:xfrm>
        <a:prstGeom prst="ellipse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183927</xdr:colOff>
      <xdr:row>16</xdr:row>
      <xdr:rowOff>164669</xdr:rowOff>
    </xdr:from>
    <xdr:to>
      <xdr:col>12</xdr:col>
      <xdr:colOff>238815</xdr:colOff>
      <xdr:row>17</xdr:row>
      <xdr:rowOff>32288</xdr:rowOff>
    </xdr:to>
    <xdr:sp macro="" textlink="">
      <xdr:nvSpPr>
        <xdr:cNvPr id="88" name="Elipse 87">
          <a:extLst>
            <a:ext uri="{FF2B5EF4-FFF2-40B4-BE49-F238E27FC236}">
              <a16:creationId xmlns:a16="http://schemas.microsoft.com/office/drawing/2014/main" id="{82817C71-13F9-4543-8C4C-287CFF73C011}"/>
            </a:ext>
          </a:extLst>
        </xdr:cNvPr>
        <xdr:cNvSpPr/>
      </xdr:nvSpPr>
      <xdr:spPr>
        <a:xfrm>
          <a:off x="7683611" y="3072301"/>
          <a:ext cx="54888" cy="58119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337889</xdr:colOff>
      <xdr:row>16</xdr:row>
      <xdr:rowOff>162090</xdr:rowOff>
    </xdr:from>
    <xdr:to>
      <xdr:col>12</xdr:col>
      <xdr:colOff>392777</xdr:colOff>
      <xdr:row>17</xdr:row>
      <xdr:rowOff>29709</xdr:rowOff>
    </xdr:to>
    <xdr:sp macro="" textlink="">
      <xdr:nvSpPr>
        <xdr:cNvPr id="89" name="Elipse 88">
          <a:extLst>
            <a:ext uri="{FF2B5EF4-FFF2-40B4-BE49-F238E27FC236}">
              <a16:creationId xmlns:a16="http://schemas.microsoft.com/office/drawing/2014/main" id="{D2732324-A029-4721-825C-E68D555ACC15}"/>
            </a:ext>
          </a:extLst>
        </xdr:cNvPr>
        <xdr:cNvSpPr/>
      </xdr:nvSpPr>
      <xdr:spPr>
        <a:xfrm>
          <a:off x="7511199" y="3065573"/>
          <a:ext cx="54888" cy="58119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496858</xdr:colOff>
      <xdr:row>16</xdr:row>
      <xdr:rowOff>162730</xdr:rowOff>
    </xdr:from>
    <xdr:to>
      <xdr:col>12</xdr:col>
      <xdr:colOff>551746</xdr:colOff>
      <xdr:row>17</xdr:row>
      <xdr:rowOff>30349</xdr:rowOff>
    </xdr:to>
    <xdr:sp macro="" textlink="">
      <xdr:nvSpPr>
        <xdr:cNvPr id="90" name="Elipse 89">
          <a:extLst>
            <a:ext uri="{FF2B5EF4-FFF2-40B4-BE49-F238E27FC236}">
              <a16:creationId xmlns:a16="http://schemas.microsoft.com/office/drawing/2014/main" id="{BABEA724-039E-4E4E-A474-93723BDFEB5E}"/>
            </a:ext>
          </a:extLst>
        </xdr:cNvPr>
        <xdr:cNvSpPr/>
      </xdr:nvSpPr>
      <xdr:spPr>
        <a:xfrm>
          <a:off x="7670168" y="3066213"/>
          <a:ext cx="54888" cy="58119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650703</xdr:colOff>
      <xdr:row>16</xdr:row>
      <xdr:rowOff>163374</xdr:rowOff>
    </xdr:from>
    <xdr:to>
      <xdr:col>12</xdr:col>
      <xdr:colOff>705591</xdr:colOff>
      <xdr:row>17</xdr:row>
      <xdr:rowOff>30993</xdr:rowOff>
    </xdr:to>
    <xdr:sp macro="" textlink="">
      <xdr:nvSpPr>
        <xdr:cNvPr id="91" name="Elipse 90">
          <a:extLst>
            <a:ext uri="{FF2B5EF4-FFF2-40B4-BE49-F238E27FC236}">
              <a16:creationId xmlns:a16="http://schemas.microsoft.com/office/drawing/2014/main" id="{BF9BB4E1-F2C0-4111-8FCC-BEC5CF8B0A6D}"/>
            </a:ext>
          </a:extLst>
        </xdr:cNvPr>
        <xdr:cNvSpPr/>
      </xdr:nvSpPr>
      <xdr:spPr>
        <a:xfrm>
          <a:off x="8150387" y="3071006"/>
          <a:ext cx="54888" cy="58119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182371</xdr:colOff>
      <xdr:row>20</xdr:row>
      <xdr:rowOff>96860</xdr:rowOff>
    </xdr:from>
    <xdr:to>
      <xdr:col>12</xdr:col>
      <xdr:colOff>237259</xdr:colOff>
      <xdr:row>20</xdr:row>
      <xdr:rowOff>154979</xdr:rowOff>
    </xdr:to>
    <xdr:sp macro="" textlink="">
      <xdr:nvSpPr>
        <xdr:cNvPr id="92" name="Elipse 91">
          <a:extLst>
            <a:ext uri="{FF2B5EF4-FFF2-40B4-BE49-F238E27FC236}">
              <a16:creationId xmlns:a16="http://schemas.microsoft.com/office/drawing/2014/main" id="{C82416B0-DC22-46BB-81D4-4F26F3EC98DD}"/>
            </a:ext>
          </a:extLst>
        </xdr:cNvPr>
        <xdr:cNvSpPr/>
      </xdr:nvSpPr>
      <xdr:spPr>
        <a:xfrm>
          <a:off x="7355681" y="3762343"/>
          <a:ext cx="54888" cy="5811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344458</xdr:colOff>
      <xdr:row>20</xdr:row>
      <xdr:rowOff>97510</xdr:rowOff>
    </xdr:from>
    <xdr:to>
      <xdr:col>12</xdr:col>
      <xdr:colOff>399346</xdr:colOff>
      <xdr:row>20</xdr:row>
      <xdr:rowOff>155629</xdr:rowOff>
    </xdr:to>
    <xdr:sp macro="" textlink="">
      <xdr:nvSpPr>
        <xdr:cNvPr id="93" name="Elipse 92">
          <a:extLst>
            <a:ext uri="{FF2B5EF4-FFF2-40B4-BE49-F238E27FC236}">
              <a16:creationId xmlns:a16="http://schemas.microsoft.com/office/drawing/2014/main" id="{A260A13C-B670-4903-AE02-E75BC85C8835}"/>
            </a:ext>
          </a:extLst>
        </xdr:cNvPr>
        <xdr:cNvSpPr/>
      </xdr:nvSpPr>
      <xdr:spPr>
        <a:xfrm>
          <a:off x="7517768" y="3762993"/>
          <a:ext cx="54888" cy="5811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496858</xdr:colOff>
      <xdr:row>20</xdr:row>
      <xdr:rowOff>98155</xdr:rowOff>
    </xdr:from>
    <xdr:to>
      <xdr:col>12</xdr:col>
      <xdr:colOff>551746</xdr:colOff>
      <xdr:row>20</xdr:row>
      <xdr:rowOff>156274</xdr:rowOff>
    </xdr:to>
    <xdr:sp macro="" textlink="">
      <xdr:nvSpPr>
        <xdr:cNvPr id="94" name="Elipse 93">
          <a:extLst>
            <a:ext uri="{FF2B5EF4-FFF2-40B4-BE49-F238E27FC236}">
              <a16:creationId xmlns:a16="http://schemas.microsoft.com/office/drawing/2014/main" id="{12BAAA45-CA8B-4C7F-9FDE-7197CE6C16FE}"/>
            </a:ext>
          </a:extLst>
        </xdr:cNvPr>
        <xdr:cNvSpPr/>
      </xdr:nvSpPr>
      <xdr:spPr>
        <a:xfrm>
          <a:off x="7670168" y="3763638"/>
          <a:ext cx="54888" cy="5811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649147</xdr:colOff>
      <xdr:row>20</xdr:row>
      <xdr:rowOff>95567</xdr:rowOff>
    </xdr:from>
    <xdr:to>
      <xdr:col>12</xdr:col>
      <xdr:colOff>704035</xdr:colOff>
      <xdr:row>20</xdr:row>
      <xdr:rowOff>153686</xdr:rowOff>
    </xdr:to>
    <xdr:sp macro="" textlink="">
      <xdr:nvSpPr>
        <xdr:cNvPr id="95" name="Elipse 94">
          <a:extLst>
            <a:ext uri="{FF2B5EF4-FFF2-40B4-BE49-F238E27FC236}">
              <a16:creationId xmlns:a16="http://schemas.microsoft.com/office/drawing/2014/main" id="{98A41B35-085D-446F-960D-90B1F11B0E8E}"/>
            </a:ext>
          </a:extLst>
        </xdr:cNvPr>
        <xdr:cNvSpPr/>
      </xdr:nvSpPr>
      <xdr:spPr>
        <a:xfrm>
          <a:off x="7822457" y="3761050"/>
          <a:ext cx="54888" cy="5811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182371</xdr:colOff>
      <xdr:row>19</xdr:row>
      <xdr:rowOff>174353</xdr:rowOff>
    </xdr:from>
    <xdr:to>
      <xdr:col>12</xdr:col>
      <xdr:colOff>237259</xdr:colOff>
      <xdr:row>20</xdr:row>
      <xdr:rowOff>41972</xdr:rowOff>
    </xdr:to>
    <xdr:sp macro="" textlink="">
      <xdr:nvSpPr>
        <xdr:cNvPr id="96" name="Elipse 95">
          <a:extLst>
            <a:ext uri="{FF2B5EF4-FFF2-40B4-BE49-F238E27FC236}">
              <a16:creationId xmlns:a16="http://schemas.microsoft.com/office/drawing/2014/main" id="{141FD7C0-1139-454B-813A-63B210158262}"/>
            </a:ext>
          </a:extLst>
        </xdr:cNvPr>
        <xdr:cNvSpPr/>
      </xdr:nvSpPr>
      <xdr:spPr>
        <a:xfrm>
          <a:off x="7355681" y="3649336"/>
          <a:ext cx="54888" cy="58119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344458</xdr:colOff>
      <xdr:row>19</xdr:row>
      <xdr:rowOff>175003</xdr:rowOff>
    </xdr:from>
    <xdr:to>
      <xdr:col>12</xdr:col>
      <xdr:colOff>399346</xdr:colOff>
      <xdr:row>20</xdr:row>
      <xdr:rowOff>42622</xdr:rowOff>
    </xdr:to>
    <xdr:sp macro="" textlink="">
      <xdr:nvSpPr>
        <xdr:cNvPr id="97" name="Elipse 96">
          <a:extLst>
            <a:ext uri="{FF2B5EF4-FFF2-40B4-BE49-F238E27FC236}">
              <a16:creationId xmlns:a16="http://schemas.microsoft.com/office/drawing/2014/main" id="{CA1A6CB8-16CC-49EB-A640-7C78FAE2DB5A}"/>
            </a:ext>
          </a:extLst>
        </xdr:cNvPr>
        <xdr:cNvSpPr/>
      </xdr:nvSpPr>
      <xdr:spPr>
        <a:xfrm>
          <a:off x="7517768" y="3649986"/>
          <a:ext cx="54888" cy="58119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496858</xdr:colOff>
      <xdr:row>19</xdr:row>
      <xdr:rowOff>172420</xdr:rowOff>
    </xdr:from>
    <xdr:to>
      <xdr:col>12</xdr:col>
      <xdr:colOff>551746</xdr:colOff>
      <xdr:row>20</xdr:row>
      <xdr:rowOff>40039</xdr:rowOff>
    </xdr:to>
    <xdr:sp macro="" textlink="">
      <xdr:nvSpPr>
        <xdr:cNvPr id="98" name="Elipse 97">
          <a:extLst>
            <a:ext uri="{FF2B5EF4-FFF2-40B4-BE49-F238E27FC236}">
              <a16:creationId xmlns:a16="http://schemas.microsoft.com/office/drawing/2014/main" id="{B4D7E314-99E8-4372-A96A-055C4F342C60}"/>
            </a:ext>
          </a:extLst>
        </xdr:cNvPr>
        <xdr:cNvSpPr/>
      </xdr:nvSpPr>
      <xdr:spPr>
        <a:xfrm>
          <a:off x="7670168" y="3647403"/>
          <a:ext cx="54888" cy="58119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649147</xdr:colOff>
      <xdr:row>19</xdr:row>
      <xdr:rowOff>176290</xdr:rowOff>
    </xdr:from>
    <xdr:to>
      <xdr:col>12</xdr:col>
      <xdr:colOff>704035</xdr:colOff>
      <xdr:row>20</xdr:row>
      <xdr:rowOff>43909</xdr:rowOff>
    </xdr:to>
    <xdr:sp macro="" textlink="">
      <xdr:nvSpPr>
        <xdr:cNvPr id="99" name="Elipse 98">
          <a:extLst>
            <a:ext uri="{FF2B5EF4-FFF2-40B4-BE49-F238E27FC236}">
              <a16:creationId xmlns:a16="http://schemas.microsoft.com/office/drawing/2014/main" id="{5DC87B8D-4AA3-4A4E-AE24-CD719522CEC9}"/>
            </a:ext>
          </a:extLst>
        </xdr:cNvPr>
        <xdr:cNvSpPr/>
      </xdr:nvSpPr>
      <xdr:spPr>
        <a:xfrm>
          <a:off x="7822457" y="3651273"/>
          <a:ext cx="54888" cy="58119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705592</xdr:colOff>
      <xdr:row>16</xdr:row>
      <xdr:rowOff>82657</xdr:rowOff>
    </xdr:from>
    <xdr:to>
      <xdr:col>12</xdr:col>
      <xdr:colOff>910069</xdr:colOff>
      <xdr:row>16</xdr:row>
      <xdr:rowOff>108858</xdr:rowOff>
    </xdr:to>
    <xdr:cxnSp macro="">
      <xdr:nvCxnSpPr>
        <xdr:cNvPr id="38" name="Conector: curvado 37">
          <a:extLst>
            <a:ext uri="{FF2B5EF4-FFF2-40B4-BE49-F238E27FC236}">
              <a16:creationId xmlns:a16="http://schemas.microsoft.com/office/drawing/2014/main" id="{D54E99DB-A6E4-402A-9755-3CE450314952}"/>
            </a:ext>
          </a:extLst>
        </xdr:cNvPr>
        <xdr:cNvCxnSpPr>
          <a:endCxn id="87" idx="6"/>
        </xdr:cNvCxnSpPr>
      </xdr:nvCxnSpPr>
      <xdr:spPr>
        <a:xfrm rot="10800000">
          <a:off x="8205276" y="2990289"/>
          <a:ext cx="204477" cy="26201"/>
        </a:xfrm>
        <a:prstGeom prst="curvedConnector3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705591</xdr:colOff>
      <xdr:row>17</xdr:row>
      <xdr:rowOff>1935</xdr:rowOff>
    </xdr:from>
    <xdr:to>
      <xdr:col>12</xdr:col>
      <xdr:colOff>923675</xdr:colOff>
      <xdr:row>17</xdr:row>
      <xdr:rowOff>108858</xdr:rowOff>
    </xdr:to>
    <xdr:cxnSp macro="">
      <xdr:nvCxnSpPr>
        <xdr:cNvPr id="40" name="Conector: curvado 39">
          <a:extLst>
            <a:ext uri="{FF2B5EF4-FFF2-40B4-BE49-F238E27FC236}">
              <a16:creationId xmlns:a16="http://schemas.microsoft.com/office/drawing/2014/main" id="{83BA5966-8290-4038-94D9-B412CD36B967}"/>
            </a:ext>
          </a:extLst>
        </xdr:cNvPr>
        <xdr:cNvCxnSpPr>
          <a:endCxn id="91" idx="6"/>
        </xdr:cNvCxnSpPr>
      </xdr:nvCxnSpPr>
      <xdr:spPr>
        <a:xfrm rot="10800000">
          <a:off x="8205275" y="3100067"/>
          <a:ext cx="218084" cy="106923"/>
        </a:xfrm>
        <a:prstGeom prst="curvedConnector3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704036</xdr:colOff>
      <xdr:row>19</xdr:row>
      <xdr:rowOff>108856</xdr:rowOff>
    </xdr:from>
    <xdr:to>
      <xdr:col>12</xdr:col>
      <xdr:colOff>932091</xdr:colOff>
      <xdr:row>20</xdr:row>
      <xdr:rowOff>14849</xdr:rowOff>
    </xdr:to>
    <xdr:cxnSp macro="">
      <xdr:nvCxnSpPr>
        <xdr:cNvPr id="104" name="Conector: curvado 103">
          <a:extLst>
            <a:ext uri="{FF2B5EF4-FFF2-40B4-BE49-F238E27FC236}">
              <a16:creationId xmlns:a16="http://schemas.microsoft.com/office/drawing/2014/main" id="{D05BC603-D89F-4478-A557-65D6F080F886}"/>
            </a:ext>
          </a:extLst>
        </xdr:cNvPr>
        <xdr:cNvCxnSpPr>
          <a:endCxn id="99" idx="6"/>
        </xdr:cNvCxnSpPr>
      </xdr:nvCxnSpPr>
      <xdr:spPr>
        <a:xfrm rot="10800000" flipV="1">
          <a:off x="7875000" y="3585481"/>
          <a:ext cx="228055" cy="96493"/>
        </a:xfrm>
        <a:prstGeom prst="curvedConnector3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704035</xdr:colOff>
      <xdr:row>20</xdr:row>
      <xdr:rowOff>95249</xdr:rowOff>
    </xdr:from>
    <xdr:to>
      <xdr:col>12</xdr:col>
      <xdr:colOff>938893</xdr:colOff>
      <xdr:row>20</xdr:row>
      <xdr:rowOff>124626</xdr:rowOff>
    </xdr:to>
    <xdr:cxnSp macro="">
      <xdr:nvCxnSpPr>
        <xdr:cNvPr id="106" name="Conector: curvado 105">
          <a:extLst>
            <a:ext uri="{FF2B5EF4-FFF2-40B4-BE49-F238E27FC236}">
              <a16:creationId xmlns:a16="http://schemas.microsoft.com/office/drawing/2014/main" id="{40B09694-68BC-4D34-9FDD-9E70B7EC3CC5}"/>
            </a:ext>
          </a:extLst>
        </xdr:cNvPr>
        <xdr:cNvCxnSpPr>
          <a:endCxn id="95" idx="6"/>
        </xdr:cNvCxnSpPr>
      </xdr:nvCxnSpPr>
      <xdr:spPr>
        <a:xfrm rot="10800000" flipV="1">
          <a:off x="7874999" y="3762374"/>
          <a:ext cx="234858" cy="29377"/>
        </a:xfrm>
        <a:prstGeom prst="curvedConnector3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879327</xdr:colOff>
      <xdr:row>83</xdr:row>
      <xdr:rowOff>0</xdr:rowOff>
    </xdr:from>
    <xdr:to>
      <xdr:col>16</xdr:col>
      <xdr:colOff>11727</xdr:colOff>
      <xdr:row>93</xdr:row>
      <xdr:rowOff>118570</xdr:rowOff>
    </xdr:to>
    <xdr:pic>
      <xdr:nvPicPr>
        <xdr:cNvPr id="108" name="Imagen 107">
          <a:extLst>
            <a:ext uri="{FF2B5EF4-FFF2-40B4-BE49-F238E27FC236}">
              <a16:creationId xmlns:a16="http://schemas.microsoft.com/office/drawing/2014/main" id="{42792BDA-9AA5-4D3D-AC4C-7E45CF19D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1227" y="15668625"/>
          <a:ext cx="4733100" cy="2023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825497</xdr:colOff>
      <xdr:row>17</xdr:row>
      <xdr:rowOff>100262</xdr:rowOff>
    </xdr:from>
    <xdr:to>
      <xdr:col>10</xdr:col>
      <xdr:colOff>230605</xdr:colOff>
      <xdr:row>18</xdr:row>
      <xdr:rowOff>103187</xdr:rowOff>
    </xdr:to>
    <xdr:cxnSp macro="">
      <xdr:nvCxnSpPr>
        <xdr:cNvPr id="112" name="Conector: curvado 111">
          <a:extLst>
            <a:ext uri="{FF2B5EF4-FFF2-40B4-BE49-F238E27FC236}">
              <a16:creationId xmlns:a16="http://schemas.microsoft.com/office/drawing/2014/main" id="{65BDD78C-783B-4461-8542-D54350B2B186}"/>
            </a:ext>
          </a:extLst>
        </xdr:cNvPr>
        <xdr:cNvCxnSpPr>
          <a:endCxn id="18" idx="3"/>
        </xdr:cNvCxnSpPr>
      </xdr:nvCxnSpPr>
      <xdr:spPr>
        <a:xfrm rot="10800000" flipV="1">
          <a:off x="5497760" y="3198394"/>
          <a:ext cx="347582" cy="193425"/>
        </a:xfrm>
        <a:prstGeom prst="curvedConnector3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747291</xdr:colOff>
      <xdr:row>17</xdr:row>
      <xdr:rowOff>107281</xdr:rowOff>
    </xdr:from>
    <xdr:to>
      <xdr:col>12</xdr:col>
      <xdr:colOff>152400</xdr:colOff>
      <xdr:row>18</xdr:row>
      <xdr:rowOff>110206</xdr:rowOff>
    </xdr:to>
    <xdr:cxnSp macro="">
      <xdr:nvCxnSpPr>
        <xdr:cNvPr id="113" name="Conector: curvado 112">
          <a:extLst>
            <a:ext uri="{FF2B5EF4-FFF2-40B4-BE49-F238E27FC236}">
              <a16:creationId xmlns:a16="http://schemas.microsoft.com/office/drawing/2014/main" id="{55D64640-23F6-43C5-9660-A6817D4265C6}"/>
            </a:ext>
          </a:extLst>
        </xdr:cNvPr>
        <xdr:cNvCxnSpPr/>
      </xdr:nvCxnSpPr>
      <xdr:spPr>
        <a:xfrm rot="10800000" flipH="1" flipV="1">
          <a:off x="7304502" y="3205413"/>
          <a:ext cx="347582" cy="193425"/>
        </a:xfrm>
        <a:prstGeom prst="curvedConnector3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455839</xdr:colOff>
      <xdr:row>42</xdr:row>
      <xdr:rowOff>11561</xdr:rowOff>
    </xdr:from>
    <xdr:ext cx="892552" cy="307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4" name="CuadroTexto 113">
              <a:extLst>
                <a:ext uri="{FF2B5EF4-FFF2-40B4-BE49-F238E27FC236}">
                  <a16:creationId xmlns:a16="http://schemas.microsoft.com/office/drawing/2014/main" id="{5662655A-81EC-4640-9D17-D01FE2ECF2F7}"/>
                </a:ext>
              </a:extLst>
            </xdr:cNvPr>
            <xdr:cNvSpPr txBox="1"/>
          </xdr:nvSpPr>
          <xdr:spPr>
            <a:xfrm>
              <a:off x="608239" y="7871047"/>
              <a:ext cx="892552" cy="30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latin typeface="Cambria Math" panose="02040503050406030204" pitchFamily="18" charset="0"/>
                      </a:rPr>
                      <m:t>a</m:t>
                    </m:r>
                    <m:r>
                      <a:rPr lang="es-ES" sz="105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105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050" b="0" i="0">
                            <a:latin typeface="Cambria Math" panose="02040503050406030204" pitchFamily="18" charset="0"/>
                          </a:rPr>
                          <m:t>As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latin typeface="Cambria Math" panose="02040503050406030204" pitchFamily="18" charset="0"/>
                          </a:rPr>
                          <m:t>fy</m:t>
                        </m:r>
                      </m:num>
                      <m:den>
                        <m:r>
                          <a:rPr lang="es-ES" sz="1050" b="0" i="0">
                            <a:latin typeface="Cambria Math" panose="02040503050406030204" pitchFamily="18" charset="0"/>
                          </a:rPr>
                          <m:t>0.85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latin typeface="Cambria Math" panose="02040503050406030204" pitchFamily="18" charset="0"/>
                          </a:rPr>
                          <m:t>fc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latin typeface="Cambria Math" panose="02040503050406030204" pitchFamily="18" charset="0"/>
                          </a:rPr>
                          <m:t>b</m:t>
                        </m:r>
                      </m:den>
                    </m:f>
                  </m:oMath>
                </m:oMathPara>
              </a14:m>
              <a:endParaRPr lang="es-PE" sz="1050" i="0"/>
            </a:p>
          </xdr:txBody>
        </xdr:sp>
      </mc:Choice>
      <mc:Fallback xmlns="">
        <xdr:sp macro="" textlink="">
          <xdr:nvSpPr>
            <xdr:cNvPr id="114" name="CuadroTexto 113">
              <a:extLst>
                <a:ext uri="{FF2B5EF4-FFF2-40B4-BE49-F238E27FC236}">
                  <a16:creationId xmlns:a16="http://schemas.microsoft.com/office/drawing/2014/main" id="{5662655A-81EC-4640-9D17-D01FE2ECF2F7}"/>
                </a:ext>
              </a:extLst>
            </xdr:cNvPr>
            <xdr:cNvSpPr txBox="1"/>
          </xdr:nvSpPr>
          <xdr:spPr>
            <a:xfrm>
              <a:off x="608239" y="7871047"/>
              <a:ext cx="892552" cy="30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050" b="0" i="0">
                  <a:latin typeface="Cambria Math" panose="02040503050406030204" pitchFamily="18" charset="0"/>
                </a:rPr>
                <a:t>a=</a:t>
              </a:r>
              <a:r>
                <a:rPr lang="es-PE" sz="1050" i="0">
                  <a:latin typeface="Cambria Math" panose="02040503050406030204" pitchFamily="18" charset="0"/>
                </a:rPr>
                <a:t>(</a:t>
              </a:r>
              <a:r>
                <a:rPr lang="es-ES" sz="1050" b="0" i="0">
                  <a:latin typeface="Cambria Math" panose="02040503050406030204" pitchFamily="18" charset="0"/>
                </a:rPr>
                <a:t>As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>
                  <a:latin typeface="Cambria Math" panose="02040503050406030204" pitchFamily="18" charset="0"/>
                </a:rPr>
                <a:t>fy</a:t>
              </a:r>
              <a:r>
                <a:rPr lang="es-PE" sz="1050" b="0" i="0">
                  <a:latin typeface="Cambria Math" panose="02040503050406030204" pitchFamily="18" charset="0"/>
                </a:rPr>
                <a:t>)/(</a:t>
              </a:r>
              <a:r>
                <a:rPr lang="es-ES" sz="1050" b="0" i="0">
                  <a:latin typeface="Cambria Math" panose="02040503050406030204" pitchFamily="18" charset="0"/>
                </a:rPr>
                <a:t>0.85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>
                  <a:latin typeface="Cambria Math" panose="02040503050406030204" pitchFamily="18" charset="0"/>
                </a:rPr>
                <a:t>fc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>
                  <a:latin typeface="Cambria Math" panose="02040503050406030204" pitchFamily="18" charset="0"/>
                </a:rPr>
                <a:t>b</a:t>
              </a:r>
              <a:r>
                <a:rPr lang="es-PE" sz="1050" b="0" i="0">
                  <a:latin typeface="Cambria Math" panose="02040503050406030204" pitchFamily="18" charset="0"/>
                </a:rPr>
                <a:t>)</a:t>
              </a:r>
              <a:endParaRPr lang="es-PE" sz="1050" i="0"/>
            </a:p>
          </xdr:txBody>
        </xdr:sp>
      </mc:Fallback>
    </mc:AlternateContent>
    <xdr:clientData/>
  </xdr:oneCellAnchor>
  <xdr:oneCellAnchor>
    <xdr:from>
      <xdr:col>1</xdr:col>
      <xdr:colOff>332015</xdr:colOff>
      <xdr:row>50</xdr:row>
      <xdr:rowOff>65312</xdr:rowOff>
    </xdr:from>
    <xdr:ext cx="1314912" cy="2757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" name="CuadroTexto 114">
              <a:extLst>
                <a:ext uri="{FF2B5EF4-FFF2-40B4-BE49-F238E27FC236}">
                  <a16:creationId xmlns:a16="http://schemas.microsoft.com/office/drawing/2014/main" id="{B00CA64D-8AC3-474F-A655-73665A288126}"/>
                </a:ext>
              </a:extLst>
            </xdr:cNvPr>
            <xdr:cNvSpPr txBox="1"/>
          </xdr:nvSpPr>
          <xdr:spPr>
            <a:xfrm>
              <a:off x="484415" y="9448798"/>
              <a:ext cx="1314912" cy="275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latin typeface="Cambria Math" panose="02040503050406030204" pitchFamily="18" charset="0"/>
                      </a:rPr>
                      <m:t>Mn</m:t>
                    </m:r>
                    <m:r>
                      <a:rPr lang="es-ES" sz="1050" b="0" i="0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s-ES" sz="1050" b="0" i="0">
                        <a:latin typeface="Cambria Math" panose="02040503050406030204" pitchFamily="18" charset="0"/>
                      </a:rPr>
                      <m:t>As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fy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d>
                      <m:d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d</m:t>
                        </m:r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es-PE" sz="105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es-ES" sz="1050" b="0" i="0">
                                <a:latin typeface="Cambria Math" panose="02040503050406030204" pitchFamily="18" charset="0"/>
                              </a:rPr>
                              <m:t>a</m:t>
                            </m:r>
                          </m:num>
                          <m:den>
                            <m:r>
                              <a:rPr lang="es-ES" sz="1050" b="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PE" sz="1050" i="0"/>
            </a:p>
          </xdr:txBody>
        </xdr:sp>
      </mc:Choice>
      <mc:Fallback xmlns="">
        <xdr:sp macro="" textlink="">
          <xdr:nvSpPr>
            <xdr:cNvPr id="115" name="CuadroTexto 114">
              <a:extLst>
                <a:ext uri="{FF2B5EF4-FFF2-40B4-BE49-F238E27FC236}">
                  <a16:creationId xmlns:a16="http://schemas.microsoft.com/office/drawing/2014/main" id="{B00CA64D-8AC3-474F-A655-73665A288126}"/>
                </a:ext>
              </a:extLst>
            </xdr:cNvPr>
            <xdr:cNvSpPr txBox="1"/>
          </xdr:nvSpPr>
          <xdr:spPr>
            <a:xfrm>
              <a:off x="484415" y="9448798"/>
              <a:ext cx="1314912" cy="275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050" b="0" i="0">
                  <a:latin typeface="Cambria Math" panose="02040503050406030204" pitchFamily="18" charset="0"/>
                </a:rPr>
                <a:t>Mn=As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fy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(d−</a:t>
              </a:r>
              <a:r>
                <a:rPr lang="es-ES" sz="1050" b="0" i="0">
                  <a:latin typeface="Cambria Math" panose="02040503050406030204" pitchFamily="18" charset="0"/>
                </a:rPr>
                <a:t>a</a:t>
              </a:r>
              <a:r>
                <a:rPr lang="es-PE" sz="1050" b="0" i="0">
                  <a:latin typeface="Cambria Math" panose="02040503050406030204" pitchFamily="18" charset="0"/>
                </a:rPr>
                <a:t>/</a:t>
              </a:r>
              <a:r>
                <a:rPr lang="es-ES" sz="1050" b="0" i="0">
                  <a:latin typeface="Cambria Math" panose="02040503050406030204" pitchFamily="18" charset="0"/>
                </a:rPr>
                <a:t>2)</a:t>
              </a:r>
              <a:endParaRPr lang="es-PE" sz="1050" i="0"/>
            </a:p>
          </xdr:txBody>
        </xdr:sp>
      </mc:Fallback>
    </mc:AlternateContent>
    <xdr:clientData/>
  </xdr:oneCellAnchor>
  <xdr:oneCellAnchor>
    <xdr:from>
      <xdr:col>1</xdr:col>
      <xdr:colOff>323223</xdr:colOff>
      <xdr:row>58</xdr:row>
      <xdr:rowOff>165587</xdr:rowOff>
    </xdr:from>
    <xdr:ext cx="1483868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6" name="CuadroTexto 115">
              <a:extLst>
                <a:ext uri="{FF2B5EF4-FFF2-40B4-BE49-F238E27FC236}">
                  <a16:creationId xmlns:a16="http://schemas.microsoft.com/office/drawing/2014/main" id="{C5F5CF11-5F76-4F5E-962E-D1450EA23D64}"/>
                </a:ext>
              </a:extLst>
            </xdr:cNvPr>
            <xdr:cNvSpPr txBox="1"/>
          </xdr:nvSpPr>
          <xdr:spPr>
            <a:xfrm>
              <a:off x="477088" y="11075375"/>
              <a:ext cx="1483868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latin typeface="Cambria Math" panose="02040503050406030204" pitchFamily="18" charset="0"/>
                      </a:rPr>
                      <m:t>WU</m:t>
                    </m:r>
                    <m:r>
                      <a:rPr lang="es-ES" sz="1050" b="0" i="0">
                        <a:latin typeface="Cambria Math" panose="02040503050406030204" pitchFamily="18" charset="0"/>
                      </a:rPr>
                      <m:t>=1.25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d>
                      <m:d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WD</m:t>
                        </m:r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WL</m:t>
                        </m:r>
                      </m:e>
                    </m:d>
                  </m:oMath>
                </m:oMathPara>
              </a14:m>
              <a:endParaRPr lang="es-PE" sz="1050" i="0"/>
            </a:p>
          </xdr:txBody>
        </xdr:sp>
      </mc:Choice>
      <mc:Fallback xmlns="">
        <xdr:sp macro="" textlink="">
          <xdr:nvSpPr>
            <xdr:cNvPr id="116" name="CuadroTexto 115">
              <a:extLst>
                <a:ext uri="{FF2B5EF4-FFF2-40B4-BE49-F238E27FC236}">
                  <a16:creationId xmlns:a16="http://schemas.microsoft.com/office/drawing/2014/main" id="{C5F5CF11-5F76-4F5E-962E-D1450EA23D64}"/>
                </a:ext>
              </a:extLst>
            </xdr:cNvPr>
            <xdr:cNvSpPr txBox="1"/>
          </xdr:nvSpPr>
          <xdr:spPr>
            <a:xfrm>
              <a:off x="477088" y="11075375"/>
              <a:ext cx="1483868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050" b="0" i="0">
                  <a:latin typeface="Cambria Math" panose="02040503050406030204" pitchFamily="18" charset="0"/>
                </a:rPr>
                <a:t>WU=1.25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(WD+WL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PE" sz="1050" i="0"/>
            </a:p>
          </xdr:txBody>
        </xdr:sp>
      </mc:Fallback>
    </mc:AlternateContent>
    <xdr:clientData/>
  </xdr:oneCellAnchor>
  <xdr:oneCellAnchor>
    <xdr:from>
      <xdr:col>1</xdr:col>
      <xdr:colOff>275775</xdr:colOff>
      <xdr:row>63</xdr:row>
      <xdr:rowOff>181555</xdr:rowOff>
    </xdr:from>
    <xdr:ext cx="2083006" cy="3207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7" name="CuadroTexto 116">
              <a:extLst>
                <a:ext uri="{FF2B5EF4-FFF2-40B4-BE49-F238E27FC236}">
                  <a16:creationId xmlns:a16="http://schemas.microsoft.com/office/drawing/2014/main" id="{192BAB0A-6746-4207-BE7F-55ABF492BCC5}"/>
                </a:ext>
              </a:extLst>
            </xdr:cNvPr>
            <xdr:cNvSpPr txBox="1"/>
          </xdr:nvSpPr>
          <xdr:spPr>
            <a:xfrm>
              <a:off x="426861" y="12038538"/>
              <a:ext cx="2083006" cy="320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latin typeface="Cambria Math" panose="02040503050406030204" pitchFamily="18" charset="0"/>
                      </a:rPr>
                      <m:t>Vud</m:t>
                    </m:r>
                    <m:r>
                      <a:rPr lang="es-ES" sz="105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Wu</m:t>
                        </m:r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Ln</m:t>
                        </m:r>
                      </m:num>
                      <m:den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s-P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P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s-E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Mpri</m:t>
                            </m:r>
                          </m:e>
                          <m:sup>
                            <m:r>
                              <a:rPr lang="es-E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</m:sup>
                        </m:sSup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s-P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s-E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Mprd</m:t>
                            </m:r>
                          </m:e>
                          <m:sup>
                            <m:r>
                              <a:rPr lang="es-E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</m:sup>
                        </m:sSup>
                      </m:num>
                      <m:den>
                        <m:r>
                          <m:rPr>
                            <m:sty m:val="p"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Ln</m:t>
                        </m:r>
                      </m:den>
                    </m:f>
                  </m:oMath>
                </m:oMathPara>
              </a14:m>
              <a:endParaRPr lang="es-PE" sz="1050" i="0"/>
            </a:p>
          </xdr:txBody>
        </xdr:sp>
      </mc:Choice>
      <mc:Fallback xmlns="">
        <xdr:sp macro="" textlink="">
          <xdr:nvSpPr>
            <xdr:cNvPr id="117" name="CuadroTexto 116">
              <a:extLst>
                <a:ext uri="{FF2B5EF4-FFF2-40B4-BE49-F238E27FC236}">
                  <a16:creationId xmlns:a16="http://schemas.microsoft.com/office/drawing/2014/main" id="{192BAB0A-6746-4207-BE7F-55ABF492BCC5}"/>
                </a:ext>
              </a:extLst>
            </xdr:cNvPr>
            <xdr:cNvSpPr txBox="1"/>
          </xdr:nvSpPr>
          <xdr:spPr>
            <a:xfrm>
              <a:off x="426861" y="12038538"/>
              <a:ext cx="2083006" cy="320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050" b="0" i="0">
                  <a:latin typeface="Cambria Math" panose="02040503050406030204" pitchFamily="18" charset="0"/>
                </a:rPr>
                <a:t>Vud=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Wu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Ln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Mpri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++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Mpr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Ln</a:t>
              </a:r>
              <a:endParaRPr lang="es-PE" sz="1050" i="0"/>
            </a:p>
          </xdr:txBody>
        </xdr:sp>
      </mc:Fallback>
    </mc:AlternateContent>
    <xdr:clientData/>
  </xdr:oneCellAnchor>
  <xdr:oneCellAnchor>
    <xdr:from>
      <xdr:col>1</xdr:col>
      <xdr:colOff>274461</xdr:colOff>
      <xdr:row>69</xdr:row>
      <xdr:rowOff>179913</xdr:rowOff>
    </xdr:from>
    <xdr:ext cx="2020746" cy="3207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8" name="CuadroTexto 117">
              <a:extLst>
                <a:ext uri="{FF2B5EF4-FFF2-40B4-BE49-F238E27FC236}">
                  <a16:creationId xmlns:a16="http://schemas.microsoft.com/office/drawing/2014/main" id="{490CBD98-B259-4BB4-9D2F-9E6379FA9EB9}"/>
                </a:ext>
              </a:extLst>
            </xdr:cNvPr>
            <xdr:cNvSpPr txBox="1"/>
          </xdr:nvSpPr>
          <xdr:spPr>
            <a:xfrm>
              <a:off x="426861" y="13181538"/>
              <a:ext cx="2020746" cy="320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latin typeface="Cambria Math" panose="02040503050406030204" pitchFamily="18" charset="0"/>
                      </a:rPr>
                      <m:t>Vud</m:t>
                    </m:r>
                    <m:r>
                      <a:rPr lang="es-ES" sz="105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Wu</m:t>
                        </m:r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Ln</m:t>
                        </m:r>
                      </m:num>
                      <m:den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s-P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P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s-E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Mpri</m:t>
                            </m:r>
                          </m:e>
                          <m:sup>
                            <m:r>
                              <a:rPr lang="es-E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</m:sup>
                        </m:sSup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s-P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s-E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Mprd</m:t>
                            </m:r>
                          </m:e>
                          <m:sup>
                            <m:r>
                              <a:rPr lang="es-E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</m:sup>
                        </m:sSup>
                      </m:num>
                      <m:den>
                        <m:r>
                          <m:rPr>
                            <m:sty m:val="p"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Ln</m:t>
                        </m:r>
                      </m:den>
                    </m:f>
                  </m:oMath>
                </m:oMathPara>
              </a14:m>
              <a:endParaRPr lang="es-PE" sz="1050" i="0"/>
            </a:p>
          </xdr:txBody>
        </xdr:sp>
      </mc:Choice>
      <mc:Fallback xmlns="">
        <xdr:sp macro="" textlink="">
          <xdr:nvSpPr>
            <xdr:cNvPr id="118" name="CuadroTexto 117">
              <a:extLst>
                <a:ext uri="{FF2B5EF4-FFF2-40B4-BE49-F238E27FC236}">
                  <a16:creationId xmlns:a16="http://schemas.microsoft.com/office/drawing/2014/main" id="{490CBD98-B259-4BB4-9D2F-9E6379FA9EB9}"/>
                </a:ext>
              </a:extLst>
            </xdr:cNvPr>
            <xdr:cNvSpPr txBox="1"/>
          </xdr:nvSpPr>
          <xdr:spPr>
            <a:xfrm>
              <a:off x="426861" y="13181538"/>
              <a:ext cx="2020746" cy="320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050" b="0" i="0">
                  <a:latin typeface="Cambria Math" panose="02040503050406030204" pitchFamily="18" charset="0"/>
                </a:rPr>
                <a:t>Vud=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Wu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Ln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Mpri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−+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Mpr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Ln</a:t>
              </a:r>
              <a:endParaRPr lang="es-PE" sz="1050" i="0"/>
            </a:p>
          </xdr:txBody>
        </xdr:sp>
      </mc:Fallback>
    </mc:AlternateContent>
    <xdr:clientData/>
  </xdr:oneCellAnchor>
  <xdr:oneCellAnchor>
    <xdr:from>
      <xdr:col>1</xdr:col>
      <xdr:colOff>419100</xdr:colOff>
      <xdr:row>78</xdr:row>
      <xdr:rowOff>171450</xdr:rowOff>
    </xdr:from>
    <xdr:ext cx="609526" cy="3068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CuadroTexto 118">
              <a:extLst>
                <a:ext uri="{FF2B5EF4-FFF2-40B4-BE49-F238E27FC236}">
                  <a16:creationId xmlns:a16="http://schemas.microsoft.com/office/drawing/2014/main" id="{BE6BC876-F07E-4F7F-BE5C-10BFCA5FF680}"/>
                </a:ext>
              </a:extLst>
            </xdr:cNvPr>
            <xdr:cNvSpPr txBox="1"/>
          </xdr:nvSpPr>
          <xdr:spPr>
            <a:xfrm>
              <a:off x="571500" y="14887575"/>
              <a:ext cx="609526" cy="3068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latin typeface="Cambria Math" panose="02040503050406030204" pitchFamily="18" charset="0"/>
                      </a:rPr>
                      <m:t>Vs</m:t>
                    </m:r>
                    <m:r>
                      <a:rPr lang="es-ES" sz="105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10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Vu</m:t>
                        </m:r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0.85</m:t>
                        </m:r>
                      </m:den>
                    </m:f>
                  </m:oMath>
                </m:oMathPara>
              </a14:m>
              <a:endParaRPr lang="es-PE" sz="1050" i="0"/>
            </a:p>
          </xdr:txBody>
        </xdr:sp>
      </mc:Choice>
      <mc:Fallback xmlns="">
        <xdr:sp macro="" textlink="">
          <xdr:nvSpPr>
            <xdr:cNvPr id="119" name="CuadroTexto 118">
              <a:extLst>
                <a:ext uri="{FF2B5EF4-FFF2-40B4-BE49-F238E27FC236}">
                  <a16:creationId xmlns:a16="http://schemas.microsoft.com/office/drawing/2014/main" id="{BE6BC876-F07E-4F7F-BE5C-10BFCA5FF680}"/>
                </a:ext>
              </a:extLst>
            </xdr:cNvPr>
            <xdr:cNvSpPr txBox="1"/>
          </xdr:nvSpPr>
          <xdr:spPr>
            <a:xfrm>
              <a:off x="571500" y="14887575"/>
              <a:ext cx="609526" cy="3068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050" b="0" i="0">
                  <a:latin typeface="Cambria Math" panose="02040503050406030204" pitchFamily="18" charset="0"/>
                </a:rPr>
                <a:t>Vs=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Vu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0.85</a:t>
              </a:r>
              <a:endParaRPr lang="es-PE" sz="1050" i="0"/>
            </a:p>
          </xdr:txBody>
        </xdr:sp>
      </mc:Fallback>
    </mc:AlternateContent>
    <xdr:clientData/>
  </xdr:oneCellAnchor>
  <xdr:oneCellAnchor>
    <xdr:from>
      <xdr:col>1</xdr:col>
      <xdr:colOff>378802</xdr:colOff>
      <xdr:row>92</xdr:row>
      <xdr:rowOff>9525</xdr:rowOff>
    </xdr:from>
    <xdr:ext cx="904735" cy="3118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CuadroTexto 119">
              <a:extLst>
                <a:ext uri="{FF2B5EF4-FFF2-40B4-BE49-F238E27FC236}">
                  <a16:creationId xmlns:a16="http://schemas.microsoft.com/office/drawing/2014/main" id="{9CED27EC-E024-4E92-803D-6A76E913DA38}"/>
                </a:ext>
              </a:extLst>
            </xdr:cNvPr>
            <xdr:cNvSpPr txBox="1"/>
          </xdr:nvSpPr>
          <xdr:spPr>
            <a:xfrm>
              <a:off x="532667" y="17015313"/>
              <a:ext cx="904735" cy="3118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latin typeface="Cambria Math" panose="02040503050406030204" pitchFamily="18" charset="0"/>
                      </a:rPr>
                      <m:t>S</m:t>
                    </m:r>
                    <m:r>
                      <a:rPr lang="es-ES" sz="1050" b="0" i="0">
                        <a:latin typeface="Cambria Math" panose="02040503050406030204" pitchFamily="18" charset="0"/>
                      </a:rPr>
                      <m:t>1=</m:t>
                    </m:r>
                    <m:f>
                      <m:fPr>
                        <m:ctrlPr>
                          <a:rPr lang="es-PE" sz="10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Av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fy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d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Vs</m:t>
                        </m:r>
                      </m:den>
                    </m:f>
                  </m:oMath>
                </m:oMathPara>
              </a14:m>
              <a:endParaRPr lang="es-PE" sz="1050" i="0"/>
            </a:p>
          </xdr:txBody>
        </xdr:sp>
      </mc:Choice>
      <mc:Fallback xmlns="">
        <xdr:sp macro="" textlink="">
          <xdr:nvSpPr>
            <xdr:cNvPr id="120" name="CuadroTexto 119">
              <a:extLst>
                <a:ext uri="{FF2B5EF4-FFF2-40B4-BE49-F238E27FC236}">
                  <a16:creationId xmlns:a16="http://schemas.microsoft.com/office/drawing/2014/main" id="{9CED27EC-E024-4E92-803D-6A76E913DA38}"/>
                </a:ext>
              </a:extLst>
            </xdr:cNvPr>
            <xdr:cNvSpPr txBox="1"/>
          </xdr:nvSpPr>
          <xdr:spPr>
            <a:xfrm>
              <a:off x="532667" y="17015313"/>
              <a:ext cx="904735" cy="3118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050" b="0" i="0">
                  <a:latin typeface="Cambria Math" panose="02040503050406030204" pitchFamily="18" charset="0"/>
                </a:rPr>
                <a:t>S1=</a:t>
              </a:r>
              <a:r>
                <a:rPr lang="es-PE" sz="105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Av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fy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Vs</a:t>
              </a:r>
              <a:endParaRPr lang="es-PE" sz="1050" i="0"/>
            </a:p>
          </xdr:txBody>
        </xdr:sp>
      </mc:Fallback>
    </mc:AlternateContent>
    <xdr:clientData/>
  </xdr:oneCellAnchor>
  <xdr:oneCellAnchor>
    <xdr:from>
      <xdr:col>1</xdr:col>
      <xdr:colOff>366346</xdr:colOff>
      <xdr:row>96</xdr:row>
      <xdr:rowOff>43228</xdr:rowOff>
    </xdr:from>
    <xdr:ext cx="426848" cy="3102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1" name="CuadroTexto 120">
              <a:extLst>
                <a:ext uri="{FF2B5EF4-FFF2-40B4-BE49-F238E27FC236}">
                  <a16:creationId xmlns:a16="http://schemas.microsoft.com/office/drawing/2014/main" id="{E9EC5C42-C6F3-423C-ABC6-09A87DFAA7E9}"/>
                </a:ext>
              </a:extLst>
            </xdr:cNvPr>
            <xdr:cNvSpPr txBox="1"/>
          </xdr:nvSpPr>
          <xdr:spPr>
            <a:xfrm>
              <a:off x="520211" y="17811016"/>
              <a:ext cx="426848" cy="3102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latin typeface="Cambria Math" panose="02040503050406030204" pitchFamily="18" charset="0"/>
                      </a:rPr>
                      <m:t>S</m:t>
                    </m:r>
                    <m:r>
                      <a:rPr lang="es-ES" sz="1050" b="0" i="0">
                        <a:latin typeface="Cambria Math" panose="02040503050406030204" pitchFamily="18" charset="0"/>
                      </a:rPr>
                      <m:t>2=</m:t>
                    </m:r>
                    <m:f>
                      <m:fPr>
                        <m:ctrlPr>
                          <a:rPr lang="es-P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d</m:t>
                        </m:r>
                      </m:num>
                      <m:den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den>
                    </m:f>
                  </m:oMath>
                </m:oMathPara>
              </a14:m>
              <a:endParaRPr lang="es-PE" sz="1050" i="0"/>
            </a:p>
          </xdr:txBody>
        </xdr:sp>
      </mc:Choice>
      <mc:Fallback xmlns="">
        <xdr:sp macro="" textlink="">
          <xdr:nvSpPr>
            <xdr:cNvPr id="121" name="CuadroTexto 120">
              <a:extLst>
                <a:ext uri="{FF2B5EF4-FFF2-40B4-BE49-F238E27FC236}">
                  <a16:creationId xmlns:a16="http://schemas.microsoft.com/office/drawing/2014/main" id="{E9EC5C42-C6F3-423C-ABC6-09A87DFAA7E9}"/>
                </a:ext>
              </a:extLst>
            </xdr:cNvPr>
            <xdr:cNvSpPr txBox="1"/>
          </xdr:nvSpPr>
          <xdr:spPr>
            <a:xfrm>
              <a:off x="520211" y="17811016"/>
              <a:ext cx="426848" cy="3102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050" b="0" i="0">
                  <a:latin typeface="Cambria Math" panose="02040503050406030204" pitchFamily="18" charset="0"/>
                </a:rPr>
                <a:t>S2=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endParaRPr lang="es-PE" sz="1050" i="0"/>
            </a:p>
          </xdr:txBody>
        </xdr:sp>
      </mc:Fallback>
    </mc:AlternateContent>
    <xdr:clientData/>
  </xdr:oneCellAnchor>
  <xdr:oneCellAnchor>
    <xdr:from>
      <xdr:col>1</xdr:col>
      <xdr:colOff>379534</xdr:colOff>
      <xdr:row>99</xdr:row>
      <xdr:rowOff>173648</xdr:rowOff>
    </xdr:from>
    <xdr:ext cx="7627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2" name="CuadroTexto 121">
              <a:extLst>
                <a:ext uri="{FF2B5EF4-FFF2-40B4-BE49-F238E27FC236}">
                  <a16:creationId xmlns:a16="http://schemas.microsoft.com/office/drawing/2014/main" id="{5458BFF7-1A35-49A8-AE30-E1140515D0F0}"/>
                </a:ext>
              </a:extLst>
            </xdr:cNvPr>
            <xdr:cNvSpPr txBox="1"/>
          </xdr:nvSpPr>
          <xdr:spPr>
            <a:xfrm>
              <a:off x="533399" y="18512936"/>
              <a:ext cx="7627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latin typeface="Cambria Math" panose="02040503050406030204" pitchFamily="18" charset="0"/>
                      </a:rPr>
                      <m:t>S</m:t>
                    </m:r>
                    <m:r>
                      <a:rPr lang="es-ES" sz="1050" b="0" i="0">
                        <a:latin typeface="Cambria Math" panose="02040503050406030204" pitchFamily="18" charset="0"/>
                      </a:rPr>
                      <m:t>3=</m:t>
                    </m:r>
                    <m:r>
                      <a:rPr lang="es-ES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0·</m:t>
                    </m:r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db</m:t>
                    </m:r>
                  </m:oMath>
                </m:oMathPara>
              </a14:m>
              <a:endParaRPr lang="es-PE" sz="1050" i="0"/>
            </a:p>
          </xdr:txBody>
        </xdr:sp>
      </mc:Choice>
      <mc:Fallback xmlns="">
        <xdr:sp macro="" textlink="">
          <xdr:nvSpPr>
            <xdr:cNvPr id="122" name="CuadroTexto 121">
              <a:extLst>
                <a:ext uri="{FF2B5EF4-FFF2-40B4-BE49-F238E27FC236}">
                  <a16:creationId xmlns:a16="http://schemas.microsoft.com/office/drawing/2014/main" id="{5458BFF7-1A35-49A8-AE30-E1140515D0F0}"/>
                </a:ext>
              </a:extLst>
            </xdr:cNvPr>
            <xdr:cNvSpPr txBox="1"/>
          </xdr:nvSpPr>
          <xdr:spPr>
            <a:xfrm>
              <a:off x="533399" y="18512936"/>
              <a:ext cx="7627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050" b="0" i="0">
                  <a:latin typeface="Cambria Math" panose="02040503050406030204" pitchFamily="18" charset="0"/>
                </a:rPr>
                <a:t>S3=</a:t>
              </a:r>
              <a:r>
                <a:rPr lang="es-E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db</a:t>
              </a:r>
              <a:endParaRPr lang="es-PE" sz="1050" i="0"/>
            </a:p>
          </xdr:txBody>
        </xdr:sp>
      </mc:Fallback>
    </mc:AlternateContent>
    <xdr:clientData/>
  </xdr:oneCellAnchor>
  <xdr:oneCellAnchor>
    <xdr:from>
      <xdr:col>1</xdr:col>
      <xdr:colOff>370742</xdr:colOff>
      <xdr:row>103</xdr:row>
      <xdr:rowOff>10990</xdr:rowOff>
    </xdr:from>
    <xdr:ext cx="8406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4" name="CuadroTexto 123">
              <a:extLst>
                <a:ext uri="{FF2B5EF4-FFF2-40B4-BE49-F238E27FC236}">
                  <a16:creationId xmlns:a16="http://schemas.microsoft.com/office/drawing/2014/main" id="{F47AA49F-BADB-479C-BE52-7F221452305E}"/>
                </a:ext>
              </a:extLst>
            </xdr:cNvPr>
            <xdr:cNvSpPr txBox="1"/>
          </xdr:nvSpPr>
          <xdr:spPr>
            <a:xfrm>
              <a:off x="524607" y="19112278"/>
              <a:ext cx="8406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latin typeface="Cambria Math" panose="02040503050406030204" pitchFamily="18" charset="0"/>
                      </a:rPr>
                      <m:t>S</m:t>
                    </m:r>
                    <m:r>
                      <a:rPr lang="es-ES" sz="1050" b="0" i="0">
                        <a:latin typeface="Cambria Math" panose="02040503050406030204" pitchFamily="18" charset="0"/>
                      </a:rPr>
                      <m:t>4=</m:t>
                    </m:r>
                    <m:r>
                      <a:rPr lang="es-ES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4·</m:t>
                    </m:r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dbh</m:t>
                    </m:r>
                  </m:oMath>
                </m:oMathPara>
              </a14:m>
              <a:endParaRPr lang="es-PE" sz="1050" i="0"/>
            </a:p>
          </xdr:txBody>
        </xdr:sp>
      </mc:Choice>
      <mc:Fallback xmlns="">
        <xdr:sp macro="" textlink="">
          <xdr:nvSpPr>
            <xdr:cNvPr id="124" name="CuadroTexto 123">
              <a:extLst>
                <a:ext uri="{FF2B5EF4-FFF2-40B4-BE49-F238E27FC236}">
                  <a16:creationId xmlns:a16="http://schemas.microsoft.com/office/drawing/2014/main" id="{F47AA49F-BADB-479C-BE52-7F221452305E}"/>
                </a:ext>
              </a:extLst>
            </xdr:cNvPr>
            <xdr:cNvSpPr txBox="1"/>
          </xdr:nvSpPr>
          <xdr:spPr>
            <a:xfrm>
              <a:off x="524607" y="19112278"/>
              <a:ext cx="8406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050" b="0" i="0">
                  <a:latin typeface="Cambria Math" panose="02040503050406030204" pitchFamily="18" charset="0"/>
                </a:rPr>
                <a:t>S4=</a:t>
              </a:r>
              <a:r>
                <a:rPr lang="es-E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dbh</a:t>
              </a:r>
              <a:endParaRPr lang="es-PE" sz="1050" i="0"/>
            </a:p>
          </xdr:txBody>
        </xdr:sp>
      </mc:Fallback>
    </mc:AlternateContent>
    <xdr:clientData/>
  </xdr:oneCellAnchor>
  <xdr:oneCellAnchor>
    <xdr:from>
      <xdr:col>1</xdr:col>
      <xdr:colOff>278423</xdr:colOff>
      <xdr:row>114</xdr:row>
      <xdr:rowOff>29310</xdr:rowOff>
    </xdr:from>
    <xdr:ext cx="13270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5" name="CuadroTexto 124">
              <a:extLst>
                <a:ext uri="{FF2B5EF4-FFF2-40B4-BE49-F238E27FC236}">
                  <a16:creationId xmlns:a16="http://schemas.microsoft.com/office/drawing/2014/main" id="{67C7D376-0B42-4A85-81A6-050F0B2AC2E7}"/>
                </a:ext>
              </a:extLst>
            </xdr:cNvPr>
            <xdr:cNvSpPr txBox="1"/>
          </xdr:nvSpPr>
          <xdr:spPr>
            <a:xfrm>
              <a:off x="432288" y="20845098"/>
              <a:ext cx="13270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050" b="0" i="0">
                        <a:latin typeface="Cambria Math" panose="02040503050406030204" pitchFamily="18" charset="0"/>
                      </a:rPr>
                      <m:t>∗</m:t>
                    </m:r>
                    <m:r>
                      <m:rPr>
                        <m:sty m:val="p"/>
                      </m:rPr>
                      <a:rPr lang="es-ES" sz="1050" b="0" i="0">
                        <a:latin typeface="Cambria Math" panose="02040503050406030204" pitchFamily="18" charset="0"/>
                      </a:rPr>
                      <m:t>Vu</m:t>
                    </m:r>
                    <m:r>
                      <a:rPr lang="es-ES" sz="1050" b="0" i="0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s-ES" sz="1050" b="0" i="0">
                        <a:latin typeface="Cambria Math" panose="02040503050406030204" pitchFamily="18" charset="0"/>
                      </a:rPr>
                      <m:t>Vu</m:t>
                    </m:r>
                    <m:r>
                      <a:rPr lang="es-ES" sz="1050" b="0" i="0">
                        <a:latin typeface="Cambria Math" panose="02040503050406030204" pitchFamily="18" charset="0"/>
                      </a:rPr>
                      <m:t>−2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sty m:val="p"/>
                      </m:rPr>
                      <a:rPr lang="es-ES" sz="1050" b="0" i="0">
                        <a:latin typeface="Cambria Math" panose="02040503050406030204" pitchFamily="18" charset="0"/>
                      </a:rPr>
                      <m:t>Wu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h</m:t>
                    </m:r>
                  </m:oMath>
                </m:oMathPara>
              </a14:m>
              <a:endParaRPr lang="es-PE" sz="1050" i="0"/>
            </a:p>
          </xdr:txBody>
        </xdr:sp>
      </mc:Choice>
      <mc:Fallback xmlns="">
        <xdr:sp macro="" textlink="">
          <xdr:nvSpPr>
            <xdr:cNvPr id="125" name="CuadroTexto 124">
              <a:extLst>
                <a:ext uri="{FF2B5EF4-FFF2-40B4-BE49-F238E27FC236}">
                  <a16:creationId xmlns:a16="http://schemas.microsoft.com/office/drawing/2014/main" id="{67C7D376-0B42-4A85-81A6-050F0B2AC2E7}"/>
                </a:ext>
              </a:extLst>
            </xdr:cNvPr>
            <xdr:cNvSpPr txBox="1"/>
          </xdr:nvSpPr>
          <xdr:spPr>
            <a:xfrm>
              <a:off x="432288" y="20845098"/>
              <a:ext cx="13270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050" b="0" i="0">
                  <a:latin typeface="Cambria Math" panose="02040503050406030204" pitchFamily="18" charset="0"/>
                </a:rPr>
                <a:t>∗Vu=Vu−2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>
                  <a:latin typeface="Cambria Math" panose="02040503050406030204" pitchFamily="18" charset="0"/>
                </a:rPr>
                <a:t>Wu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h</a:t>
              </a:r>
              <a:endParaRPr lang="es-PE" sz="1050" i="0"/>
            </a:p>
          </xdr:txBody>
        </xdr:sp>
      </mc:Fallback>
    </mc:AlternateContent>
    <xdr:clientData/>
  </xdr:oneCellAnchor>
  <xdr:oneCellAnchor>
    <xdr:from>
      <xdr:col>1</xdr:col>
      <xdr:colOff>380999</xdr:colOff>
      <xdr:row>117</xdr:row>
      <xdr:rowOff>139211</xdr:rowOff>
    </xdr:from>
    <xdr:ext cx="1270476" cy="211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6" name="CuadroTexto 125">
              <a:extLst>
                <a:ext uri="{FF2B5EF4-FFF2-40B4-BE49-F238E27FC236}">
                  <a16:creationId xmlns:a16="http://schemas.microsoft.com/office/drawing/2014/main" id="{A0986219-9849-4BBC-B1AF-A9B0AC7A0749}"/>
                </a:ext>
              </a:extLst>
            </xdr:cNvPr>
            <xdr:cNvSpPr txBox="1"/>
          </xdr:nvSpPr>
          <xdr:spPr>
            <a:xfrm>
              <a:off x="534864" y="21716999"/>
              <a:ext cx="1270476" cy="211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latin typeface="Cambria Math" panose="02040503050406030204" pitchFamily="18" charset="0"/>
                      </a:rPr>
                      <m:t>Vc</m:t>
                    </m:r>
                    <m:r>
                      <a:rPr lang="es-ES" sz="1050" b="0" i="0">
                        <a:latin typeface="Cambria Math" panose="02040503050406030204" pitchFamily="18" charset="0"/>
                      </a:rPr>
                      <m:t>=0.53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ad>
                      <m:radPr>
                        <m:degHide m:val="on"/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sty m:val="p"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fc</m:t>
                        </m:r>
                      </m:e>
                    </m:rad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b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d</m:t>
                    </m:r>
                  </m:oMath>
                </m:oMathPara>
              </a14:m>
              <a:endParaRPr lang="es-PE" sz="1050" i="0"/>
            </a:p>
          </xdr:txBody>
        </xdr:sp>
      </mc:Choice>
      <mc:Fallback xmlns="">
        <xdr:sp macro="" textlink="">
          <xdr:nvSpPr>
            <xdr:cNvPr id="126" name="CuadroTexto 125">
              <a:extLst>
                <a:ext uri="{FF2B5EF4-FFF2-40B4-BE49-F238E27FC236}">
                  <a16:creationId xmlns:a16="http://schemas.microsoft.com/office/drawing/2014/main" id="{A0986219-9849-4BBC-B1AF-A9B0AC7A0749}"/>
                </a:ext>
              </a:extLst>
            </xdr:cNvPr>
            <xdr:cNvSpPr txBox="1"/>
          </xdr:nvSpPr>
          <xdr:spPr>
            <a:xfrm>
              <a:off x="534864" y="21716999"/>
              <a:ext cx="1270476" cy="211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050" b="0" i="0">
                  <a:latin typeface="Cambria Math" panose="02040503050406030204" pitchFamily="18" charset="0"/>
                </a:rPr>
                <a:t>Vc=0.53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√fc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b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</a:t>
              </a:r>
              <a:endParaRPr lang="es-PE" sz="1050" i="0"/>
            </a:p>
          </xdr:txBody>
        </xdr:sp>
      </mc:Fallback>
    </mc:AlternateContent>
    <xdr:clientData/>
  </xdr:oneCellAnchor>
  <xdr:oneCellAnchor>
    <xdr:from>
      <xdr:col>1</xdr:col>
      <xdr:colOff>372206</xdr:colOff>
      <xdr:row>122</xdr:row>
      <xdr:rowOff>35167</xdr:rowOff>
    </xdr:from>
    <xdr:ext cx="897362" cy="302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7" name="CuadroTexto 126">
              <a:extLst>
                <a:ext uri="{FF2B5EF4-FFF2-40B4-BE49-F238E27FC236}">
                  <a16:creationId xmlns:a16="http://schemas.microsoft.com/office/drawing/2014/main" id="{B3C2D23B-5E20-4879-A316-02A3801F9C10}"/>
                </a:ext>
              </a:extLst>
            </xdr:cNvPr>
            <xdr:cNvSpPr txBox="1"/>
          </xdr:nvSpPr>
          <xdr:spPr>
            <a:xfrm>
              <a:off x="526071" y="22374955"/>
              <a:ext cx="897362" cy="302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latin typeface="Cambria Math" panose="02040503050406030204" pitchFamily="18" charset="0"/>
                      </a:rPr>
                      <m:t>Vs</m:t>
                    </m:r>
                    <m:r>
                      <a:rPr lang="es-ES" sz="105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10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Vu</m:t>
                        </m:r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0.85</m:t>
                        </m:r>
                      </m:den>
                    </m:f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Vc</m:t>
                    </m:r>
                  </m:oMath>
                </m:oMathPara>
              </a14:m>
              <a:endParaRPr lang="es-PE" sz="1050" i="0"/>
            </a:p>
          </xdr:txBody>
        </xdr:sp>
      </mc:Choice>
      <mc:Fallback xmlns="">
        <xdr:sp macro="" textlink="">
          <xdr:nvSpPr>
            <xdr:cNvPr id="127" name="CuadroTexto 126">
              <a:extLst>
                <a:ext uri="{FF2B5EF4-FFF2-40B4-BE49-F238E27FC236}">
                  <a16:creationId xmlns:a16="http://schemas.microsoft.com/office/drawing/2014/main" id="{B3C2D23B-5E20-4879-A316-02A3801F9C10}"/>
                </a:ext>
              </a:extLst>
            </xdr:cNvPr>
            <xdr:cNvSpPr txBox="1"/>
          </xdr:nvSpPr>
          <xdr:spPr>
            <a:xfrm>
              <a:off x="526071" y="22374955"/>
              <a:ext cx="897362" cy="302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050" b="0" i="0">
                  <a:latin typeface="Cambria Math" panose="02040503050406030204" pitchFamily="18" charset="0"/>
                </a:rPr>
                <a:t>Vs=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Vu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0.85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−Vc</a:t>
              </a:r>
              <a:endParaRPr lang="es-PE" sz="1050" i="0"/>
            </a:p>
          </xdr:txBody>
        </xdr:sp>
      </mc:Fallback>
    </mc:AlternateContent>
    <xdr:clientData/>
  </xdr:oneCellAnchor>
  <xdr:oneCellAnchor>
    <xdr:from>
      <xdr:col>1</xdr:col>
      <xdr:colOff>359019</xdr:colOff>
      <xdr:row>129</xdr:row>
      <xdr:rowOff>51288</xdr:rowOff>
    </xdr:from>
    <xdr:ext cx="904735" cy="3118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9" name="CuadroTexto 128">
              <a:extLst>
                <a:ext uri="{FF2B5EF4-FFF2-40B4-BE49-F238E27FC236}">
                  <a16:creationId xmlns:a16="http://schemas.microsoft.com/office/drawing/2014/main" id="{6D083C93-800A-4ADE-BFAB-1D2D064543F5}"/>
                </a:ext>
              </a:extLst>
            </xdr:cNvPr>
            <xdr:cNvSpPr txBox="1"/>
          </xdr:nvSpPr>
          <xdr:spPr>
            <a:xfrm>
              <a:off x="512884" y="24105576"/>
              <a:ext cx="904735" cy="3118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latin typeface="Cambria Math" panose="02040503050406030204" pitchFamily="18" charset="0"/>
                      </a:rPr>
                      <m:t>S</m:t>
                    </m:r>
                    <m:r>
                      <a:rPr lang="es-ES" sz="1050" b="0" i="0">
                        <a:latin typeface="Cambria Math" panose="02040503050406030204" pitchFamily="18" charset="0"/>
                      </a:rPr>
                      <m:t>1=</m:t>
                    </m:r>
                    <m:f>
                      <m:fPr>
                        <m:ctrlPr>
                          <a:rPr lang="es-PE" sz="10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Av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fy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d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Vs</m:t>
                        </m:r>
                      </m:den>
                    </m:f>
                  </m:oMath>
                </m:oMathPara>
              </a14:m>
              <a:endParaRPr lang="es-PE" sz="1050" i="0"/>
            </a:p>
          </xdr:txBody>
        </xdr:sp>
      </mc:Choice>
      <mc:Fallback xmlns="">
        <xdr:sp macro="" textlink="">
          <xdr:nvSpPr>
            <xdr:cNvPr id="129" name="CuadroTexto 128">
              <a:extLst>
                <a:ext uri="{FF2B5EF4-FFF2-40B4-BE49-F238E27FC236}">
                  <a16:creationId xmlns:a16="http://schemas.microsoft.com/office/drawing/2014/main" id="{6D083C93-800A-4ADE-BFAB-1D2D064543F5}"/>
                </a:ext>
              </a:extLst>
            </xdr:cNvPr>
            <xdr:cNvSpPr txBox="1"/>
          </xdr:nvSpPr>
          <xdr:spPr>
            <a:xfrm>
              <a:off x="512884" y="24105576"/>
              <a:ext cx="904735" cy="3118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050" b="0" i="0">
                  <a:latin typeface="Cambria Math" panose="02040503050406030204" pitchFamily="18" charset="0"/>
                </a:rPr>
                <a:t>S1=</a:t>
              </a:r>
              <a:r>
                <a:rPr lang="es-PE" sz="105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Av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fy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Vs</a:t>
              </a:r>
              <a:endParaRPr lang="es-PE" sz="1050" i="0"/>
            </a:p>
          </xdr:txBody>
        </xdr:sp>
      </mc:Fallback>
    </mc:AlternateContent>
    <xdr:clientData/>
  </xdr:oneCellAnchor>
  <xdr:oneCellAnchor>
    <xdr:from>
      <xdr:col>1</xdr:col>
      <xdr:colOff>373673</xdr:colOff>
      <xdr:row>133</xdr:row>
      <xdr:rowOff>43961</xdr:rowOff>
    </xdr:from>
    <xdr:ext cx="421910" cy="3057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0" name="CuadroTexto 129">
              <a:extLst>
                <a:ext uri="{FF2B5EF4-FFF2-40B4-BE49-F238E27FC236}">
                  <a16:creationId xmlns:a16="http://schemas.microsoft.com/office/drawing/2014/main" id="{5E73F366-6BC4-43A3-B721-923B1FB2C4E9}"/>
                </a:ext>
              </a:extLst>
            </xdr:cNvPr>
            <xdr:cNvSpPr txBox="1"/>
          </xdr:nvSpPr>
          <xdr:spPr>
            <a:xfrm>
              <a:off x="527538" y="24860249"/>
              <a:ext cx="421910" cy="3057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latin typeface="Cambria Math" panose="02040503050406030204" pitchFamily="18" charset="0"/>
                      </a:rPr>
                      <m:t>S</m:t>
                    </m:r>
                    <m:r>
                      <a:rPr lang="es-ES" sz="1050" b="0" i="0">
                        <a:latin typeface="Cambria Math" panose="02040503050406030204" pitchFamily="18" charset="0"/>
                      </a:rPr>
                      <m:t>2=</m:t>
                    </m:r>
                    <m:f>
                      <m:fPr>
                        <m:ctrlPr>
                          <a:rPr lang="es-PE" sz="10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d</m:t>
                        </m:r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PE" sz="1050" i="0"/>
            </a:p>
          </xdr:txBody>
        </xdr:sp>
      </mc:Choice>
      <mc:Fallback xmlns="">
        <xdr:sp macro="" textlink="">
          <xdr:nvSpPr>
            <xdr:cNvPr id="130" name="CuadroTexto 129">
              <a:extLst>
                <a:ext uri="{FF2B5EF4-FFF2-40B4-BE49-F238E27FC236}">
                  <a16:creationId xmlns:a16="http://schemas.microsoft.com/office/drawing/2014/main" id="{5E73F366-6BC4-43A3-B721-923B1FB2C4E9}"/>
                </a:ext>
              </a:extLst>
            </xdr:cNvPr>
            <xdr:cNvSpPr txBox="1"/>
          </xdr:nvSpPr>
          <xdr:spPr>
            <a:xfrm>
              <a:off x="527538" y="24860249"/>
              <a:ext cx="421910" cy="3057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050" b="0" i="0">
                  <a:latin typeface="Cambria Math" panose="02040503050406030204" pitchFamily="18" charset="0"/>
                </a:rPr>
                <a:t>S2=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es-PE" sz="1050" i="0"/>
            </a:p>
          </xdr:txBody>
        </xdr:sp>
      </mc:Fallback>
    </mc:AlternateContent>
    <xdr:clientData/>
  </xdr:oneCellAnchor>
  <xdr:twoCellAnchor editAs="oneCell">
    <xdr:from>
      <xdr:col>3</xdr:col>
      <xdr:colOff>272847</xdr:colOff>
      <xdr:row>143</xdr:row>
      <xdr:rowOff>105507</xdr:rowOff>
    </xdr:from>
    <xdr:to>
      <xdr:col>11</xdr:col>
      <xdr:colOff>633046</xdr:colOff>
      <xdr:row>167</xdr:row>
      <xdr:rowOff>165028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D5D428-A2BA-D93A-17E5-A9F70C78E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8570" y="26318307"/>
          <a:ext cx="4691876" cy="4420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574965</xdr:colOff>
      <xdr:row>0</xdr:row>
      <xdr:rowOff>120557</xdr:rowOff>
    </xdr:from>
    <xdr:to>
      <xdr:col>15</xdr:col>
      <xdr:colOff>491838</xdr:colOff>
      <xdr:row>4</xdr:row>
      <xdr:rowOff>20351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0A5862-605B-47C1-6718-9EC35251F2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35" r="10909" b="36047"/>
        <a:stretch/>
      </xdr:blipFill>
      <xdr:spPr bwMode="auto">
        <a:xfrm>
          <a:off x="8395856" y="120557"/>
          <a:ext cx="1163782" cy="8903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6"/>
  <sheetViews>
    <sheetView tabSelected="1" zoomScale="110" zoomScaleNormal="110" workbookViewId="0">
      <selection activeCell="R3" sqref="R3"/>
    </sheetView>
  </sheetViews>
  <sheetFormatPr defaultColWidth="11.44140625" defaultRowHeight="14.4" x14ac:dyDescent="0.3"/>
  <cols>
    <col min="1" max="1" width="3.109375" style="1" customWidth="1"/>
    <col min="2" max="2" width="10.33203125" style="7" customWidth="1"/>
    <col min="3" max="3" width="9" style="11" customWidth="1"/>
    <col min="4" max="4" width="6.44140625" style="1" customWidth="1"/>
    <col min="5" max="5" width="7.5546875" style="1" customWidth="1"/>
    <col min="6" max="7" width="6.6640625" style="1" hidden="1" customWidth="1"/>
    <col min="8" max="8" width="11.88671875" style="1" customWidth="1"/>
    <col min="9" max="9" width="9.109375" style="1" customWidth="1"/>
    <col min="10" max="13" width="14.109375" style="1" customWidth="1"/>
    <col min="14" max="16" width="9.109375" style="1" customWidth="1"/>
    <col min="17" max="17" width="2" style="80" customWidth="1"/>
    <col min="18" max="19" width="9.109375" style="1" customWidth="1"/>
    <col min="20" max="16384" width="11.44140625" style="1"/>
  </cols>
  <sheetData>
    <row r="1" spans="1:18" ht="33.6" x14ac:dyDescent="0.3">
      <c r="A1" s="81" t="s">
        <v>136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</row>
    <row r="2" spans="1:18" ht="15.6" x14ac:dyDescent="0.3">
      <c r="A2" s="82" t="s">
        <v>137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P2"/>
    </row>
    <row r="5" spans="1:18" x14ac:dyDescent="0.3">
      <c r="B5" s="9" t="s">
        <v>42</v>
      </c>
      <c r="I5" s="2" t="s">
        <v>2</v>
      </c>
      <c r="J5" s="35">
        <f>ROUND(C31,2)</f>
        <v>6.49</v>
      </c>
      <c r="M5" s="5">
        <f>ROUND(C33,2)</f>
        <v>10.130000000000001</v>
      </c>
      <c r="N5" s="4" t="s">
        <v>3</v>
      </c>
    </row>
    <row r="6" spans="1:18" x14ac:dyDescent="0.3">
      <c r="B6" s="2" t="s">
        <v>12</v>
      </c>
      <c r="C6" s="30">
        <v>210</v>
      </c>
      <c r="D6" s="8" t="s">
        <v>13</v>
      </c>
      <c r="E6" s="8"/>
      <c r="F6" s="8"/>
      <c r="G6" s="8"/>
      <c r="R6" s="1" t="s">
        <v>11</v>
      </c>
    </row>
    <row r="7" spans="1:18" x14ac:dyDescent="0.3">
      <c r="B7" s="2" t="s">
        <v>14</v>
      </c>
      <c r="C7" s="30">
        <v>4200</v>
      </c>
      <c r="D7" s="8" t="s">
        <v>13</v>
      </c>
      <c r="E7" s="8"/>
      <c r="F7" s="8"/>
      <c r="G7" s="8"/>
      <c r="R7" s="1" t="s">
        <v>10</v>
      </c>
    </row>
    <row r="8" spans="1:18" x14ac:dyDescent="0.3">
      <c r="B8" s="2" t="s">
        <v>17</v>
      </c>
      <c r="C8" s="31">
        <v>25</v>
      </c>
      <c r="D8" s="8" t="s">
        <v>15</v>
      </c>
      <c r="E8" s="8"/>
      <c r="F8" s="8"/>
      <c r="G8" s="8"/>
      <c r="R8" s="1" t="s">
        <v>6</v>
      </c>
    </row>
    <row r="9" spans="1:18" x14ac:dyDescent="0.3">
      <c r="B9" s="2" t="s">
        <v>18</v>
      </c>
      <c r="C9" s="31">
        <v>45</v>
      </c>
      <c r="D9" s="8" t="s">
        <v>15</v>
      </c>
      <c r="E9" s="8"/>
      <c r="F9" s="8"/>
      <c r="G9" s="8"/>
      <c r="R9" s="1" t="s">
        <v>7</v>
      </c>
    </row>
    <row r="10" spans="1:18" x14ac:dyDescent="0.3">
      <c r="B10" s="2" t="s">
        <v>20</v>
      </c>
      <c r="C10" s="31">
        <v>4.55</v>
      </c>
      <c r="D10" s="8" t="s">
        <v>16</v>
      </c>
      <c r="E10" s="8"/>
      <c r="F10" s="8"/>
      <c r="G10" s="8"/>
      <c r="R10" s="1" t="s">
        <v>8</v>
      </c>
    </row>
    <row r="11" spans="1:18" x14ac:dyDescent="0.3">
      <c r="B11" s="2" t="s">
        <v>41</v>
      </c>
      <c r="C11" s="31">
        <v>4</v>
      </c>
      <c r="D11" s="8" t="s">
        <v>15</v>
      </c>
      <c r="E11" s="8"/>
      <c r="F11" s="8"/>
      <c r="G11" s="8"/>
      <c r="I11" s="2" t="s">
        <v>4</v>
      </c>
      <c r="J11" s="36">
        <f>ROUND(C32,2)</f>
        <v>5.07</v>
      </c>
      <c r="M11" s="37">
        <f>ROUND(C34,2)</f>
        <v>6.49</v>
      </c>
      <c r="N11" s="4" t="s">
        <v>5</v>
      </c>
      <c r="R11" s="1" t="s">
        <v>9</v>
      </c>
    </row>
    <row r="12" spans="1:18" x14ac:dyDescent="0.3">
      <c r="B12" s="2" t="s">
        <v>39</v>
      </c>
      <c r="C12" s="31">
        <v>2.44</v>
      </c>
      <c r="D12" s="8" t="s">
        <v>19</v>
      </c>
      <c r="E12" s="8"/>
      <c r="F12" s="8"/>
      <c r="G12" s="8"/>
      <c r="R12" s="1" t="s">
        <v>123</v>
      </c>
    </row>
    <row r="13" spans="1:18" x14ac:dyDescent="0.3">
      <c r="B13" s="2" t="s">
        <v>40</v>
      </c>
      <c r="C13" s="31">
        <v>0.7</v>
      </c>
      <c r="D13" s="8" t="s">
        <v>19</v>
      </c>
      <c r="E13" s="8"/>
      <c r="F13" s="8"/>
      <c r="G13" s="8"/>
      <c r="K13" s="2" t="s">
        <v>20</v>
      </c>
      <c r="L13" s="13">
        <f>C10</f>
        <v>4.55</v>
      </c>
      <c r="R13" s="1" t="s">
        <v>124</v>
      </c>
    </row>
    <row r="14" spans="1:18" x14ac:dyDescent="0.3">
      <c r="R14" s="1" t="s">
        <v>126</v>
      </c>
    </row>
    <row r="15" spans="1:18" x14ac:dyDescent="0.3">
      <c r="B15" s="9" t="s">
        <v>95</v>
      </c>
      <c r="R15" s="1" t="s">
        <v>125</v>
      </c>
    </row>
    <row r="16" spans="1:18" x14ac:dyDescent="0.3">
      <c r="B16" s="2" t="s">
        <v>94</v>
      </c>
      <c r="E16" s="11" t="s">
        <v>73</v>
      </c>
      <c r="F16" s="14" t="s">
        <v>87</v>
      </c>
      <c r="G16" s="14" t="s">
        <v>88</v>
      </c>
      <c r="R16" s="1" t="s">
        <v>127</v>
      </c>
    </row>
    <row r="17" spans="2:25" x14ac:dyDescent="0.3">
      <c r="B17" s="26" t="s">
        <v>71</v>
      </c>
      <c r="C17" s="32">
        <v>4</v>
      </c>
      <c r="D17" s="41" t="str">
        <f>LOOKUP(C17,$V$36:$V$44,$W$36:$W$44)</f>
        <v>1/2"</v>
      </c>
      <c r="E17" s="32">
        <v>4</v>
      </c>
      <c r="F17" s="58">
        <f>IF(E17=0,0,LOOKUP(C17,$V$35:$V$44,$X$35:$X$44))</f>
        <v>1.27</v>
      </c>
      <c r="G17" s="58">
        <f>IF(E17=0,0,LOOKUP(C17,$V$35:$V$44,$Y$35:$Y$44))</f>
        <v>1.2667686977437445</v>
      </c>
      <c r="I17" s="26" t="str">
        <f>CONCATENATE(E17," Ø ",D17)</f>
        <v>4 Ø 1/2"</v>
      </c>
      <c r="N17" s="60" t="str">
        <f>CONCATENATE(E22," Ø ",D22)</f>
        <v>4 Ø 1/2"</v>
      </c>
      <c r="R17" s="1" t="s">
        <v>128</v>
      </c>
    </row>
    <row r="18" spans="2:25" x14ac:dyDescent="0.3">
      <c r="B18" s="27" t="s">
        <v>72</v>
      </c>
      <c r="C18" s="33">
        <v>3</v>
      </c>
      <c r="D18" s="42" t="str">
        <f>LOOKUP(C18,$V$36:$V$44,$W$36:$W$44)</f>
        <v>3/8"</v>
      </c>
      <c r="E18" s="33">
        <v>2</v>
      </c>
      <c r="F18" s="58">
        <f t="shared" ref="F18:F25" si="0">IF(E18=0,0,LOOKUP(C18,$V$35:$V$44,$X$35:$X$44))</f>
        <v>0.95250000000000001</v>
      </c>
      <c r="G18" s="58">
        <f t="shared" ref="G18:G25" si="1">IF(E18=0,0,LOOKUP(C18,$V$35:$V$44,$Y$35:$Y$44))</f>
        <v>0.71255739248085614</v>
      </c>
      <c r="I18" s="27" t="str">
        <f>CONCATENATE(E18," Ø ",D18)</f>
        <v>2 Ø 3/8"</v>
      </c>
      <c r="K18" s="62" t="str">
        <f>CONCATENATE(" Ø ",D28)</f>
        <v xml:space="preserve"> Ø 3/8"</v>
      </c>
      <c r="L18" s="63" t="str">
        <f>CONCATENATE(" Ø ",D28)</f>
        <v xml:space="preserve"> Ø 3/8"</v>
      </c>
      <c r="N18" s="29" t="str">
        <f>CONCATENATE(E23," Ø ",D23)</f>
        <v>4 Ø 1/2"</v>
      </c>
      <c r="R18" s="1" t="s">
        <v>129</v>
      </c>
    </row>
    <row r="19" spans="2:25" x14ac:dyDescent="0.3">
      <c r="B19" s="28" t="s">
        <v>43</v>
      </c>
      <c r="C19" s="34">
        <v>4</v>
      </c>
      <c r="D19" s="43" t="str">
        <f>LOOKUP(C19,$V$36:$V$44,$W$36:$W$44)</f>
        <v>1/2"</v>
      </c>
      <c r="E19" s="34">
        <v>4</v>
      </c>
      <c r="F19" s="58">
        <f t="shared" si="0"/>
        <v>1.27</v>
      </c>
      <c r="G19" s="58">
        <f t="shared" si="1"/>
        <v>1.2667686977437445</v>
      </c>
      <c r="N19" s="3"/>
      <c r="R19" s="1" t="s">
        <v>130</v>
      </c>
    </row>
    <row r="20" spans="2:25" x14ac:dyDescent="0.3">
      <c r="B20" s="27" t="s">
        <v>90</v>
      </c>
      <c r="C20" s="33">
        <v>3</v>
      </c>
      <c r="D20" s="42" t="str">
        <f>LOOKUP(C20,$V$36:$V$44,$W$36:$W$44)</f>
        <v>3/8"</v>
      </c>
      <c r="E20" s="33">
        <v>0</v>
      </c>
      <c r="F20" s="58">
        <f t="shared" si="0"/>
        <v>0</v>
      </c>
      <c r="G20" s="58">
        <f t="shared" si="1"/>
        <v>0</v>
      </c>
      <c r="I20" s="27" t="str">
        <f>CONCATENATE(E20," Ø ",D20)</f>
        <v>0 Ø 3/8"</v>
      </c>
      <c r="N20" s="29" t="str">
        <f>CONCATENATE(E25," Ø ",D25)</f>
        <v>2 Ø 3/8"</v>
      </c>
      <c r="R20" s="1" t="s">
        <v>131</v>
      </c>
    </row>
    <row r="21" spans="2:25" x14ac:dyDescent="0.3">
      <c r="B21" s="2" t="s">
        <v>93</v>
      </c>
      <c r="F21" s="58"/>
      <c r="G21" s="58"/>
      <c r="I21" s="28" t="str">
        <f>CONCATENATE(E19," Ø ",D19)</f>
        <v>4 Ø 1/2"</v>
      </c>
      <c r="N21" s="61" t="str">
        <f>CONCATENATE(E24," Ø ",D24)</f>
        <v>4 Ø 1/2"</v>
      </c>
      <c r="R21" s="1" t="s">
        <v>132</v>
      </c>
    </row>
    <row r="22" spans="2:25" x14ac:dyDescent="0.3">
      <c r="B22" s="26" t="s">
        <v>44</v>
      </c>
      <c r="C22" s="32">
        <v>4</v>
      </c>
      <c r="D22" s="41" t="str">
        <f>LOOKUP(C22,$V$36:$V$44,$W$36:$W$44)</f>
        <v>1/2"</v>
      </c>
      <c r="E22" s="32">
        <v>4</v>
      </c>
      <c r="F22" s="58">
        <f t="shared" si="0"/>
        <v>1.27</v>
      </c>
      <c r="G22" s="58">
        <f t="shared" si="1"/>
        <v>1.2667686977437445</v>
      </c>
      <c r="R22" s="1" t="s">
        <v>133</v>
      </c>
    </row>
    <row r="23" spans="2:25" x14ac:dyDescent="0.3">
      <c r="B23" s="27" t="s">
        <v>44</v>
      </c>
      <c r="C23" s="33">
        <v>4</v>
      </c>
      <c r="D23" s="42" t="str">
        <f>LOOKUP(C23,$V$36:$V$44,$W$36:$W$44)</f>
        <v>1/2"</v>
      </c>
      <c r="E23" s="33">
        <v>4</v>
      </c>
      <c r="F23" s="58">
        <f t="shared" si="0"/>
        <v>1.27</v>
      </c>
      <c r="G23" s="58">
        <f t="shared" si="1"/>
        <v>1.2667686977437445</v>
      </c>
      <c r="J23" s="59" t="s">
        <v>92</v>
      </c>
      <c r="M23" s="59" t="s">
        <v>93</v>
      </c>
      <c r="R23" s="1" t="s">
        <v>134</v>
      </c>
    </row>
    <row r="24" spans="2:25" x14ac:dyDescent="0.3">
      <c r="B24" s="28" t="s">
        <v>45</v>
      </c>
      <c r="C24" s="34">
        <v>4</v>
      </c>
      <c r="D24" s="43" t="str">
        <f>LOOKUP(C24,$V$36:$V$44,$W$36:$W$44)</f>
        <v>1/2"</v>
      </c>
      <c r="E24" s="34">
        <v>4</v>
      </c>
      <c r="F24" s="58">
        <f t="shared" si="0"/>
        <v>1.27</v>
      </c>
      <c r="G24" s="58">
        <f t="shared" si="1"/>
        <v>1.2667686977437445</v>
      </c>
      <c r="R24" s="1" t="s">
        <v>135</v>
      </c>
    </row>
    <row r="25" spans="2:25" x14ac:dyDescent="0.3">
      <c r="B25" s="27" t="s">
        <v>91</v>
      </c>
      <c r="C25" s="33">
        <v>3</v>
      </c>
      <c r="D25" s="42" t="str">
        <f>LOOKUP(C25,$V$36:$V$44,$W$36:$W$44)</f>
        <v>3/8"</v>
      </c>
      <c r="E25" s="33">
        <v>2</v>
      </c>
      <c r="F25" s="58">
        <f t="shared" si="0"/>
        <v>0.95250000000000001</v>
      </c>
      <c r="G25" s="58">
        <f t="shared" si="1"/>
        <v>0.71255739248085614</v>
      </c>
    </row>
    <row r="26" spans="2:25" x14ac:dyDescent="0.3">
      <c r="B26" s="27"/>
      <c r="C26" s="66"/>
      <c r="D26" s="42"/>
      <c r="E26" s="66"/>
      <c r="F26" s="58"/>
      <c r="G26" s="58"/>
    </row>
    <row r="27" spans="2:25" x14ac:dyDescent="0.3">
      <c r="B27" s="9" t="s">
        <v>96</v>
      </c>
      <c r="C27" s="10"/>
      <c r="D27" s="5"/>
      <c r="E27" s="5"/>
    </row>
    <row r="28" spans="2:25" x14ac:dyDescent="0.3">
      <c r="B28" s="55" t="s">
        <v>89</v>
      </c>
      <c r="C28" s="56">
        <v>3</v>
      </c>
      <c r="D28" s="57" t="str">
        <f>LOOKUP(C28,$V$35:$V$44,$W$35:$W$44)</f>
        <v>3/8"</v>
      </c>
      <c r="F28" s="39">
        <f>LOOKUP(C28,$V$35:$V$44,$X$35:$X$44)</f>
        <v>0.95250000000000001</v>
      </c>
      <c r="G28" s="39">
        <f>LOOKUP(C28,$V$35:$V$44,$Y$35:$Y$44)</f>
        <v>0.71255739248085614</v>
      </c>
    </row>
    <row r="29" spans="2:25" x14ac:dyDescent="0.3">
      <c r="B29" s="1"/>
      <c r="C29" s="1"/>
    </row>
    <row r="30" spans="2:25" x14ac:dyDescent="0.3">
      <c r="B30" s="9" t="s">
        <v>98</v>
      </c>
    </row>
    <row r="31" spans="2:25" x14ac:dyDescent="0.3">
      <c r="B31" s="2" t="s">
        <v>22</v>
      </c>
      <c r="C31" s="40">
        <f>$E$17*$G$17+$E$18*$G$18</f>
        <v>6.4921895759366901</v>
      </c>
      <c r="D31" s="8" t="s">
        <v>21</v>
      </c>
      <c r="E31" s="8"/>
      <c r="F31" s="8"/>
      <c r="G31" s="8"/>
      <c r="V31" s="73" t="s">
        <v>46</v>
      </c>
      <c r="W31" s="73"/>
      <c r="X31" s="73"/>
      <c r="Y31" s="73"/>
    </row>
    <row r="32" spans="2:25" x14ac:dyDescent="0.3">
      <c r="B32" s="2" t="s">
        <v>23</v>
      </c>
      <c r="C32" s="40">
        <f>$E$19*$G$19+$E$20*$G$20</f>
        <v>5.0670747909749778</v>
      </c>
      <c r="D32" s="8" t="s">
        <v>21</v>
      </c>
      <c r="E32" s="8"/>
      <c r="F32" s="8"/>
      <c r="G32" s="8"/>
      <c r="V32" s="74" t="s">
        <v>47</v>
      </c>
      <c r="W32" s="75"/>
      <c r="X32" s="75"/>
      <c r="Y32" s="76"/>
    </row>
    <row r="33" spans="2:25" x14ac:dyDescent="0.3">
      <c r="B33" s="2" t="s">
        <v>24</v>
      </c>
      <c r="C33" s="40">
        <f>$E$22*$G$22+$E$23*$G$23</f>
        <v>10.134149581949956</v>
      </c>
      <c r="D33" s="8" t="s">
        <v>21</v>
      </c>
      <c r="E33" s="8"/>
      <c r="F33" s="8"/>
      <c r="G33" s="8"/>
      <c r="V33" s="15" t="s">
        <v>48</v>
      </c>
      <c r="W33" s="15" t="s">
        <v>49</v>
      </c>
      <c r="X33" s="15" t="s">
        <v>49</v>
      </c>
      <c r="Y33" s="15" t="s">
        <v>50</v>
      </c>
    </row>
    <row r="34" spans="2:25" x14ac:dyDescent="0.3">
      <c r="B34" s="2" t="s">
        <v>25</v>
      </c>
      <c r="C34" s="40">
        <f>$E$24*$G$24+$E$25*$G$25</f>
        <v>6.4921895759366901</v>
      </c>
      <c r="D34" s="8" t="s">
        <v>21</v>
      </c>
      <c r="E34" s="8"/>
      <c r="F34" s="8"/>
      <c r="G34" s="8"/>
      <c r="V34" s="15"/>
      <c r="W34" s="15" t="s">
        <v>51</v>
      </c>
      <c r="X34" s="15" t="s">
        <v>15</v>
      </c>
      <c r="Y34" s="15" t="s">
        <v>21</v>
      </c>
    </row>
    <row r="35" spans="2:25" x14ac:dyDescent="0.3">
      <c r="B35" s="2"/>
      <c r="C35" s="38"/>
      <c r="D35" s="8"/>
      <c r="E35" s="8"/>
      <c r="F35" s="8"/>
      <c r="G35" s="8"/>
      <c r="V35" s="64">
        <v>2</v>
      </c>
      <c r="W35" s="64" t="s">
        <v>97</v>
      </c>
      <c r="X35" s="65">
        <v>0.8</v>
      </c>
      <c r="Y35" s="18">
        <v>0.50265482457436694</v>
      </c>
    </row>
    <row r="36" spans="2:25" x14ac:dyDescent="0.3">
      <c r="B36" s="9" t="s">
        <v>99</v>
      </c>
      <c r="C36" s="38"/>
      <c r="D36" s="8"/>
      <c r="E36" s="8"/>
      <c r="F36" s="8"/>
      <c r="G36" s="8"/>
      <c r="V36" s="15">
        <v>3</v>
      </c>
      <c r="W36" s="16" t="s">
        <v>52</v>
      </c>
      <c r="X36" s="17">
        <v>0.95250000000000001</v>
      </c>
      <c r="Y36" s="18">
        <v>0.71255739248085614</v>
      </c>
    </row>
    <row r="37" spans="2:25" x14ac:dyDescent="0.3">
      <c r="B37" s="2" t="s">
        <v>26</v>
      </c>
      <c r="C37" s="40">
        <f>$C$9-$C$11-$F$17-$F$18/2-2.54-$F$28</f>
        <v>35.761249999999997</v>
      </c>
      <c r="D37" s="8" t="s">
        <v>15</v>
      </c>
      <c r="E37" s="44"/>
      <c r="F37" s="8"/>
      <c r="G37" s="8"/>
      <c r="V37" s="15">
        <v>4</v>
      </c>
      <c r="W37" s="16" t="s">
        <v>53</v>
      </c>
      <c r="X37" s="17">
        <v>1.27</v>
      </c>
      <c r="Y37" s="18">
        <v>1.2667686977437445</v>
      </c>
    </row>
    <row r="38" spans="2:25" x14ac:dyDescent="0.3">
      <c r="B38" s="2" t="s">
        <v>27</v>
      </c>
      <c r="C38" s="40">
        <f>$C$9-$C$11-$F$19-$F$20/2-2.54-$F$28</f>
        <v>36.237499999999997</v>
      </c>
      <c r="D38" s="8" t="s">
        <v>15</v>
      </c>
      <c r="E38" s="8"/>
      <c r="F38" s="8"/>
      <c r="G38" s="8"/>
      <c r="V38" s="15">
        <v>5</v>
      </c>
      <c r="W38" s="16" t="s">
        <v>54</v>
      </c>
      <c r="X38" s="17">
        <v>1.5874999999999999</v>
      </c>
      <c r="Y38" s="18">
        <v>1.9793260902246004</v>
      </c>
    </row>
    <row r="39" spans="2:25" x14ac:dyDescent="0.3">
      <c r="B39" s="2" t="s">
        <v>28</v>
      </c>
      <c r="C39" s="40">
        <f>$C$9-$C$11-$F$22-$F$23/2-2.54-$F$28</f>
        <v>35.602499999999999</v>
      </c>
      <c r="D39" s="8" t="s">
        <v>15</v>
      </c>
      <c r="E39" s="8"/>
      <c r="F39" s="8"/>
      <c r="G39" s="8"/>
      <c r="V39" s="15">
        <v>6</v>
      </c>
      <c r="W39" s="16" t="s">
        <v>55</v>
      </c>
      <c r="X39" s="17">
        <v>1.905</v>
      </c>
      <c r="Y39" s="18">
        <v>2.8502295699234246</v>
      </c>
    </row>
    <row r="40" spans="2:25" x14ac:dyDescent="0.3">
      <c r="B40" s="2" t="s">
        <v>29</v>
      </c>
      <c r="C40" s="40">
        <f>$C$9-$C$11-$F$24-$F$25/2-2.54-$F$28</f>
        <v>35.761249999999997</v>
      </c>
      <c r="D40" s="8" t="s">
        <v>15</v>
      </c>
      <c r="E40" s="8"/>
      <c r="F40" s="8"/>
      <c r="G40" s="8"/>
      <c r="V40" s="15">
        <v>7</v>
      </c>
      <c r="W40" s="16" t="s">
        <v>56</v>
      </c>
      <c r="X40" s="17">
        <v>2.2225000000000001</v>
      </c>
      <c r="Y40" s="18">
        <v>3.8794791368402173</v>
      </c>
    </row>
    <row r="41" spans="2:25" x14ac:dyDescent="0.3">
      <c r="B41" s="2"/>
      <c r="C41" s="40"/>
      <c r="D41" s="8"/>
      <c r="E41" s="8"/>
      <c r="F41" s="8"/>
      <c r="G41" s="8"/>
      <c r="V41" s="15">
        <v>8</v>
      </c>
      <c r="W41" s="16" t="s">
        <v>57</v>
      </c>
      <c r="X41" s="17">
        <v>2.54</v>
      </c>
      <c r="Y41" s="18">
        <v>5.0670747909749778</v>
      </c>
    </row>
    <row r="42" spans="2:25" x14ac:dyDescent="0.3">
      <c r="B42" s="9" t="s">
        <v>100</v>
      </c>
      <c r="C42" s="40"/>
      <c r="D42" s="8"/>
      <c r="E42" s="8"/>
      <c r="F42" s="8"/>
      <c r="G42" s="8"/>
      <c r="V42" s="15">
        <v>9</v>
      </c>
      <c r="W42" s="16" t="s">
        <v>58</v>
      </c>
      <c r="X42" s="17">
        <v>2.8574999999999999</v>
      </c>
      <c r="Y42" s="18">
        <v>6.4130165323277053</v>
      </c>
    </row>
    <row r="43" spans="2:25" x14ac:dyDescent="0.3">
      <c r="V43" s="15">
        <v>10</v>
      </c>
      <c r="W43" s="16" t="s">
        <v>59</v>
      </c>
      <c r="X43" s="17">
        <v>3.1749999999999998</v>
      </c>
      <c r="Y43" s="18">
        <v>7.9173043608984015</v>
      </c>
    </row>
    <row r="44" spans="2:25" x14ac:dyDescent="0.3">
      <c r="V44" s="15">
        <v>11</v>
      </c>
      <c r="W44" s="16" t="s">
        <v>60</v>
      </c>
      <c r="X44" s="17">
        <v>3.4925000000000002</v>
      </c>
      <c r="Y44" s="18">
        <v>9.5799382766870682</v>
      </c>
    </row>
    <row r="45" spans="2:25" x14ac:dyDescent="0.3">
      <c r="B45" s="2" t="s">
        <v>38</v>
      </c>
      <c r="C45" s="10">
        <f>C31*$C$7/0.85/$C$6/$C$8</f>
        <v>6.1102960714698256</v>
      </c>
      <c r="D45" s="8" t="s">
        <v>15</v>
      </c>
      <c r="E45" s="8"/>
      <c r="V45" s="15"/>
      <c r="W45" s="16"/>
      <c r="X45" s="17"/>
      <c r="Y45" s="18"/>
    </row>
    <row r="46" spans="2:25" x14ac:dyDescent="0.3">
      <c r="B46" s="2" t="s">
        <v>37</v>
      </c>
      <c r="C46" s="10">
        <f>C32*$C$7/0.85/$C$6/$C$8</f>
        <v>4.7690115679764498</v>
      </c>
      <c r="D46" s="8" t="s">
        <v>15</v>
      </c>
      <c r="E46" s="8"/>
    </row>
    <row r="47" spans="2:25" x14ac:dyDescent="0.3">
      <c r="B47" s="2" t="s">
        <v>36</v>
      </c>
      <c r="C47" s="10">
        <f>C33*$C$7/0.85/$C$6/$C$8</f>
        <v>9.5380231359528995</v>
      </c>
      <c r="D47" s="8" t="s">
        <v>15</v>
      </c>
      <c r="E47" s="8"/>
    </row>
    <row r="48" spans="2:25" x14ac:dyDescent="0.3">
      <c r="B48" s="2" t="s">
        <v>35</v>
      </c>
      <c r="C48" s="10">
        <f>C34*$C$7/0.85/$C$6/$C$8</f>
        <v>6.1102960714698256</v>
      </c>
      <c r="D48" s="8" t="s">
        <v>15</v>
      </c>
      <c r="E48" s="8"/>
    </row>
    <row r="50" spans="2:25" x14ac:dyDescent="0.3">
      <c r="B50" s="54" t="s">
        <v>101</v>
      </c>
    </row>
    <row r="53" spans="2:25" x14ac:dyDescent="0.3">
      <c r="B53" s="2" t="s">
        <v>31</v>
      </c>
      <c r="C53" s="10">
        <f>(C31*$C$7*($C$37-$C$45/2))/100000</f>
        <v>8.9180369981608205</v>
      </c>
      <c r="D53" s="13" t="s">
        <v>30</v>
      </c>
      <c r="V53" s="74" t="s">
        <v>61</v>
      </c>
      <c r="W53" s="75"/>
      <c r="X53" s="75"/>
      <c r="Y53" s="76"/>
    </row>
    <row r="54" spans="2:25" x14ac:dyDescent="0.3">
      <c r="B54" s="2" t="s">
        <v>32</v>
      </c>
      <c r="C54" s="10">
        <f>(C32*$C$7*($C$38-$C$46/2))/100000</f>
        <v>7.2044974508209494</v>
      </c>
      <c r="D54" s="13" t="s">
        <v>30</v>
      </c>
      <c r="F54" s="8"/>
      <c r="G54" s="8"/>
      <c r="V54" s="45"/>
      <c r="W54" s="46"/>
      <c r="X54" s="46"/>
      <c r="Y54" s="47"/>
    </row>
    <row r="55" spans="2:25" x14ac:dyDescent="0.3">
      <c r="B55" s="2" t="s">
        <v>33</v>
      </c>
      <c r="C55" s="10">
        <f>(C33*$C$7*($C$39-$C$47/2))/100000</f>
        <v>13.123789723944912</v>
      </c>
      <c r="D55" s="13" t="s">
        <v>30</v>
      </c>
      <c r="F55" s="8"/>
      <c r="G55" s="8"/>
      <c r="V55" s="77" t="s">
        <v>62</v>
      </c>
      <c r="W55" s="78"/>
      <c r="X55" s="78"/>
      <c r="Y55" s="79"/>
    </row>
    <row r="56" spans="2:25" x14ac:dyDescent="0.3">
      <c r="B56" s="2" t="s">
        <v>34</v>
      </c>
      <c r="C56" s="10">
        <f>(C34*$C$7*($C$40-$C$48/2))/100000</f>
        <v>8.9180369981608205</v>
      </c>
      <c r="D56" s="13" t="s">
        <v>30</v>
      </c>
      <c r="F56" s="8"/>
      <c r="G56" s="8"/>
      <c r="V56" s="19" t="s">
        <v>63</v>
      </c>
      <c r="W56" s="20"/>
      <c r="X56" s="21" t="s">
        <v>64</v>
      </c>
      <c r="Y56" s="21" t="s">
        <v>65</v>
      </c>
    </row>
    <row r="57" spans="2:25" x14ac:dyDescent="0.3">
      <c r="F57" s="8"/>
      <c r="G57" s="8"/>
      <c r="V57" s="19" t="s">
        <v>66</v>
      </c>
      <c r="W57" s="20"/>
      <c r="X57" s="22">
        <v>0.9</v>
      </c>
      <c r="Y57" s="23">
        <v>0.9</v>
      </c>
    </row>
    <row r="58" spans="2:25" x14ac:dyDescent="0.3">
      <c r="B58" s="54" t="s">
        <v>102</v>
      </c>
      <c r="E58" s="13"/>
      <c r="F58" s="13"/>
      <c r="G58" s="13"/>
      <c r="V58" s="19" t="s">
        <v>67</v>
      </c>
      <c r="W58" s="20"/>
      <c r="X58" s="24">
        <v>0.7</v>
      </c>
      <c r="Y58" s="23">
        <v>0.65</v>
      </c>
    </row>
    <row r="59" spans="2:25" x14ac:dyDescent="0.3">
      <c r="E59" s="13"/>
      <c r="F59" s="13"/>
      <c r="G59" s="13"/>
      <c r="V59" s="19" t="s">
        <v>68</v>
      </c>
      <c r="W59" s="20"/>
      <c r="X59" s="24">
        <v>0.85</v>
      </c>
      <c r="Y59" s="23">
        <v>0.75</v>
      </c>
    </row>
    <row r="60" spans="2:25" x14ac:dyDescent="0.3">
      <c r="E60" s="13"/>
      <c r="F60" s="13"/>
      <c r="G60" s="13"/>
      <c r="V60" s="19" t="s">
        <v>69</v>
      </c>
      <c r="W60" s="20"/>
      <c r="X60" s="24">
        <v>0.7</v>
      </c>
      <c r="Y60" s="25"/>
    </row>
    <row r="61" spans="2:25" x14ac:dyDescent="0.3">
      <c r="B61" s="2" t="s">
        <v>75</v>
      </c>
      <c r="C61" s="10">
        <f>1.25*(C12+C13)</f>
        <v>3.9249999999999998</v>
      </c>
      <c r="D61" s="5" t="s">
        <v>19</v>
      </c>
      <c r="E61" s="13"/>
      <c r="F61" s="13"/>
      <c r="G61" s="13"/>
      <c r="V61" s="19" t="s">
        <v>70</v>
      </c>
      <c r="W61" s="20"/>
      <c r="X61" s="24">
        <v>0.75</v>
      </c>
      <c r="Y61" s="25"/>
    </row>
    <row r="62" spans="2:25" x14ac:dyDescent="0.3">
      <c r="V62" s="49"/>
      <c r="W62" s="49"/>
      <c r="X62" s="50"/>
      <c r="Y62" s="51"/>
    </row>
    <row r="63" spans="2:25" x14ac:dyDescent="0.3">
      <c r="B63" s="54" t="s">
        <v>103</v>
      </c>
      <c r="V63" s="49"/>
      <c r="W63" s="49"/>
      <c r="X63" s="50"/>
      <c r="Y63" s="51"/>
    </row>
    <row r="67" spans="2:7" x14ac:dyDescent="0.3">
      <c r="B67" s="2" t="s">
        <v>77</v>
      </c>
      <c r="C67" s="10">
        <f>C61*C10/2+(C54+C55)/C10</f>
        <v>13.397130423025462</v>
      </c>
      <c r="D67" s="5" t="s">
        <v>76</v>
      </c>
      <c r="E67" s="5"/>
      <c r="F67" s="5"/>
      <c r="G67" s="5"/>
    </row>
    <row r="68" spans="2:7" x14ac:dyDescent="0.3">
      <c r="B68" s="2"/>
      <c r="C68" s="10"/>
    </row>
    <row r="69" spans="2:7" x14ac:dyDescent="0.3">
      <c r="B69" s="54" t="s">
        <v>104</v>
      </c>
      <c r="E69" s="5"/>
      <c r="F69" s="5"/>
      <c r="G69" s="5"/>
    </row>
    <row r="70" spans="2:7" x14ac:dyDescent="0.3">
      <c r="B70" s="54"/>
      <c r="E70" s="5"/>
      <c r="F70" s="5"/>
      <c r="G70" s="5"/>
    </row>
    <row r="71" spans="2:7" x14ac:dyDescent="0.3">
      <c r="E71" s="5"/>
      <c r="F71" s="5"/>
      <c r="G71" s="5"/>
    </row>
    <row r="72" spans="2:7" x14ac:dyDescent="0.3">
      <c r="E72" s="5"/>
      <c r="F72" s="5"/>
      <c r="G72" s="5"/>
    </row>
    <row r="73" spans="2:7" x14ac:dyDescent="0.3">
      <c r="B73" s="2" t="s">
        <v>78</v>
      </c>
      <c r="C73" s="10">
        <f>C61*C10/2+(C53+C56)/C10</f>
        <v>12.849391262927831</v>
      </c>
      <c r="D73" s="5" t="s">
        <v>76</v>
      </c>
      <c r="E73" s="5"/>
      <c r="F73" s="5"/>
      <c r="G73" s="5"/>
    </row>
    <row r="74" spans="2:7" x14ac:dyDescent="0.3">
      <c r="B74" s="1"/>
      <c r="C74" s="1"/>
    </row>
    <row r="75" spans="2:7" x14ac:dyDescent="0.3">
      <c r="B75" s="54" t="s">
        <v>105</v>
      </c>
      <c r="C75" s="1"/>
    </row>
    <row r="76" spans="2:7" x14ac:dyDescent="0.3">
      <c r="B76" s="48" t="s">
        <v>79</v>
      </c>
      <c r="C76" s="12">
        <f>MAX(C67,C73)</f>
        <v>13.397130423025462</v>
      </c>
      <c r="D76" s="5" t="s">
        <v>76</v>
      </c>
    </row>
    <row r="77" spans="2:7" x14ac:dyDescent="0.3">
      <c r="B77" s="1"/>
      <c r="C77" s="1"/>
    </row>
    <row r="78" spans="2:7" x14ac:dyDescent="0.3">
      <c r="B78" s="54" t="s">
        <v>106</v>
      </c>
      <c r="C78" s="1"/>
    </row>
    <row r="79" spans="2:7" ht="9.75" customHeight="1" x14ac:dyDescent="0.3">
      <c r="B79" s="1"/>
      <c r="C79" s="1"/>
    </row>
    <row r="80" spans="2:7" x14ac:dyDescent="0.3">
      <c r="B80" s="1"/>
      <c r="C80" s="1"/>
    </row>
    <row r="81" spans="1:7" x14ac:dyDescent="0.3">
      <c r="B81" s="1"/>
      <c r="C81" s="1"/>
    </row>
    <row r="82" spans="1:7" x14ac:dyDescent="0.3">
      <c r="B82" s="2" t="s">
        <v>80</v>
      </c>
      <c r="C82" s="10">
        <f>C76/0.85</f>
        <v>15.76132990944172</v>
      </c>
      <c r="D82" s="5" t="s">
        <v>76</v>
      </c>
      <c r="E82" s="6"/>
      <c r="F82" s="6"/>
      <c r="G82" s="6"/>
    </row>
    <row r="83" spans="1:7" x14ac:dyDescent="0.3">
      <c r="A83" s="1" t="s">
        <v>86</v>
      </c>
      <c r="E83" s="5"/>
      <c r="F83" s="5"/>
      <c r="G83" s="5"/>
    </row>
    <row r="84" spans="1:7" x14ac:dyDescent="0.3">
      <c r="B84" s="54" t="s">
        <v>115</v>
      </c>
      <c r="C84" s="1"/>
    </row>
    <row r="85" spans="1:7" x14ac:dyDescent="0.3">
      <c r="B85" s="14" t="s">
        <v>118</v>
      </c>
      <c r="C85" s="1"/>
    </row>
    <row r="86" spans="1:7" x14ac:dyDescent="0.3">
      <c r="B86" s="54"/>
      <c r="C86" s="1"/>
    </row>
    <row r="87" spans="1:7" x14ac:dyDescent="0.3">
      <c r="B87" s="2" t="s">
        <v>74</v>
      </c>
      <c r="C87" s="11">
        <f>2*C9</f>
        <v>90</v>
      </c>
      <c r="D87" s="1" t="s">
        <v>15</v>
      </c>
    </row>
    <row r="88" spans="1:7" x14ac:dyDescent="0.3">
      <c r="B88" s="2" t="s">
        <v>81</v>
      </c>
      <c r="C88" s="40">
        <f>2*G28</f>
        <v>1.4251147849617123</v>
      </c>
      <c r="D88" s="1" t="s">
        <v>21</v>
      </c>
    </row>
    <row r="89" spans="1:7" x14ac:dyDescent="0.3">
      <c r="B89" s="2" t="s">
        <v>82</v>
      </c>
      <c r="C89" s="10">
        <f>MAX(C37:C40)</f>
        <v>36.237499999999997</v>
      </c>
      <c r="D89" s="1" t="s">
        <v>15</v>
      </c>
    </row>
    <row r="90" spans="1:7" x14ac:dyDescent="0.3">
      <c r="B90" s="2" t="s">
        <v>83</v>
      </c>
      <c r="C90" s="40">
        <f>MAX(F17:F22)</f>
        <v>1.27</v>
      </c>
      <c r="D90" s="1" t="s">
        <v>15</v>
      </c>
      <c r="E90" s="1" t="s">
        <v>112</v>
      </c>
    </row>
    <row r="91" spans="1:7" x14ac:dyDescent="0.3">
      <c r="B91" s="2" t="s">
        <v>84</v>
      </c>
      <c r="C91" s="40">
        <f>F28</f>
        <v>0.95250000000000001</v>
      </c>
      <c r="D91" s="1" t="s">
        <v>15</v>
      </c>
      <c r="E91" s="1" t="s">
        <v>113</v>
      </c>
    </row>
    <row r="95" spans="1:7" x14ac:dyDescent="0.3">
      <c r="B95" s="2" t="s">
        <v>107</v>
      </c>
      <c r="C95" s="10">
        <f>C88*C7*C89/C82/1000</f>
        <v>13.761459770871134</v>
      </c>
      <c r="D95" s="1" t="s">
        <v>15</v>
      </c>
    </row>
    <row r="96" spans="1:7" ht="11.25" customHeight="1" x14ac:dyDescent="0.3">
      <c r="B96" s="2"/>
      <c r="C96" s="10"/>
    </row>
    <row r="97" spans="2:7" x14ac:dyDescent="0.3">
      <c r="E97" s="6"/>
      <c r="F97" s="6"/>
      <c r="G97" s="6"/>
    </row>
    <row r="98" spans="2:7" x14ac:dyDescent="0.3">
      <c r="E98" s="6"/>
      <c r="F98" s="6"/>
      <c r="G98" s="6"/>
    </row>
    <row r="99" spans="2:7" x14ac:dyDescent="0.3">
      <c r="B99" s="2" t="s">
        <v>108</v>
      </c>
      <c r="C99" s="10">
        <f>C89/4</f>
        <v>9.0593749999999993</v>
      </c>
      <c r="D99" s="1" t="s">
        <v>15</v>
      </c>
      <c r="E99" s="5"/>
      <c r="F99" s="5"/>
      <c r="G99" s="5"/>
    </row>
    <row r="102" spans="2:7" x14ac:dyDescent="0.3">
      <c r="B102" s="2" t="s">
        <v>109</v>
      </c>
      <c r="C102" s="10">
        <f>10*C90</f>
        <v>12.7</v>
      </c>
      <c r="D102" s="1" t="s">
        <v>15</v>
      </c>
    </row>
    <row r="104" spans="2:7" x14ac:dyDescent="0.3">
      <c r="B104" s="1"/>
      <c r="C104" s="1"/>
    </row>
    <row r="105" spans="2:7" x14ac:dyDescent="0.3">
      <c r="B105" s="2" t="s">
        <v>110</v>
      </c>
      <c r="C105" s="10">
        <f>24*C91</f>
        <v>22.86</v>
      </c>
      <c r="D105" s="1" t="s">
        <v>15</v>
      </c>
    </row>
    <row r="106" spans="2:7" x14ac:dyDescent="0.3">
      <c r="B106" s="2"/>
      <c r="C106" s="10"/>
    </row>
    <row r="107" spans="2:7" x14ac:dyDescent="0.3">
      <c r="B107" s="2" t="s">
        <v>111</v>
      </c>
      <c r="C107" s="10">
        <v>30</v>
      </c>
      <c r="D107" s="1" t="s">
        <v>15</v>
      </c>
    </row>
    <row r="108" spans="2:7" x14ac:dyDescent="0.3">
      <c r="B108" s="2"/>
    </row>
    <row r="109" spans="2:7" x14ac:dyDescent="0.3">
      <c r="B109" s="48" t="s">
        <v>121</v>
      </c>
      <c r="C109" s="12">
        <f>MIN(C95,C99,C102,C105,C107)</f>
        <v>9.0593749999999993</v>
      </c>
      <c r="D109" s="52" t="s">
        <v>15</v>
      </c>
    </row>
    <row r="110" spans="2:7" x14ac:dyDescent="0.3">
      <c r="B110" s="48"/>
      <c r="C110" s="12"/>
      <c r="D110" s="52"/>
    </row>
    <row r="111" spans="2:7" x14ac:dyDescent="0.3">
      <c r="B111" s="67" t="s">
        <v>122</v>
      </c>
      <c r="C111" s="68">
        <v>10</v>
      </c>
      <c r="D111" s="69" t="s">
        <v>15</v>
      </c>
    </row>
    <row r="112" spans="2:7" x14ac:dyDescent="0.3">
      <c r="B112" s="2"/>
    </row>
    <row r="113" spans="2:7" x14ac:dyDescent="0.3">
      <c r="B113" s="54" t="s">
        <v>114</v>
      </c>
    </row>
    <row r="114" spans="2:7" x14ac:dyDescent="0.3">
      <c r="B114" s="14" t="s">
        <v>117</v>
      </c>
    </row>
    <row r="115" spans="2:7" x14ac:dyDescent="0.3">
      <c r="B115" s="54"/>
    </row>
    <row r="116" spans="2:7" x14ac:dyDescent="0.3">
      <c r="B116" s="2" t="s">
        <v>116</v>
      </c>
      <c r="C116" s="10">
        <f>C76-C61*2*C9/100</f>
        <v>9.8646304230254618</v>
      </c>
      <c r="D116" s="5" t="s">
        <v>76</v>
      </c>
    </row>
    <row r="117" spans="2:7" x14ac:dyDescent="0.3">
      <c r="B117" s="2"/>
      <c r="C117" s="10"/>
      <c r="D117" s="5"/>
    </row>
    <row r="118" spans="2:7" x14ac:dyDescent="0.3">
      <c r="B118" s="1" t="s">
        <v>120</v>
      </c>
      <c r="C118" s="1"/>
      <c r="E118" s="5"/>
      <c r="F118" s="5"/>
      <c r="G118" s="5"/>
    </row>
    <row r="119" spans="2:7" x14ac:dyDescent="0.3">
      <c r="B119" s="1"/>
      <c r="C119" s="1"/>
      <c r="E119" s="5"/>
      <c r="F119" s="5"/>
      <c r="G119" s="5"/>
    </row>
    <row r="120" spans="2:7" x14ac:dyDescent="0.3">
      <c r="B120" s="2" t="s">
        <v>85</v>
      </c>
      <c r="C120" s="10">
        <f>(0.53*SQRT(C6)*C8*C89)/1000</f>
        <v>6.9579892591305263</v>
      </c>
      <c r="D120" s="5" t="s">
        <v>76</v>
      </c>
      <c r="E120" s="5"/>
      <c r="F120" s="5"/>
      <c r="G120" s="5"/>
    </row>
    <row r="121" spans="2:7" x14ac:dyDescent="0.3">
      <c r="B121" s="2"/>
      <c r="C121" s="10"/>
      <c r="D121" s="5"/>
      <c r="E121" s="5"/>
      <c r="F121" s="5"/>
      <c r="G121" s="5"/>
    </row>
    <row r="122" spans="2:7" x14ac:dyDescent="0.3">
      <c r="B122" s="14" t="s">
        <v>119</v>
      </c>
      <c r="C122" s="10"/>
      <c r="D122" s="5"/>
      <c r="E122" s="5"/>
      <c r="F122" s="5"/>
      <c r="G122" s="5"/>
    </row>
    <row r="123" spans="2:7" x14ac:dyDescent="0.3">
      <c r="B123" s="2"/>
      <c r="C123" s="10"/>
      <c r="D123" s="5"/>
      <c r="E123" s="5"/>
      <c r="F123" s="5"/>
      <c r="G123" s="5"/>
    </row>
    <row r="124" spans="2:7" x14ac:dyDescent="0.3">
      <c r="B124" s="2"/>
      <c r="C124" s="10"/>
      <c r="D124" s="5"/>
      <c r="E124" s="5"/>
      <c r="F124" s="5"/>
      <c r="G124" s="5"/>
    </row>
    <row r="125" spans="2:7" x14ac:dyDescent="0.3">
      <c r="B125" s="2" t="s">
        <v>80</v>
      </c>
      <c r="C125" s="10">
        <f>C116/0.85-C120</f>
        <v>4.6474582973700169</v>
      </c>
      <c r="D125" s="5" t="s">
        <v>76</v>
      </c>
      <c r="E125" s="5"/>
      <c r="F125" s="5"/>
      <c r="G125" s="5"/>
    </row>
    <row r="126" spans="2:7" x14ac:dyDescent="0.3">
      <c r="B126" s="2"/>
      <c r="C126" s="10"/>
      <c r="D126" s="5"/>
      <c r="E126" s="5"/>
      <c r="F126" s="5"/>
      <c r="G126" s="5"/>
    </row>
    <row r="127" spans="2:7" x14ac:dyDescent="0.3">
      <c r="B127" s="2" t="s">
        <v>81</v>
      </c>
      <c r="C127" s="10">
        <f>2*G28</f>
        <v>1.4251147849617123</v>
      </c>
      <c r="D127" s="1" t="s">
        <v>21</v>
      </c>
    </row>
    <row r="128" spans="2:7" x14ac:dyDescent="0.3">
      <c r="B128" s="2" t="s">
        <v>82</v>
      </c>
      <c r="C128" s="10">
        <f>C89</f>
        <v>36.237499999999997</v>
      </c>
      <c r="D128" s="1" t="s">
        <v>15</v>
      </c>
    </row>
    <row r="129" spans="2:7" x14ac:dyDescent="0.3">
      <c r="B129" s="2"/>
      <c r="C129" s="10"/>
    </row>
    <row r="130" spans="2:7" x14ac:dyDescent="0.3">
      <c r="B130" s="2"/>
      <c r="C130" s="10"/>
    </row>
    <row r="131" spans="2:7" x14ac:dyDescent="0.3">
      <c r="B131" s="2"/>
      <c r="C131" s="10"/>
    </row>
    <row r="132" spans="2:7" x14ac:dyDescent="0.3">
      <c r="B132" s="2" t="s">
        <v>107</v>
      </c>
      <c r="C132" s="10">
        <f>C127*C7*C128/C125/1000</f>
        <v>46.670436528059355</v>
      </c>
      <c r="D132" s="1" t="s">
        <v>15</v>
      </c>
      <c r="E132" s="5"/>
      <c r="F132" s="5"/>
      <c r="G132" s="5"/>
    </row>
    <row r="133" spans="2:7" x14ac:dyDescent="0.3">
      <c r="B133" s="2"/>
      <c r="C133" s="10"/>
      <c r="E133" s="5"/>
      <c r="F133" s="5"/>
      <c r="G133" s="5"/>
    </row>
    <row r="134" spans="2:7" x14ac:dyDescent="0.3">
      <c r="B134" s="2"/>
      <c r="C134" s="10"/>
      <c r="E134" s="5"/>
      <c r="F134" s="5"/>
      <c r="G134" s="5"/>
    </row>
    <row r="135" spans="2:7" x14ac:dyDescent="0.3">
      <c r="B135" s="2"/>
      <c r="C135" s="10"/>
      <c r="E135" s="5"/>
      <c r="F135" s="5"/>
      <c r="G135" s="5"/>
    </row>
    <row r="136" spans="2:7" x14ac:dyDescent="0.3">
      <c r="B136" s="2" t="s">
        <v>108</v>
      </c>
      <c r="C136" s="10">
        <f>C128/2</f>
        <v>18.118749999999999</v>
      </c>
      <c r="D136" s="1" t="s">
        <v>15</v>
      </c>
      <c r="E136" s="5"/>
      <c r="F136" s="5"/>
      <c r="G136" s="5"/>
    </row>
    <row r="137" spans="2:7" x14ac:dyDescent="0.3">
      <c r="B137" s="2"/>
      <c r="C137" s="10"/>
      <c r="E137" s="5"/>
      <c r="F137" s="5"/>
      <c r="G137" s="5"/>
    </row>
    <row r="138" spans="2:7" x14ac:dyDescent="0.3">
      <c r="B138" s="48" t="s">
        <v>121</v>
      </c>
      <c r="C138" s="12">
        <f>MIN(C132,C136)</f>
        <v>18.118749999999999</v>
      </c>
      <c r="D138" s="52" t="s">
        <v>15</v>
      </c>
    </row>
    <row r="139" spans="2:7" x14ac:dyDescent="0.3">
      <c r="B139" s="48"/>
      <c r="C139" s="12"/>
      <c r="D139" s="52"/>
    </row>
    <row r="140" spans="2:7" x14ac:dyDescent="0.3">
      <c r="B140" s="67" t="s">
        <v>122</v>
      </c>
      <c r="C140" s="68">
        <v>17.5</v>
      </c>
      <c r="D140" s="69" t="s">
        <v>15</v>
      </c>
    </row>
    <row r="141" spans="2:7" x14ac:dyDescent="0.3">
      <c r="B141" s="1"/>
      <c r="C141" s="1"/>
    </row>
    <row r="142" spans="2:7" ht="23.4" x14ac:dyDescent="0.3">
      <c r="B142" s="53" t="str">
        <f>CONCATENATE("Usar: ", "[]",D28, ", ", "1@5,  ", ROUNDUP(C87/C111,1), "@", ROUNDDOWN(C111,1), ",  Rto.", "@", ROUNDDOWN(C140,1), " cm")</f>
        <v>Usar: []3/8", 1@5,  9@10,  Rto.@17.5 cm</v>
      </c>
    </row>
    <row r="147" spans="3:9" x14ac:dyDescent="0.3">
      <c r="D147"/>
    </row>
    <row r="148" spans="3:9" x14ac:dyDescent="0.3">
      <c r="C148" s="1"/>
    </row>
    <row r="149" spans="3:9" x14ac:dyDescent="0.3">
      <c r="C149" s="1"/>
    </row>
    <row r="150" spans="3:9" x14ac:dyDescent="0.3">
      <c r="C150" s="70"/>
      <c r="D150" s="71"/>
      <c r="E150" s="70"/>
      <c r="F150" s="70"/>
      <c r="G150" s="70"/>
      <c r="H150" s="70"/>
    </row>
    <row r="151" spans="3:9" x14ac:dyDescent="0.3">
      <c r="C151" s="70"/>
      <c r="D151" s="72"/>
      <c r="E151" s="72"/>
      <c r="F151" s="72"/>
      <c r="G151" s="72"/>
      <c r="H151" s="72"/>
      <c r="I151" s="72"/>
    </row>
    <row r="152" spans="3:9" x14ac:dyDescent="0.3">
      <c r="C152" s="70"/>
      <c r="D152" s="72"/>
      <c r="E152" s="72"/>
      <c r="F152" s="72"/>
      <c r="G152" s="72"/>
      <c r="H152" s="72"/>
      <c r="I152" s="72"/>
    </row>
    <row r="153" spans="3:9" x14ac:dyDescent="0.3">
      <c r="C153" s="70"/>
      <c r="D153" s="72"/>
      <c r="E153" s="72"/>
      <c r="F153" s="72"/>
      <c r="G153" s="72"/>
      <c r="H153" s="72"/>
    </row>
    <row r="154" spans="3:9" x14ac:dyDescent="0.3">
      <c r="C154" s="70"/>
      <c r="D154" s="72"/>
      <c r="E154" s="72"/>
      <c r="F154" s="72"/>
      <c r="G154" s="72"/>
      <c r="H154" s="72"/>
    </row>
    <row r="155" spans="3:9" x14ac:dyDescent="0.3">
      <c r="C155" s="70"/>
      <c r="D155" s="72"/>
      <c r="E155" s="72"/>
      <c r="F155" s="72"/>
      <c r="G155" s="72"/>
      <c r="H155" s="72"/>
    </row>
    <row r="156" spans="3:9" x14ac:dyDescent="0.3">
      <c r="C156" s="70"/>
      <c r="D156" s="72"/>
      <c r="E156" s="72"/>
      <c r="F156" s="72"/>
      <c r="G156" s="72"/>
      <c r="H156" s="72"/>
    </row>
  </sheetData>
  <mergeCells count="6">
    <mergeCell ref="A1:N1"/>
    <mergeCell ref="A2:N2"/>
    <mergeCell ref="V31:Y31"/>
    <mergeCell ref="V32:Y32"/>
    <mergeCell ref="V53:Y53"/>
    <mergeCell ref="V55:Y55"/>
  </mergeCells>
  <phoneticPr fontId="3" type="noConversion"/>
  <dataValidations count="3">
    <dataValidation type="list" allowBlank="1" showInputMessage="1" showErrorMessage="1" sqref="C26:C27" xr:uid="{9199FEC4-FDB6-4D80-8DB4-403BF61B7040}">
      <formula1>$V$36:$V$44</formula1>
    </dataValidation>
    <dataValidation type="list" allowBlank="1" showInputMessage="1" showErrorMessage="1" sqref="C28" xr:uid="{BD4DE55F-A9ED-4E7A-9F8D-F319C39D35AD}">
      <formula1>$V$35:$V$44</formula1>
    </dataValidation>
    <dataValidation type="list" allowBlank="1" showInputMessage="1" showErrorMessage="1" sqref="C17:C20 C22:C25" xr:uid="{8F632403-5113-43F4-AFD1-B929E395FE01}">
      <formula1>$V$35:$V$45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5866C-5D4F-43C6-866E-BCE100BDF132}">
  <dimension ref="A1:A2"/>
  <sheetViews>
    <sheetView workbookViewId="0">
      <selection activeCell="E16" sqref="E16"/>
    </sheetView>
  </sheetViews>
  <sheetFormatPr defaultColWidth="11.5546875"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DISEÑO CORTANTE VIGAS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DELL</cp:lastModifiedBy>
  <dcterms:created xsi:type="dcterms:W3CDTF">2021-05-05T01:40:43Z</dcterms:created>
  <dcterms:modified xsi:type="dcterms:W3CDTF">2024-04-22T13:07:24Z</dcterms:modified>
</cp:coreProperties>
</file>