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showInkAnnotation="0"/>
  <mc:AlternateContent xmlns:mc="http://schemas.openxmlformats.org/markup-compatibility/2006">
    <mc:Choice Requires="x15">
      <x15ac:absPath xmlns:x15ac="http://schemas.microsoft.com/office/spreadsheetml/2010/11/ac" url="D:\1000. GENIOSPRO 2024\01. HOJAS EXCEL DE CONCRETO ARMADO 2024\"/>
    </mc:Choice>
  </mc:AlternateContent>
  <xr:revisionPtr revIDLastSave="0" documentId="13_ncr:1_{F2CA6D89-FC31-45B0-9041-89AF837727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vion final" sheetId="10" r:id="rId1"/>
  </sheets>
  <definedNames>
    <definedName name="_xlnm.Print_Area" localSheetId="0">'gavion final'!$A$1:$L$247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1" i="10" l="1"/>
  <c r="I537" i="10"/>
  <c r="H541" i="10"/>
  <c r="I544" i="10"/>
  <c r="J547" i="10"/>
  <c r="K551" i="10"/>
  <c r="H550" i="10"/>
  <c r="G547" i="10"/>
  <c r="C368" i="10"/>
  <c r="C371" i="10" s="1"/>
  <c r="C500" i="10" s="1"/>
  <c r="C507" i="10"/>
  <c r="M280" i="10"/>
  <c r="H283" i="10"/>
  <c r="C273" i="10"/>
  <c r="E286" i="10" s="1"/>
  <c r="C274" i="10"/>
  <c r="M274" i="10"/>
  <c r="C275" i="10"/>
  <c r="C267" i="10"/>
  <c r="C389" i="10" s="1"/>
  <c r="C413" i="10" s="1"/>
  <c r="C268" i="10"/>
  <c r="C286" i="10" s="1"/>
  <c r="C254" i="10"/>
  <c r="C255" i="10"/>
  <c r="C384" i="10"/>
  <c r="C256" i="10"/>
  <c r="C320" i="10" s="1"/>
  <c r="C257" i="10"/>
  <c r="C388" i="10"/>
  <c r="C258" i="10"/>
  <c r="C259" i="10"/>
  <c r="C367" i="10"/>
  <c r="C260" i="10"/>
  <c r="C261" i="10"/>
  <c r="C335" i="10" s="1"/>
  <c r="C262" i="10"/>
  <c r="G268" i="10"/>
  <c r="C253" i="10"/>
  <c r="C321" i="10"/>
  <c r="L315" i="10" s="1"/>
  <c r="B422" i="10"/>
  <c r="C240" i="10"/>
  <c r="D231" i="10"/>
  <c r="C171" i="10"/>
  <c r="C23" i="10"/>
  <c r="H39" i="10" s="1"/>
  <c r="C104" i="10"/>
  <c r="B180" i="10"/>
  <c r="C168" i="10"/>
  <c r="C147" i="10"/>
  <c r="C146" i="10"/>
  <c r="C143" i="10"/>
  <c r="C142" i="10"/>
  <c r="C124" i="10"/>
  <c r="C128" i="10"/>
  <c r="C92" i="10"/>
  <c r="C169" i="10"/>
  <c r="C79" i="10"/>
  <c r="C78" i="10"/>
  <c r="C77" i="10"/>
  <c r="L72" i="10" s="1"/>
  <c r="C66" i="10"/>
  <c r="C105" i="10"/>
  <c r="E44" i="10"/>
  <c r="E43" i="10"/>
  <c r="D43" i="10"/>
  <c r="E135" i="10"/>
  <c r="C43" i="10"/>
  <c r="D135" i="10" s="1"/>
  <c r="E42" i="10"/>
  <c r="D42" i="10"/>
  <c r="E134" i="10"/>
  <c r="C42" i="10"/>
  <c r="D134" i="10" s="1"/>
  <c r="F134" i="10" s="1"/>
  <c r="E41" i="10"/>
  <c r="M36" i="10"/>
  <c r="H36" i="10"/>
  <c r="C34" i="10"/>
  <c r="F31" i="10" s="1"/>
  <c r="C87" i="10"/>
  <c r="C102" i="10" s="1"/>
  <c r="C109" i="10" s="1"/>
  <c r="M33" i="10"/>
  <c r="G33" i="10"/>
  <c r="M30" i="10"/>
  <c r="M27" i="10"/>
  <c r="F27" i="10"/>
  <c r="C26" i="10"/>
  <c r="G538" i="10" s="1"/>
  <c r="D44" i="10"/>
  <c r="E136" i="10" s="1"/>
  <c r="G24" i="10"/>
  <c r="I23" i="10"/>
  <c r="C277" i="10"/>
  <c r="E285" i="10"/>
  <c r="F545" i="10"/>
  <c r="C322" i="10"/>
  <c r="C385" i="10"/>
  <c r="F271" i="10"/>
  <c r="C307" i="10"/>
  <c r="C347" i="10"/>
  <c r="C410" i="10"/>
  <c r="C492" i="10" s="1"/>
  <c r="C309" i="10"/>
  <c r="C348" i="10"/>
  <c r="C269" i="10"/>
  <c r="M271" i="10"/>
  <c r="C103" i="10"/>
  <c r="C64" i="10"/>
  <c r="F135" i="10"/>
  <c r="G42" i="10"/>
  <c r="C63" i="10"/>
  <c r="D41" i="10"/>
  <c r="E133" i="10"/>
  <c r="F42" i="10"/>
  <c r="C512" i="10"/>
  <c r="E512" i="10" s="1"/>
  <c r="D526" i="10" s="1"/>
  <c r="C422" i="10"/>
  <c r="C308" i="10"/>
  <c r="F274" i="10"/>
  <c r="C222" i="10"/>
  <c r="D287" i="10" l="1"/>
  <c r="E378" i="10" s="1"/>
  <c r="G274" i="10"/>
  <c r="C469" i="10"/>
  <c r="F286" i="10"/>
  <c r="G286" i="10"/>
  <c r="D377" i="10"/>
  <c r="C287" i="10"/>
  <c r="C330" i="10"/>
  <c r="C306" i="10"/>
  <c r="C311" i="10" s="1"/>
  <c r="C346" i="10"/>
  <c r="C411" i="10"/>
  <c r="C68" i="10"/>
  <c r="G43" i="10"/>
  <c r="C44" i="10"/>
  <c r="D285" i="10"/>
  <c r="E376" i="10" s="1"/>
  <c r="D286" i="10"/>
  <c r="E377" i="10" s="1"/>
  <c r="G544" i="10"/>
  <c r="C41" i="10"/>
  <c r="C65" i="10"/>
  <c r="H280" i="10"/>
  <c r="H553" i="10"/>
  <c r="C180" i="10"/>
  <c r="C285" i="10"/>
  <c r="C456" i="10"/>
  <c r="C214" i="10"/>
  <c r="M277" i="10"/>
  <c r="E287" i="10"/>
  <c r="C167" i="10"/>
  <c r="G277" i="10"/>
  <c r="F43" i="10"/>
  <c r="I267" i="10"/>
  <c r="G30" i="10"/>
  <c r="G41" i="10" l="1"/>
  <c r="D133" i="10"/>
  <c r="C45" i="10"/>
  <c r="F41" i="10"/>
  <c r="F45" i="10" s="1"/>
  <c r="C48" i="10" s="1"/>
  <c r="C178" i="10" s="1"/>
  <c r="G287" i="10"/>
  <c r="D378" i="10"/>
  <c r="F378" i="10" s="1"/>
  <c r="F287" i="10"/>
  <c r="F377" i="10"/>
  <c r="G44" i="10"/>
  <c r="D136" i="10"/>
  <c r="F136" i="10" s="1"/>
  <c r="F44" i="10"/>
  <c r="C170" i="10"/>
  <c r="C173" i="10" s="1"/>
  <c r="C188" i="10" s="1"/>
  <c r="C80" i="10"/>
  <c r="L73" i="10"/>
  <c r="L74" i="10" s="1"/>
  <c r="L75" i="10" s="1"/>
  <c r="I74" i="10" s="1"/>
  <c r="I72" i="10"/>
  <c r="I73" i="10"/>
  <c r="I30" i="10"/>
  <c r="C288" i="10"/>
  <c r="G285" i="10"/>
  <c r="G288" i="10" s="1"/>
  <c r="C294" i="10" s="1"/>
  <c r="C421" i="10" s="1"/>
  <c r="F285" i="10"/>
  <c r="F288" i="10" s="1"/>
  <c r="C291" i="10" s="1"/>
  <c r="C420" i="10" s="1"/>
  <c r="C424" i="10" s="1"/>
  <c r="C431" i="10" s="1"/>
  <c r="D376" i="10"/>
  <c r="C412" i="10"/>
  <c r="L316" i="10"/>
  <c r="L317" i="10" s="1"/>
  <c r="L318" i="10" s="1"/>
  <c r="I317" i="10" s="1"/>
  <c r="I315" i="10"/>
  <c r="I274" i="10"/>
  <c r="C323" i="10"/>
  <c r="I316" i="10"/>
  <c r="D478" i="10"/>
  <c r="C409" i="10"/>
  <c r="C415" i="10" s="1"/>
  <c r="C430" i="10" s="1"/>
  <c r="C345" i="10"/>
  <c r="C352" i="10" s="1"/>
  <c r="F133" i="10" l="1"/>
  <c r="F137" i="10" s="1"/>
  <c r="D137" i="10"/>
  <c r="C141" i="10" s="1"/>
  <c r="J319" i="10"/>
  <c r="C325" i="10" s="1"/>
  <c r="C341" i="10" s="1"/>
  <c r="J76" i="10"/>
  <c r="C82" i="10" s="1"/>
  <c r="C98" i="10" s="1"/>
  <c r="F376" i="10"/>
  <c r="F379" i="10" s="1"/>
  <c r="D379" i="10"/>
  <c r="C383" i="10" s="1"/>
  <c r="C182" i="10"/>
  <c r="C189" i="10" s="1"/>
  <c r="G45" i="10"/>
  <c r="C51" i="10" s="1"/>
  <c r="C179" i="10" s="1"/>
  <c r="C116" i="10" l="1"/>
  <c r="C144" i="10" s="1"/>
  <c r="C120" i="10"/>
  <c r="C145" i="10" s="1"/>
  <c r="C429" i="10"/>
  <c r="C363" i="10"/>
  <c r="C387" i="10" s="1"/>
  <c r="C359" i="10"/>
  <c r="C386" i="10" s="1"/>
  <c r="C187" i="10"/>
  <c r="C151" i="10"/>
  <c r="B154" i="10" s="1"/>
  <c r="C154" i="10" l="1"/>
  <c r="E154" i="10"/>
  <c r="C211" i="10"/>
  <c r="C192" i="10"/>
  <c r="C198" i="10" s="1"/>
  <c r="C432" i="10"/>
  <c r="C454" i="10"/>
  <c r="C491" i="10" s="1"/>
  <c r="C403" i="10"/>
  <c r="C441" i="10" s="1"/>
  <c r="C471" i="10" s="1"/>
  <c r="C455" i="10"/>
  <c r="C490" i="10" s="1"/>
  <c r="C393" i="10"/>
  <c r="B396" i="10" s="1"/>
  <c r="C453" i="10"/>
  <c r="C434" i="10"/>
  <c r="C213" i="10"/>
  <c r="C161" i="10"/>
  <c r="C199" i="10" s="1"/>
  <c r="C224" i="10" s="1"/>
  <c r="C190" i="10"/>
  <c r="C212" i="10"/>
  <c r="C396" i="10" l="1"/>
  <c r="E396" i="10"/>
  <c r="C440" i="10"/>
  <c r="C463" i="10"/>
  <c r="C458" i="10"/>
  <c r="C472" i="10" s="1"/>
  <c r="C489" i="10"/>
  <c r="C494" i="10"/>
  <c r="C531" i="10" s="1"/>
  <c r="E531" i="10" s="1"/>
  <c r="B534" i="10" s="1"/>
  <c r="C201" i="10"/>
  <c r="B204" i="10" s="1"/>
  <c r="C223" i="10"/>
  <c r="C216" i="10"/>
  <c r="C225" i="10" s="1"/>
  <c r="C239" i="10" s="1"/>
  <c r="C227" i="10" l="1"/>
  <c r="E204" i="10"/>
  <c r="C204" i="10"/>
  <c r="C534" i="10"/>
  <c r="C517" i="10"/>
  <c r="E517" i="10" s="1"/>
  <c r="D534" i="10" s="1"/>
  <c r="E534" i="10" s="1"/>
  <c r="C470" i="10"/>
  <c r="C474" i="10" s="1"/>
  <c r="C443" i="10"/>
  <c r="B446" i="10" s="1"/>
  <c r="E446" i="10" l="1"/>
  <c r="C446" i="10"/>
  <c r="B478" i="10"/>
  <c r="C484" i="10"/>
  <c r="C523" i="10" s="1"/>
  <c r="E523" i="10" s="1"/>
  <c r="B526" i="10" s="1"/>
  <c r="C241" i="10"/>
  <c r="B231" i="10"/>
  <c r="C244" i="10" l="1"/>
  <c r="E244" i="10" s="1"/>
  <c r="B247" i="10" s="1"/>
  <c r="C243" i="10"/>
  <c r="E243" i="10" s="1"/>
  <c r="B246" i="10" s="1"/>
  <c r="C478" i="10"/>
  <c r="E478" i="10"/>
  <c r="C526" i="10"/>
  <c r="E526" i="10"/>
  <c r="C231" i="10"/>
  <c r="E231" i="10"/>
</calcChain>
</file>

<file path=xl/sharedStrings.xml><?xml version="1.0" encoding="utf-8"?>
<sst xmlns="http://schemas.openxmlformats.org/spreadsheetml/2006/main" count="532" uniqueCount="160">
  <si>
    <t>m</t>
  </si>
  <si>
    <t>h =</t>
  </si>
  <si>
    <t>C =</t>
  </si>
  <si>
    <t>º</t>
  </si>
  <si>
    <t>Cálculo del empuje activo:</t>
  </si>
  <si>
    <t>ton/m</t>
  </si>
  <si>
    <t>Metrado de cargas:</t>
  </si>
  <si>
    <t>W</t>
  </si>
  <si>
    <t>W (ton)</t>
  </si>
  <si>
    <t>Xi</t>
  </si>
  <si>
    <t>Mi</t>
  </si>
  <si>
    <t>Wa</t>
  </si>
  <si>
    <t>Wb</t>
  </si>
  <si>
    <t>Wc</t>
  </si>
  <si>
    <t>Wd</t>
  </si>
  <si>
    <t>Mr</t>
  </si>
  <si>
    <t>e =</t>
  </si>
  <si>
    <t>N =</t>
  </si>
  <si>
    <t>β =</t>
  </si>
  <si>
    <t>Ángulo de fricción interna del material, en grados</t>
  </si>
  <si>
    <t>ɛ =</t>
  </si>
  <si>
    <t>α =</t>
  </si>
  <si>
    <t>a =</t>
  </si>
  <si>
    <t>t/m2</t>
  </si>
  <si>
    <t>γs =</t>
  </si>
  <si>
    <t>t/m3</t>
  </si>
  <si>
    <t>δ =</t>
  </si>
  <si>
    <t>Ea =</t>
  </si>
  <si>
    <t>Ka =</t>
  </si>
  <si>
    <t>H =</t>
  </si>
  <si>
    <t>γp =</t>
  </si>
  <si>
    <t xml:space="preserve"> kg/cm2</t>
  </si>
  <si>
    <t xml:space="preserve">Punto de aplicación  "d" </t>
  </si>
  <si>
    <t>Calculo del empuje</t>
  </si>
  <si>
    <t>q =</t>
  </si>
  <si>
    <t>d =</t>
  </si>
  <si>
    <t>hs =</t>
  </si>
  <si>
    <t xml:space="preserve">m </t>
  </si>
  <si>
    <t>b) ESTABILIDAD DEL MURO</t>
  </si>
  <si>
    <t>b.1. Verificación de la seguridad contra deslizamiento</t>
  </si>
  <si>
    <t>Ev =</t>
  </si>
  <si>
    <t>Eh =</t>
  </si>
  <si>
    <t>n =</t>
  </si>
  <si>
    <t>Yg =</t>
  </si>
  <si>
    <t>a</t>
  </si>
  <si>
    <t>b</t>
  </si>
  <si>
    <t>c</t>
  </si>
  <si>
    <t>d</t>
  </si>
  <si>
    <t>Calculo del coeficiente de deslizamiento</t>
  </si>
  <si>
    <t>W =</t>
  </si>
  <si>
    <t>°</t>
  </si>
  <si>
    <t>t</t>
  </si>
  <si>
    <t>B =</t>
  </si>
  <si>
    <t>CD =</t>
  </si>
  <si>
    <t>CD</t>
  </si>
  <si>
    <t>b.1. Verificación de la seguridad contra volteamiento</t>
  </si>
  <si>
    <t>Momento de volteo</t>
  </si>
  <si>
    <t>Mv =</t>
  </si>
  <si>
    <t>t-m/m</t>
  </si>
  <si>
    <t>Distancia horizontal entre el punto de volteamiento F y el punto de aplicación del empuje activo</t>
  </si>
  <si>
    <t>Xg =</t>
  </si>
  <si>
    <t>El momento resistente</t>
  </si>
  <si>
    <t>Mr =</t>
  </si>
  <si>
    <t>Coeficiente de volteamiento</t>
  </si>
  <si>
    <t>Cv =</t>
  </si>
  <si>
    <t>Cv</t>
  </si>
  <si>
    <t>b.3 Verificación de las tenciones en el suelo</t>
  </si>
  <si>
    <t>fuerzas normales</t>
  </si>
  <si>
    <t>t/m</t>
  </si>
  <si>
    <t>la excentricidad de la resultante</t>
  </si>
  <si>
    <t>e</t>
  </si>
  <si>
    <t>B/6</t>
  </si>
  <si>
    <t xml:space="preserve">Los esfuerzos resultantes </t>
  </si>
  <si>
    <t>kg/cm2</t>
  </si>
  <si>
    <t>Ángulo de fricción interna del terreno, en grados (del estudio de suelos)</t>
  </si>
  <si>
    <t xml:space="preserve"> </t>
  </si>
  <si>
    <t>a) CHEQUEO DE ESTABILIDAD DEL GAVION</t>
  </si>
  <si>
    <t>Sʼ =</t>
  </si>
  <si>
    <t>Sʼʼ  =</t>
  </si>
  <si>
    <t>Sʼʼ =</t>
  </si>
  <si>
    <r>
      <t>α</t>
    </r>
    <r>
      <rPr>
        <sz val="11.5"/>
        <rFont val="Book Antiqua"/>
        <family val="1"/>
      </rPr>
      <t xml:space="preserve"> =</t>
    </r>
  </si>
  <si>
    <r>
      <t>σ1</t>
    </r>
    <r>
      <rPr>
        <sz val="11.5"/>
        <rFont val="Book Antiqua"/>
        <family val="1"/>
      </rPr>
      <t xml:space="preserve"> =</t>
    </r>
  </si>
  <si>
    <r>
      <t>σ2</t>
    </r>
    <r>
      <rPr>
        <sz val="11.5"/>
        <rFont val="Book Antiqua"/>
        <family val="1"/>
      </rPr>
      <t xml:space="preserve"> =</t>
    </r>
  </si>
  <si>
    <t>Punto de aplicación del peso</t>
  </si>
  <si>
    <t>φm =</t>
  </si>
  <si>
    <t>φt =</t>
  </si>
  <si>
    <t xml:space="preserve">Cohesión, en t/m2 </t>
  </si>
  <si>
    <t>Ángulo del talud sobre el muro con la horizontal en grados</t>
  </si>
  <si>
    <t xml:space="preserve">Inclinacion del muro con la vertical en grados </t>
  </si>
  <si>
    <t>Ancho de la corona</t>
  </si>
  <si>
    <t>Base del muro sin considerar los escalones extremos en m</t>
  </si>
  <si>
    <t>Peso especifico del suelo en t/m3</t>
  </si>
  <si>
    <t>Peso especifico de la piedra de relleno</t>
  </si>
  <si>
    <t>Capacidad portante del suelo (del estudio de suelos)</t>
  </si>
  <si>
    <t>Sobrecarga del terreno</t>
  </si>
  <si>
    <t>%</t>
  </si>
  <si>
    <t>1. DATOS INGRESO</t>
  </si>
  <si>
    <t>Ba =</t>
  </si>
  <si>
    <t>Bb =</t>
  </si>
  <si>
    <t>Bc =</t>
  </si>
  <si>
    <t>Bd =</t>
  </si>
  <si>
    <t>Ha =</t>
  </si>
  <si>
    <t>Hb =</t>
  </si>
  <si>
    <t>Hc =</t>
  </si>
  <si>
    <t>Hd =</t>
  </si>
  <si>
    <t>2. DIMENSIONES DEL GAVION</t>
  </si>
  <si>
    <t>Relleno compactado</t>
  </si>
  <si>
    <t>Altura del Gavion</t>
  </si>
  <si>
    <t>Base del Gavion</t>
  </si>
  <si>
    <t>Centro de Gravedad en X</t>
  </si>
  <si>
    <t>Centro de Gravedad en Y</t>
  </si>
  <si>
    <t>σs =</t>
  </si>
  <si>
    <t>m     Altura del muro</t>
  </si>
  <si>
    <t>º    Ángulo formado por el plano de empuje y la horizontal en grados</t>
  </si>
  <si>
    <t>°    Ángulo de friccion entre muro y terreno en grados, en muros de gaviones  δ = φ</t>
  </si>
  <si>
    <t>Cálculo de la altura del empuje:</t>
  </si>
  <si>
    <t>Cálculo del coeficiente del empuje activo:</t>
  </si>
  <si>
    <t>Cálculo hs:</t>
  </si>
  <si>
    <t>Vertical</t>
  </si>
  <si>
    <t>Horizontal</t>
  </si>
  <si>
    <t xml:space="preserve">Peso especifico de los gaviones </t>
  </si>
  <si>
    <t>Porcentaje de vacios en el gavion (valor promedio 30%)</t>
  </si>
  <si>
    <t>Total</t>
  </si>
  <si>
    <t>FS</t>
  </si>
  <si>
    <t>3. CALCULO DEL CENTRO DE GRAVEDAD</t>
  </si>
  <si>
    <t>4. DISEÑO DEL MURO GAVION</t>
  </si>
  <si>
    <t>Elemento</t>
  </si>
  <si>
    <t>Yi</t>
  </si>
  <si>
    <t>Ai</t>
  </si>
  <si>
    <t>Ai Xi</t>
  </si>
  <si>
    <t>Ai Yi</t>
  </si>
  <si>
    <r>
      <t xml:space="preserve">t/m2       </t>
    </r>
    <r>
      <rPr>
        <sz val="10"/>
        <rFont val="Calibri"/>
        <family val="2"/>
      </rPr>
      <t>→</t>
    </r>
  </si>
  <si>
    <t>VERIFICACION DE UNA SECCIÓN INTERMEDIA</t>
  </si>
  <si>
    <t>momento actuante en la seccion de analisis</t>
  </si>
  <si>
    <t>M =</t>
  </si>
  <si>
    <t>Ancho de la sección que esta trabajando a la compresión</t>
  </si>
  <si>
    <t>X =</t>
  </si>
  <si>
    <t>La resultante de las fuerzas tangenciales que actua en la sección de analisis</t>
  </si>
  <si>
    <t>T =</t>
  </si>
  <si>
    <t>Angulo de friccion interna</t>
  </si>
  <si>
    <t>φ* =</t>
  </si>
  <si>
    <t xml:space="preserve">La cohesión (agarre) del gavión </t>
  </si>
  <si>
    <t>Cg =</t>
  </si>
  <si>
    <t>Pu =</t>
  </si>
  <si>
    <t>Esfuerzo normal y tensión tangencial admisibles</t>
  </si>
  <si>
    <t>𝜎 𝑎𝑑𝑚 =</t>
  </si>
  <si>
    <t>t/m2    =</t>
  </si>
  <si>
    <t xml:space="preserve">kg/cm2 </t>
  </si>
  <si>
    <t>𝜏 𝑎𝑑𝑚 =</t>
  </si>
  <si>
    <t>El esfuerzo resultantes y la tension tangencial en la sección de analisis</t>
  </si>
  <si>
    <t>𝜎 max =</t>
  </si>
  <si>
    <t>𝜏 max =</t>
  </si>
  <si>
    <t>𝜎 max</t>
  </si>
  <si>
    <t>𝜎 adm</t>
  </si>
  <si>
    <t>𝜏 max</t>
  </si>
  <si>
    <t>𝜏 adm</t>
  </si>
  <si>
    <t>Peso de la red metálica para gaviones de tipo estandar vale entre 8.6 y 12 kgf/m3</t>
  </si>
  <si>
    <t>kg/m3</t>
  </si>
  <si>
    <t>Terreno natural</t>
  </si>
  <si>
    <t>DISEÑO DE MUROS DE GAVIONES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</si>
</sst>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16" x14ac:knownFonts="1">
    <font>
      <sz val="10"/>
      <name val="Arial"/>
    </font>
    <font>
      <sz val="10"/>
      <name val="Arial"/>
      <family val="2"/>
    </font>
    <font>
      <b/>
      <u/>
      <sz val="12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sz val="10"/>
      <name val="Book Antiqua"/>
      <family val="1"/>
    </font>
    <font>
      <sz val="11.5"/>
      <name val="Book Antiqua"/>
      <family val="1"/>
    </font>
    <font>
      <sz val="10"/>
      <name val="Calibri"/>
      <family val="2"/>
    </font>
    <font>
      <b/>
      <u/>
      <sz val="18"/>
      <name val="Book Antiqua"/>
      <family val="1"/>
    </font>
    <font>
      <sz val="10"/>
      <color theme="0"/>
      <name val="Book Antiqua"/>
      <family val="1"/>
    </font>
    <font>
      <sz val="10"/>
      <color rgb="FFFF0000"/>
      <name val="Book Antiqua"/>
      <family val="1"/>
    </font>
    <font>
      <b/>
      <sz val="10"/>
      <color rgb="FFFF0000"/>
      <name val="Book Antiqua"/>
      <family val="1"/>
    </font>
    <font>
      <sz val="10"/>
      <color rgb="FF0070C0"/>
      <name val="Book Antiqua"/>
      <family val="1"/>
    </font>
    <font>
      <b/>
      <sz val="10"/>
      <color rgb="FF0070C0"/>
      <name val="Book Antiqua"/>
      <family val="1"/>
    </font>
    <font>
      <sz val="11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horizontal="left" indent="2"/>
    </xf>
    <xf numFmtId="0" fontId="3" fillId="2" borderId="0" xfId="0" applyFont="1" applyFill="1" applyAlignment="1">
      <alignment horizontal="right"/>
    </xf>
    <xf numFmtId="0" fontId="10" fillId="2" borderId="0" xfId="0" applyFont="1" applyFill="1"/>
    <xf numFmtId="0" fontId="3" fillId="2" borderId="0" xfId="0" quotePrefix="1" applyFont="1" applyFill="1"/>
    <xf numFmtId="0" fontId="3" fillId="2" borderId="0" xfId="0" applyFont="1" applyFill="1" applyAlignment="1">
      <alignment horizontal="left"/>
    </xf>
    <xf numFmtId="0" fontId="6" fillId="2" borderId="0" xfId="0" applyFont="1" applyFill="1"/>
    <xf numFmtId="0" fontId="5" fillId="2" borderId="0" xfId="0" applyFont="1" applyFill="1"/>
    <xf numFmtId="0" fontId="11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65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2" fillId="2" borderId="0" xfId="0" applyFont="1" applyFill="1" applyAlignment="1">
      <alignment horizontal="right"/>
    </xf>
    <xf numFmtId="0" fontId="12" fillId="2" borderId="0" xfId="0" applyFont="1" applyFill="1"/>
    <xf numFmtId="0" fontId="6" fillId="2" borderId="0" xfId="0" applyFont="1" applyFill="1" applyAlignment="1">
      <alignment horizontal="right"/>
    </xf>
    <xf numFmtId="164" fontId="6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right" vertical="center"/>
    </xf>
    <xf numFmtId="166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2" fontId="3" fillId="3" borderId="0" xfId="0" applyNumberFormat="1" applyFont="1" applyFill="1" applyAlignment="1">
      <alignment horizontal="center" vertical="center"/>
    </xf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3" fillId="2" borderId="0" xfId="0" applyFont="1" applyFill="1" applyAlignment="1">
      <alignment vertical="center"/>
    </xf>
    <xf numFmtId="2" fontId="1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center" indent="1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top" indent="1"/>
    </xf>
    <xf numFmtId="0" fontId="3" fillId="2" borderId="0" xfId="0" applyFont="1" applyFill="1" applyAlignment="1">
      <alignment horizontal="right" vertical="top"/>
    </xf>
    <xf numFmtId="0" fontId="5" fillId="2" borderId="0" xfId="0" applyFont="1" applyFill="1" applyAlignment="1">
      <alignment horizontal="left" vertical="center" indent="2"/>
    </xf>
    <xf numFmtId="0" fontId="3" fillId="3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/>
    <xf numFmtId="165" fontId="6" fillId="2" borderId="1" xfId="0" applyNumberFormat="1" applyFont="1" applyFill="1" applyBorder="1" applyAlignment="1">
      <alignment horizontal="center"/>
    </xf>
    <xf numFmtId="165" fontId="6" fillId="2" borderId="0" xfId="0" applyNumberFormat="1" applyFont="1" applyFill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right" indent="1"/>
    </xf>
    <xf numFmtId="0" fontId="0" fillId="2" borderId="0" xfId="0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2" fontId="3" fillId="2" borderId="1" xfId="0" applyNumberFormat="1" applyFont="1" applyFill="1" applyBorder="1" applyAlignment="1">
      <alignment horizontal="center"/>
    </xf>
    <xf numFmtId="165" fontId="3" fillId="2" borderId="0" xfId="0" applyNumberFormat="1" applyFont="1" applyFill="1" applyAlignment="1">
      <alignment horizontal="right" vertical="center"/>
    </xf>
    <xf numFmtId="0" fontId="13" fillId="2" borderId="0" xfId="0" applyFont="1" applyFill="1" applyAlignment="1">
      <alignment horizontal="left" indent="2"/>
    </xf>
    <xf numFmtId="0" fontId="13" fillId="2" borderId="0" xfId="0" applyFont="1" applyFill="1"/>
    <xf numFmtId="2" fontId="3" fillId="0" borderId="0" xfId="0" applyNumberFormat="1" applyFont="1" applyAlignment="1">
      <alignment horizontal="center" vertical="center"/>
    </xf>
    <xf numFmtId="165" fontId="3" fillId="2" borderId="0" xfId="0" applyNumberFormat="1" applyFont="1" applyFill="1" applyAlignment="1">
      <alignment horizontal="left" vertical="center"/>
    </xf>
    <xf numFmtId="0" fontId="14" fillId="2" borderId="0" xfId="0" applyFont="1" applyFill="1"/>
    <xf numFmtId="0" fontId="9" fillId="2" borderId="0" xfId="0" applyFont="1" applyFill="1" applyAlignment="1">
      <alignment horizontal="center"/>
    </xf>
    <xf numFmtId="0" fontId="15" fillId="2" borderId="0" xfId="0" applyFont="1" applyFill="1"/>
    <xf numFmtId="0" fontId="3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 wrapText="1"/>
    </xf>
    <xf numFmtId="0" fontId="3" fillId="4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jpeg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285750</xdr:colOff>
      <xdr:row>105</xdr:row>
      <xdr:rowOff>95250</xdr:rowOff>
    </xdr:from>
    <xdr:to>
      <xdr:col>31</xdr:col>
      <xdr:colOff>180975</xdr:colOff>
      <xdr:row>139</xdr:row>
      <xdr:rowOff>173355</xdr:rowOff>
    </xdr:to>
    <xdr:pic>
      <xdr:nvPicPr>
        <xdr:cNvPr id="51188" name="Imagen 2">
          <a:extLst>
            <a:ext uri="{FF2B5EF4-FFF2-40B4-BE49-F238E27FC236}">
              <a16:creationId xmlns:a16="http://schemas.microsoft.com/office/drawing/2014/main" id="{D8860AB2-58B4-49EA-9C99-F1AA50652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64200" y="18478500"/>
          <a:ext cx="4467225" cy="6143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19050</xdr:colOff>
      <xdr:row>20</xdr:row>
      <xdr:rowOff>19050</xdr:rowOff>
    </xdr:from>
    <xdr:to>
      <xdr:col>29</xdr:col>
      <xdr:colOff>600075</xdr:colOff>
      <xdr:row>60</xdr:row>
      <xdr:rowOff>85725</xdr:rowOff>
    </xdr:to>
    <xdr:pic>
      <xdr:nvPicPr>
        <xdr:cNvPr id="51189" name="Imagen 24">
          <a:extLst>
            <a:ext uri="{FF2B5EF4-FFF2-40B4-BE49-F238E27FC236}">
              <a16:creationId xmlns:a16="http://schemas.microsoft.com/office/drawing/2014/main" id="{32DC2D04-6DB7-4A15-A32B-4FB497D66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0" y="3581400"/>
          <a:ext cx="5153025" cy="7019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19047</xdr:colOff>
      <xdr:row>34</xdr:row>
      <xdr:rowOff>35146</xdr:rowOff>
    </xdr:from>
    <xdr:to>
      <xdr:col>10</xdr:col>
      <xdr:colOff>38100</xdr:colOff>
      <xdr:row>37</xdr:row>
      <xdr:rowOff>42939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BAD1DA83-4BC5-474B-8FDF-39286CB75E63}"/>
            </a:ext>
          </a:extLst>
        </xdr:cNvPr>
        <xdr:cNvSpPr/>
      </xdr:nvSpPr>
      <xdr:spPr>
        <a:xfrm rot="180000">
          <a:off x="3800472" y="5750146"/>
          <a:ext cx="3124203" cy="522143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6</xdr:col>
      <xdr:colOff>77187</xdr:colOff>
      <xdr:row>28</xdr:row>
      <xdr:rowOff>77886</xdr:rowOff>
    </xdr:from>
    <xdr:to>
      <xdr:col>7</xdr:col>
      <xdr:colOff>94502</xdr:colOff>
      <xdr:row>28</xdr:row>
      <xdr:rowOff>77886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2989DF87-0BDE-4A02-882A-D1BEE0E6EAE2}"/>
            </a:ext>
          </a:extLst>
        </xdr:cNvPr>
        <xdr:cNvCxnSpPr/>
      </xdr:nvCxnSpPr>
      <xdr:spPr>
        <a:xfrm rot="180000">
          <a:off x="3858612" y="4764186"/>
          <a:ext cx="779315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1188</xdr:colOff>
      <xdr:row>37</xdr:row>
      <xdr:rowOff>141234</xdr:rowOff>
    </xdr:from>
    <xdr:to>
      <xdr:col>10</xdr:col>
      <xdr:colOff>20241</xdr:colOff>
      <xdr:row>37</xdr:row>
      <xdr:rowOff>141234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D3888E5F-B35A-4B43-AD03-2415B67E157A}"/>
            </a:ext>
          </a:extLst>
        </xdr:cNvPr>
        <xdr:cNvCxnSpPr/>
      </xdr:nvCxnSpPr>
      <xdr:spPr>
        <a:xfrm rot="180000">
          <a:off x="3782613" y="6370584"/>
          <a:ext cx="3124203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45848</xdr:colOff>
      <xdr:row>31</xdr:row>
      <xdr:rowOff>10235</xdr:rowOff>
    </xdr:from>
    <xdr:to>
      <xdr:col>9</xdr:col>
      <xdr:colOff>62502</xdr:colOff>
      <xdr:row>34</xdr:row>
      <xdr:rowOff>19493</xdr:rowOff>
    </xdr:to>
    <xdr:sp macro="" textlink="">
      <xdr:nvSpPr>
        <xdr:cNvPr id="23" name="Rectángulo 22">
          <a:extLst>
            <a:ext uri="{FF2B5EF4-FFF2-40B4-BE49-F238E27FC236}">
              <a16:creationId xmlns:a16="http://schemas.microsoft.com/office/drawing/2014/main" id="{E1F588CB-1FC0-4F3C-B9DD-DAADABE3E91E}"/>
            </a:ext>
          </a:extLst>
        </xdr:cNvPr>
        <xdr:cNvSpPr/>
      </xdr:nvSpPr>
      <xdr:spPr>
        <a:xfrm rot="180000">
          <a:off x="3827273" y="5210885"/>
          <a:ext cx="2359804" cy="523608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6</xdr:col>
      <xdr:colOff>72518</xdr:colOff>
      <xdr:row>27</xdr:row>
      <xdr:rowOff>154091</xdr:rowOff>
    </xdr:from>
    <xdr:to>
      <xdr:col>8</xdr:col>
      <xdr:colOff>89835</xdr:colOff>
      <xdr:row>30</xdr:row>
      <xdr:rowOff>163616</xdr:rowOff>
    </xdr:to>
    <xdr:sp macro="" textlink="">
      <xdr:nvSpPr>
        <xdr:cNvPr id="24" name="Rectángulo 23">
          <a:extLst>
            <a:ext uri="{FF2B5EF4-FFF2-40B4-BE49-F238E27FC236}">
              <a16:creationId xmlns:a16="http://schemas.microsoft.com/office/drawing/2014/main" id="{7F8321A7-4745-4F3C-9A35-96B2211C6442}"/>
            </a:ext>
          </a:extLst>
        </xdr:cNvPr>
        <xdr:cNvSpPr/>
      </xdr:nvSpPr>
      <xdr:spPr>
        <a:xfrm rot="180000">
          <a:off x="3853943" y="4668941"/>
          <a:ext cx="1541317" cy="523875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6</xdr:col>
      <xdr:colOff>99320</xdr:colOff>
      <xdr:row>24</xdr:row>
      <xdr:rowOff>124344</xdr:rowOff>
    </xdr:from>
    <xdr:to>
      <xdr:col>7</xdr:col>
      <xdr:colOff>116635</xdr:colOff>
      <xdr:row>27</xdr:row>
      <xdr:rowOff>133868</xdr:rowOff>
    </xdr:to>
    <xdr:sp macro="" textlink="">
      <xdr:nvSpPr>
        <xdr:cNvPr id="25" name="Rectángulo 24">
          <a:extLst>
            <a:ext uri="{FF2B5EF4-FFF2-40B4-BE49-F238E27FC236}">
              <a16:creationId xmlns:a16="http://schemas.microsoft.com/office/drawing/2014/main" id="{9AEB8FA2-6F3A-4158-8861-74D71B9B5DA5}"/>
            </a:ext>
          </a:extLst>
        </xdr:cNvPr>
        <xdr:cNvSpPr/>
      </xdr:nvSpPr>
      <xdr:spPr>
        <a:xfrm rot="180000">
          <a:off x="3880745" y="4124844"/>
          <a:ext cx="779315" cy="523874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6</xdr:col>
      <xdr:colOff>22845</xdr:colOff>
      <xdr:row>34</xdr:row>
      <xdr:rowOff>118028</xdr:rowOff>
    </xdr:from>
    <xdr:to>
      <xdr:col>9</xdr:col>
      <xdr:colOff>39499</xdr:colOff>
      <xdr:row>34</xdr:row>
      <xdr:rowOff>118028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0F96816E-14B5-47D5-9051-CF2311C51311}"/>
            </a:ext>
          </a:extLst>
        </xdr:cNvPr>
        <xdr:cNvCxnSpPr/>
      </xdr:nvCxnSpPr>
      <xdr:spPr>
        <a:xfrm rot="180000">
          <a:off x="3804270" y="5833028"/>
          <a:ext cx="2359804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52115</xdr:colOff>
      <xdr:row>31</xdr:row>
      <xdr:rowOff>108490</xdr:rowOff>
    </xdr:from>
    <xdr:to>
      <xdr:col>8</xdr:col>
      <xdr:colOff>69432</xdr:colOff>
      <xdr:row>31</xdr:row>
      <xdr:rowOff>108490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AE4A313D-65D2-4898-AE91-6A5E4F842B00}"/>
            </a:ext>
          </a:extLst>
        </xdr:cNvPr>
        <xdr:cNvCxnSpPr/>
      </xdr:nvCxnSpPr>
      <xdr:spPr>
        <a:xfrm rot="180000">
          <a:off x="3833540" y="5309140"/>
          <a:ext cx="1541317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27211</xdr:colOff>
      <xdr:row>24</xdr:row>
      <xdr:rowOff>137606</xdr:rowOff>
    </xdr:from>
    <xdr:to>
      <xdr:col>11</xdr:col>
      <xdr:colOff>364901</xdr:colOff>
      <xdr:row>24</xdr:row>
      <xdr:rowOff>138318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661A8AA2-5C07-4D7F-B0A3-4D1D61CF0A3E}"/>
            </a:ext>
          </a:extLst>
        </xdr:cNvPr>
        <xdr:cNvCxnSpPr/>
      </xdr:nvCxnSpPr>
      <xdr:spPr>
        <a:xfrm>
          <a:off x="4570636" y="4138106"/>
          <a:ext cx="3442840" cy="712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194422</xdr:colOff>
      <xdr:row>23</xdr:row>
      <xdr:rowOff>23542</xdr:rowOff>
    </xdr:from>
    <xdr:to>
      <xdr:col>7</xdr:col>
      <xdr:colOff>196361</xdr:colOff>
      <xdr:row>24</xdr:row>
      <xdr:rowOff>146590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5510D4AD-3314-47C4-9B47-9917B9261549}"/>
            </a:ext>
          </a:extLst>
        </xdr:cNvPr>
        <xdr:cNvCxnSpPr/>
      </xdr:nvCxnSpPr>
      <xdr:spPr>
        <a:xfrm>
          <a:off x="4737847" y="3852592"/>
          <a:ext cx="1939" cy="29449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346822</xdr:colOff>
      <xdr:row>23</xdr:row>
      <xdr:rowOff>21871</xdr:rowOff>
    </xdr:from>
    <xdr:to>
      <xdr:col>7</xdr:col>
      <xdr:colOff>348761</xdr:colOff>
      <xdr:row>24</xdr:row>
      <xdr:rowOff>144919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DE55D763-BE53-4C15-B88C-15921FADA479}"/>
            </a:ext>
          </a:extLst>
        </xdr:cNvPr>
        <xdr:cNvCxnSpPr/>
      </xdr:nvCxnSpPr>
      <xdr:spPr>
        <a:xfrm>
          <a:off x="4890247" y="3850921"/>
          <a:ext cx="1939" cy="29449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499222</xdr:colOff>
      <xdr:row>23</xdr:row>
      <xdr:rowOff>20189</xdr:rowOff>
    </xdr:from>
    <xdr:to>
      <xdr:col>7</xdr:col>
      <xdr:colOff>501161</xdr:colOff>
      <xdr:row>24</xdr:row>
      <xdr:rowOff>143237</xdr:rowOff>
    </xdr:to>
    <xdr:cxnSp macro="">
      <xdr:nvCxnSpPr>
        <xdr:cNvPr id="31" name="Conector recto de flecha 30">
          <a:extLst>
            <a:ext uri="{FF2B5EF4-FFF2-40B4-BE49-F238E27FC236}">
              <a16:creationId xmlns:a16="http://schemas.microsoft.com/office/drawing/2014/main" id="{AE2A0A8B-90C0-4704-B58F-951A8D17706B}"/>
            </a:ext>
          </a:extLst>
        </xdr:cNvPr>
        <xdr:cNvCxnSpPr/>
      </xdr:nvCxnSpPr>
      <xdr:spPr>
        <a:xfrm>
          <a:off x="5042647" y="3849239"/>
          <a:ext cx="1939" cy="29449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651622</xdr:colOff>
      <xdr:row>23</xdr:row>
      <xdr:rowOff>21321</xdr:rowOff>
    </xdr:from>
    <xdr:to>
      <xdr:col>7</xdr:col>
      <xdr:colOff>653561</xdr:colOff>
      <xdr:row>24</xdr:row>
      <xdr:rowOff>144369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8A2DE8C9-27F9-471C-9C8B-2F5D291005C6}"/>
            </a:ext>
          </a:extLst>
        </xdr:cNvPr>
        <xdr:cNvCxnSpPr/>
      </xdr:nvCxnSpPr>
      <xdr:spPr>
        <a:xfrm>
          <a:off x="5195047" y="3850371"/>
          <a:ext cx="1939" cy="29449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42022</xdr:colOff>
      <xdr:row>23</xdr:row>
      <xdr:rowOff>22454</xdr:rowOff>
    </xdr:from>
    <xdr:to>
      <xdr:col>8</xdr:col>
      <xdr:colOff>43961</xdr:colOff>
      <xdr:row>24</xdr:row>
      <xdr:rowOff>145502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82BF050E-ADAD-4E48-8A5B-2E43D33FE69E}"/>
            </a:ext>
          </a:extLst>
        </xdr:cNvPr>
        <xdr:cNvCxnSpPr/>
      </xdr:nvCxnSpPr>
      <xdr:spPr>
        <a:xfrm>
          <a:off x="5347447" y="3851504"/>
          <a:ext cx="1939" cy="29449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194422</xdr:colOff>
      <xdr:row>23</xdr:row>
      <xdr:rowOff>23582</xdr:rowOff>
    </xdr:from>
    <xdr:to>
      <xdr:col>8</xdr:col>
      <xdr:colOff>196361</xdr:colOff>
      <xdr:row>24</xdr:row>
      <xdr:rowOff>146630</xdr:rowOff>
    </xdr:to>
    <xdr:cxnSp macro="">
      <xdr:nvCxnSpPr>
        <xdr:cNvPr id="34" name="Conector recto de flecha 33">
          <a:extLst>
            <a:ext uri="{FF2B5EF4-FFF2-40B4-BE49-F238E27FC236}">
              <a16:creationId xmlns:a16="http://schemas.microsoft.com/office/drawing/2014/main" id="{33630BF1-4474-4CBA-8900-C39F6BB0F1E9}"/>
            </a:ext>
          </a:extLst>
        </xdr:cNvPr>
        <xdr:cNvCxnSpPr/>
      </xdr:nvCxnSpPr>
      <xdr:spPr>
        <a:xfrm>
          <a:off x="5499847" y="3852632"/>
          <a:ext cx="1939" cy="29449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346822</xdr:colOff>
      <xdr:row>23</xdr:row>
      <xdr:rowOff>21906</xdr:rowOff>
    </xdr:from>
    <xdr:to>
      <xdr:col>8</xdr:col>
      <xdr:colOff>348761</xdr:colOff>
      <xdr:row>24</xdr:row>
      <xdr:rowOff>144954</xdr:rowOff>
    </xdr:to>
    <xdr:cxnSp macro="">
      <xdr:nvCxnSpPr>
        <xdr:cNvPr id="35" name="Conector recto de flecha 34">
          <a:extLst>
            <a:ext uri="{FF2B5EF4-FFF2-40B4-BE49-F238E27FC236}">
              <a16:creationId xmlns:a16="http://schemas.microsoft.com/office/drawing/2014/main" id="{A335DD9E-ABC5-4F98-9DC1-2FAF432395C6}"/>
            </a:ext>
          </a:extLst>
        </xdr:cNvPr>
        <xdr:cNvCxnSpPr/>
      </xdr:nvCxnSpPr>
      <xdr:spPr>
        <a:xfrm>
          <a:off x="5652247" y="3850956"/>
          <a:ext cx="1939" cy="29449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499222</xdr:colOff>
      <xdr:row>23</xdr:row>
      <xdr:rowOff>23034</xdr:rowOff>
    </xdr:from>
    <xdr:to>
      <xdr:col>8</xdr:col>
      <xdr:colOff>501161</xdr:colOff>
      <xdr:row>24</xdr:row>
      <xdr:rowOff>146082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F5DD15AA-96B8-4545-BF4B-1B161D805A2C}"/>
            </a:ext>
          </a:extLst>
        </xdr:cNvPr>
        <xdr:cNvCxnSpPr/>
      </xdr:nvCxnSpPr>
      <xdr:spPr>
        <a:xfrm>
          <a:off x="5804647" y="3852084"/>
          <a:ext cx="1939" cy="29449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651622</xdr:colOff>
      <xdr:row>23</xdr:row>
      <xdr:rowOff>21361</xdr:rowOff>
    </xdr:from>
    <xdr:to>
      <xdr:col>8</xdr:col>
      <xdr:colOff>653561</xdr:colOff>
      <xdr:row>24</xdr:row>
      <xdr:rowOff>144409</xdr:rowOff>
    </xdr:to>
    <xdr:cxnSp macro="">
      <xdr:nvCxnSpPr>
        <xdr:cNvPr id="37" name="Conector recto de flecha 36">
          <a:extLst>
            <a:ext uri="{FF2B5EF4-FFF2-40B4-BE49-F238E27FC236}">
              <a16:creationId xmlns:a16="http://schemas.microsoft.com/office/drawing/2014/main" id="{37D6D6BE-1B14-460D-A921-6A3F13D5DAB8}"/>
            </a:ext>
          </a:extLst>
        </xdr:cNvPr>
        <xdr:cNvCxnSpPr/>
      </xdr:nvCxnSpPr>
      <xdr:spPr>
        <a:xfrm>
          <a:off x="5957047" y="3850411"/>
          <a:ext cx="1939" cy="29449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804022</xdr:colOff>
      <xdr:row>23</xdr:row>
      <xdr:rowOff>22486</xdr:rowOff>
    </xdr:from>
    <xdr:to>
      <xdr:col>8</xdr:col>
      <xdr:colOff>805961</xdr:colOff>
      <xdr:row>24</xdr:row>
      <xdr:rowOff>145534</xdr:rowOff>
    </xdr:to>
    <xdr:cxnSp macro="">
      <xdr:nvCxnSpPr>
        <xdr:cNvPr id="38" name="Conector recto de flecha 37">
          <a:extLst>
            <a:ext uri="{FF2B5EF4-FFF2-40B4-BE49-F238E27FC236}">
              <a16:creationId xmlns:a16="http://schemas.microsoft.com/office/drawing/2014/main" id="{DEF316FA-4072-46EE-BF53-BA81350A6002}"/>
            </a:ext>
          </a:extLst>
        </xdr:cNvPr>
        <xdr:cNvCxnSpPr/>
      </xdr:nvCxnSpPr>
      <xdr:spPr>
        <a:xfrm>
          <a:off x="6109447" y="3851536"/>
          <a:ext cx="1939" cy="29449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138392</xdr:colOff>
      <xdr:row>23</xdr:row>
      <xdr:rowOff>23611</xdr:rowOff>
    </xdr:from>
    <xdr:to>
      <xdr:col>9</xdr:col>
      <xdr:colOff>140331</xdr:colOff>
      <xdr:row>24</xdr:row>
      <xdr:rowOff>146659</xdr:rowOff>
    </xdr:to>
    <xdr:cxnSp macro="">
      <xdr:nvCxnSpPr>
        <xdr:cNvPr id="39" name="Conector recto de flecha 38">
          <a:extLst>
            <a:ext uri="{FF2B5EF4-FFF2-40B4-BE49-F238E27FC236}">
              <a16:creationId xmlns:a16="http://schemas.microsoft.com/office/drawing/2014/main" id="{0F6A80A1-F267-4B84-8AA0-4066F86E0AC1}"/>
            </a:ext>
          </a:extLst>
        </xdr:cNvPr>
        <xdr:cNvCxnSpPr/>
      </xdr:nvCxnSpPr>
      <xdr:spPr>
        <a:xfrm>
          <a:off x="6262967" y="3852661"/>
          <a:ext cx="1939" cy="29449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290792</xdr:colOff>
      <xdr:row>23</xdr:row>
      <xdr:rowOff>24741</xdr:rowOff>
    </xdr:from>
    <xdr:to>
      <xdr:col>9</xdr:col>
      <xdr:colOff>292731</xdr:colOff>
      <xdr:row>24</xdr:row>
      <xdr:rowOff>147789</xdr:rowOff>
    </xdr:to>
    <xdr:cxnSp macro="">
      <xdr:nvCxnSpPr>
        <xdr:cNvPr id="40" name="Conector recto de flecha 39">
          <a:extLst>
            <a:ext uri="{FF2B5EF4-FFF2-40B4-BE49-F238E27FC236}">
              <a16:creationId xmlns:a16="http://schemas.microsoft.com/office/drawing/2014/main" id="{831FD2B1-3834-4F0B-9D38-8B3C248F9493}"/>
            </a:ext>
          </a:extLst>
        </xdr:cNvPr>
        <xdr:cNvCxnSpPr/>
      </xdr:nvCxnSpPr>
      <xdr:spPr>
        <a:xfrm>
          <a:off x="6415367" y="3853791"/>
          <a:ext cx="1939" cy="29449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443192</xdr:colOff>
      <xdr:row>23</xdr:row>
      <xdr:rowOff>23062</xdr:rowOff>
    </xdr:from>
    <xdr:to>
      <xdr:col>9</xdr:col>
      <xdr:colOff>445131</xdr:colOff>
      <xdr:row>24</xdr:row>
      <xdr:rowOff>146110</xdr:rowOff>
    </xdr:to>
    <xdr:cxnSp macro="">
      <xdr:nvCxnSpPr>
        <xdr:cNvPr id="41" name="Conector recto de flecha 40">
          <a:extLst>
            <a:ext uri="{FF2B5EF4-FFF2-40B4-BE49-F238E27FC236}">
              <a16:creationId xmlns:a16="http://schemas.microsoft.com/office/drawing/2014/main" id="{F4F58D96-64F2-48DA-B89B-759691CA0F68}"/>
            </a:ext>
          </a:extLst>
        </xdr:cNvPr>
        <xdr:cNvCxnSpPr/>
      </xdr:nvCxnSpPr>
      <xdr:spPr>
        <a:xfrm>
          <a:off x="6567767" y="3852112"/>
          <a:ext cx="1939" cy="29449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595592</xdr:colOff>
      <xdr:row>23</xdr:row>
      <xdr:rowOff>24187</xdr:rowOff>
    </xdr:from>
    <xdr:to>
      <xdr:col>9</xdr:col>
      <xdr:colOff>597531</xdr:colOff>
      <xdr:row>24</xdr:row>
      <xdr:rowOff>147235</xdr:rowOff>
    </xdr:to>
    <xdr:cxnSp macro="">
      <xdr:nvCxnSpPr>
        <xdr:cNvPr id="42" name="Conector recto de flecha 41">
          <a:extLst>
            <a:ext uri="{FF2B5EF4-FFF2-40B4-BE49-F238E27FC236}">
              <a16:creationId xmlns:a16="http://schemas.microsoft.com/office/drawing/2014/main" id="{D70A53F3-7DF2-469F-ADCB-54C05F537EEF}"/>
            </a:ext>
          </a:extLst>
        </xdr:cNvPr>
        <xdr:cNvCxnSpPr/>
      </xdr:nvCxnSpPr>
      <xdr:spPr>
        <a:xfrm>
          <a:off x="6720167" y="3853237"/>
          <a:ext cx="1939" cy="29449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747992</xdr:colOff>
      <xdr:row>23</xdr:row>
      <xdr:rowOff>25312</xdr:rowOff>
    </xdr:from>
    <xdr:to>
      <xdr:col>9</xdr:col>
      <xdr:colOff>749931</xdr:colOff>
      <xdr:row>24</xdr:row>
      <xdr:rowOff>148360</xdr:rowOff>
    </xdr:to>
    <xdr:cxnSp macro="">
      <xdr:nvCxnSpPr>
        <xdr:cNvPr id="43" name="Conector recto de flecha 42">
          <a:extLst>
            <a:ext uri="{FF2B5EF4-FFF2-40B4-BE49-F238E27FC236}">
              <a16:creationId xmlns:a16="http://schemas.microsoft.com/office/drawing/2014/main" id="{D20FE920-A2AA-4CDE-BAAD-3EAD2344FA52}"/>
            </a:ext>
          </a:extLst>
        </xdr:cNvPr>
        <xdr:cNvCxnSpPr/>
      </xdr:nvCxnSpPr>
      <xdr:spPr>
        <a:xfrm>
          <a:off x="6872567" y="3854362"/>
          <a:ext cx="1939" cy="29449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78862</xdr:colOff>
      <xdr:row>23</xdr:row>
      <xdr:rowOff>26444</xdr:rowOff>
    </xdr:from>
    <xdr:to>
      <xdr:col>11</xdr:col>
      <xdr:colOff>80801</xdr:colOff>
      <xdr:row>24</xdr:row>
      <xdr:rowOff>149492</xdr:rowOff>
    </xdr:to>
    <xdr:cxnSp macro="">
      <xdr:nvCxnSpPr>
        <xdr:cNvPr id="44" name="Conector recto de flecha 43">
          <a:extLst>
            <a:ext uri="{FF2B5EF4-FFF2-40B4-BE49-F238E27FC236}">
              <a16:creationId xmlns:a16="http://schemas.microsoft.com/office/drawing/2014/main" id="{03E505C4-C8B9-435E-8837-51EFAB793817}"/>
            </a:ext>
          </a:extLst>
        </xdr:cNvPr>
        <xdr:cNvCxnSpPr/>
      </xdr:nvCxnSpPr>
      <xdr:spPr>
        <a:xfrm>
          <a:off x="7727437" y="3855494"/>
          <a:ext cx="1939" cy="29449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243168</xdr:colOff>
      <xdr:row>23</xdr:row>
      <xdr:rowOff>19160</xdr:rowOff>
    </xdr:from>
    <xdr:to>
      <xdr:col>11</xdr:col>
      <xdr:colOff>245107</xdr:colOff>
      <xdr:row>24</xdr:row>
      <xdr:rowOff>142208</xdr:rowOff>
    </xdr:to>
    <xdr:cxnSp macro="">
      <xdr:nvCxnSpPr>
        <xdr:cNvPr id="45" name="Conector recto de flecha 44">
          <a:extLst>
            <a:ext uri="{FF2B5EF4-FFF2-40B4-BE49-F238E27FC236}">
              <a16:creationId xmlns:a16="http://schemas.microsoft.com/office/drawing/2014/main" id="{6CE79A3B-A4FE-4697-BE47-B4E40BE8FC95}"/>
            </a:ext>
          </a:extLst>
        </xdr:cNvPr>
        <xdr:cNvCxnSpPr/>
      </xdr:nvCxnSpPr>
      <xdr:spPr>
        <a:xfrm>
          <a:off x="7891743" y="3848210"/>
          <a:ext cx="1939" cy="29449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356701</xdr:colOff>
      <xdr:row>34</xdr:row>
      <xdr:rowOff>65600</xdr:rowOff>
    </xdr:from>
    <xdr:to>
      <xdr:col>11</xdr:col>
      <xdr:colOff>356701</xdr:colOff>
      <xdr:row>37</xdr:row>
      <xdr:rowOff>76114</xdr:rowOff>
    </xdr:to>
    <xdr:cxnSp macro="">
      <xdr:nvCxnSpPr>
        <xdr:cNvPr id="46" name="Conector recto de flecha 45">
          <a:extLst>
            <a:ext uri="{FF2B5EF4-FFF2-40B4-BE49-F238E27FC236}">
              <a16:creationId xmlns:a16="http://schemas.microsoft.com/office/drawing/2014/main" id="{CA715D17-3A99-496B-A974-ECC8DABC97B7}"/>
            </a:ext>
          </a:extLst>
        </xdr:cNvPr>
        <xdr:cNvCxnSpPr/>
      </xdr:nvCxnSpPr>
      <xdr:spPr>
        <a:xfrm rot="180000" flipV="1">
          <a:off x="8005276" y="5780600"/>
          <a:ext cx="0" cy="524864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383356</xdr:colOff>
      <xdr:row>31</xdr:row>
      <xdr:rowOff>57435</xdr:rowOff>
    </xdr:from>
    <xdr:to>
      <xdr:col>11</xdr:col>
      <xdr:colOff>383356</xdr:colOff>
      <xdr:row>34</xdr:row>
      <xdr:rowOff>65229</xdr:rowOff>
    </xdr:to>
    <xdr:cxnSp macro="">
      <xdr:nvCxnSpPr>
        <xdr:cNvPr id="47" name="Conector recto de flecha 46">
          <a:extLst>
            <a:ext uri="{FF2B5EF4-FFF2-40B4-BE49-F238E27FC236}">
              <a16:creationId xmlns:a16="http://schemas.microsoft.com/office/drawing/2014/main" id="{B8AF46B4-379E-4770-9037-167569F99FA6}"/>
            </a:ext>
          </a:extLst>
        </xdr:cNvPr>
        <xdr:cNvCxnSpPr/>
      </xdr:nvCxnSpPr>
      <xdr:spPr>
        <a:xfrm rot="180000" flipV="1">
          <a:off x="8031931" y="5258085"/>
          <a:ext cx="0" cy="522144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411371</xdr:colOff>
      <xdr:row>28</xdr:row>
      <xdr:rowOff>46389</xdr:rowOff>
    </xdr:from>
    <xdr:to>
      <xdr:col>11</xdr:col>
      <xdr:colOff>411371</xdr:colOff>
      <xdr:row>31</xdr:row>
      <xdr:rowOff>54182</xdr:rowOff>
    </xdr:to>
    <xdr:cxnSp macro="">
      <xdr:nvCxnSpPr>
        <xdr:cNvPr id="48" name="Conector recto de flecha 47">
          <a:extLst>
            <a:ext uri="{FF2B5EF4-FFF2-40B4-BE49-F238E27FC236}">
              <a16:creationId xmlns:a16="http://schemas.microsoft.com/office/drawing/2014/main" id="{183B7581-7148-4240-A290-B75E664EF800}"/>
            </a:ext>
          </a:extLst>
        </xdr:cNvPr>
        <xdr:cNvCxnSpPr/>
      </xdr:nvCxnSpPr>
      <xdr:spPr>
        <a:xfrm rot="180000" flipV="1">
          <a:off x="8059946" y="4732689"/>
          <a:ext cx="0" cy="522143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439386</xdr:colOff>
      <xdr:row>24</xdr:row>
      <xdr:rowOff>144360</xdr:rowOff>
    </xdr:from>
    <xdr:to>
      <xdr:col>11</xdr:col>
      <xdr:colOff>439386</xdr:colOff>
      <xdr:row>28</xdr:row>
      <xdr:rowOff>41674</xdr:rowOff>
    </xdr:to>
    <xdr:cxnSp macro="">
      <xdr:nvCxnSpPr>
        <xdr:cNvPr id="49" name="Conector recto de flecha 48">
          <a:extLst>
            <a:ext uri="{FF2B5EF4-FFF2-40B4-BE49-F238E27FC236}">
              <a16:creationId xmlns:a16="http://schemas.microsoft.com/office/drawing/2014/main" id="{FFEFE1F2-5A4F-422B-8ABD-7963D7AA0CE6}"/>
            </a:ext>
          </a:extLst>
        </xdr:cNvPr>
        <xdr:cNvCxnSpPr/>
      </xdr:nvCxnSpPr>
      <xdr:spPr>
        <a:xfrm rot="180000" flipV="1">
          <a:off x="8087961" y="4144860"/>
          <a:ext cx="0" cy="583114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151535</xdr:colOff>
      <xdr:row>23</xdr:row>
      <xdr:rowOff>21647</xdr:rowOff>
    </xdr:from>
    <xdr:to>
      <xdr:col>10</xdr:col>
      <xdr:colOff>153474</xdr:colOff>
      <xdr:row>24</xdr:row>
      <xdr:rowOff>144695</xdr:rowOff>
    </xdr:to>
    <xdr:cxnSp macro="">
      <xdr:nvCxnSpPr>
        <xdr:cNvPr id="50" name="Conector recto de flecha 49">
          <a:extLst>
            <a:ext uri="{FF2B5EF4-FFF2-40B4-BE49-F238E27FC236}">
              <a16:creationId xmlns:a16="http://schemas.microsoft.com/office/drawing/2014/main" id="{C1092A91-82BF-46DF-B7BD-9E8B015CCC5E}"/>
            </a:ext>
          </a:extLst>
        </xdr:cNvPr>
        <xdr:cNvCxnSpPr/>
      </xdr:nvCxnSpPr>
      <xdr:spPr>
        <a:xfrm>
          <a:off x="7038110" y="3850697"/>
          <a:ext cx="1939" cy="29449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320146</xdr:colOff>
      <xdr:row>23</xdr:row>
      <xdr:rowOff>21866</xdr:rowOff>
    </xdr:from>
    <xdr:to>
      <xdr:col>10</xdr:col>
      <xdr:colOff>322085</xdr:colOff>
      <xdr:row>24</xdr:row>
      <xdr:rowOff>144914</xdr:rowOff>
    </xdr:to>
    <xdr:cxnSp macro="">
      <xdr:nvCxnSpPr>
        <xdr:cNvPr id="51" name="Conector recto de flecha 50">
          <a:extLst>
            <a:ext uri="{FF2B5EF4-FFF2-40B4-BE49-F238E27FC236}">
              <a16:creationId xmlns:a16="http://schemas.microsoft.com/office/drawing/2014/main" id="{5214DC9E-4B6F-425C-8BBF-7677FB32C324}"/>
            </a:ext>
          </a:extLst>
        </xdr:cNvPr>
        <xdr:cNvCxnSpPr/>
      </xdr:nvCxnSpPr>
      <xdr:spPr>
        <a:xfrm>
          <a:off x="7206721" y="3850916"/>
          <a:ext cx="1939" cy="29449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490073</xdr:colOff>
      <xdr:row>23</xdr:row>
      <xdr:rowOff>21861</xdr:rowOff>
    </xdr:from>
    <xdr:to>
      <xdr:col>10</xdr:col>
      <xdr:colOff>492012</xdr:colOff>
      <xdr:row>24</xdr:row>
      <xdr:rowOff>144909</xdr:rowOff>
    </xdr:to>
    <xdr:cxnSp macro="">
      <xdr:nvCxnSpPr>
        <xdr:cNvPr id="52" name="Conector recto de flecha 51">
          <a:extLst>
            <a:ext uri="{FF2B5EF4-FFF2-40B4-BE49-F238E27FC236}">
              <a16:creationId xmlns:a16="http://schemas.microsoft.com/office/drawing/2014/main" id="{01FA6F7C-D022-42AA-98F0-2C4354810AEC}"/>
            </a:ext>
          </a:extLst>
        </xdr:cNvPr>
        <xdr:cNvCxnSpPr/>
      </xdr:nvCxnSpPr>
      <xdr:spPr>
        <a:xfrm>
          <a:off x="7376648" y="3850911"/>
          <a:ext cx="1939" cy="29449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663797</xdr:colOff>
      <xdr:row>23</xdr:row>
      <xdr:rowOff>21857</xdr:rowOff>
    </xdr:from>
    <xdr:to>
      <xdr:col>10</xdr:col>
      <xdr:colOff>665736</xdr:colOff>
      <xdr:row>24</xdr:row>
      <xdr:rowOff>144905</xdr:rowOff>
    </xdr:to>
    <xdr:cxnSp macro="">
      <xdr:nvCxnSpPr>
        <xdr:cNvPr id="53" name="Conector recto de flecha 52">
          <a:extLst>
            <a:ext uri="{FF2B5EF4-FFF2-40B4-BE49-F238E27FC236}">
              <a16:creationId xmlns:a16="http://schemas.microsoft.com/office/drawing/2014/main" id="{B58D4AE5-7DB3-465C-8F33-95DEE5DE5AF1}"/>
            </a:ext>
          </a:extLst>
        </xdr:cNvPr>
        <xdr:cNvCxnSpPr/>
      </xdr:nvCxnSpPr>
      <xdr:spPr>
        <a:xfrm>
          <a:off x="7550372" y="3850907"/>
          <a:ext cx="1939" cy="29449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590086</xdr:colOff>
      <xdr:row>24</xdr:row>
      <xdr:rowOff>151534</xdr:rowOff>
    </xdr:from>
    <xdr:to>
      <xdr:col>11</xdr:col>
      <xdr:colOff>359352</xdr:colOff>
      <xdr:row>37</xdr:row>
      <xdr:rowOff>120804</xdr:rowOff>
    </xdr:to>
    <xdr:cxnSp macro="">
      <xdr:nvCxnSpPr>
        <xdr:cNvPr id="54" name="Conector recto 53">
          <a:extLst>
            <a:ext uri="{FF2B5EF4-FFF2-40B4-BE49-F238E27FC236}">
              <a16:creationId xmlns:a16="http://schemas.microsoft.com/office/drawing/2014/main" id="{84ED366A-520B-4ACE-9284-BF3ACCCE3E46}"/>
            </a:ext>
          </a:extLst>
        </xdr:cNvPr>
        <xdr:cNvCxnSpPr/>
      </xdr:nvCxnSpPr>
      <xdr:spPr>
        <a:xfrm flipV="1">
          <a:off x="7476661" y="4152034"/>
          <a:ext cx="531266" cy="21981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32238</xdr:colOff>
      <xdr:row>37</xdr:row>
      <xdr:rowOff>112368</xdr:rowOff>
    </xdr:from>
    <xdr:to>
      <xdr:col>10</xdr:col>
      <xdr:colOff>589471</xdr:colOff>
      <xdr:row>37</xdr:row>
      <xdr:rowOff>115631</xdr:rowOff>
    </xdr:to>
    <xdr:cxnSp macro="">
      <xdr:nvCxnSpPr>
        <xdr:cNvPr id="55" name="Conector recto 54">
          <a:extLst>
            <a:ext uri="{FF2B5EF4-FFF2-40B4-BE49-F238E27FC236}">
              <a16:creationId xmlns:a16="http://schemas.microsoft.com/office/drawing/2014/main" id="{DE224D54-485D-4A9E-B3A4-F429F0D5C3A7}"/>
            </a:ext>
          </a:extLst>
        </xdr:cNvPr>
        <xdr:cNvCxnSpPr/>
      </xdr:nvCxnSpPr>
      <xdr:spPr>
        <a:xfrm>
          <a:off x="6918813" y="6341718"/>
          <a:ext cx="557233" cy="326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135610</xdr:colOff>
      <xdr:row>27</xdr:row>
      <xdr:rowOff>5603</xdr:rowOff>
    </xdr:from>
    <xdr:to>
      <xdr:col>5</xdr:col>
      <xdr:colOff>140074</xdr:colOff>
      <xdr:row>30</xdr:row>
      <xdr:rowOff>15772</xdr:rowOff>
    </xdr:to>
    <xdr:cxnSp macro="">
      <xdr:nvCxnSpPr>
        <xdr:cNvPr id="56" name="Conector recto 55">
          <a:extLst>
            <a:ext uri="{FF2B5EF4-FFF2-40B4-BE49-F238E27FC236}">
              <a16:creationId xmlns:a16="http://schemas.microsoft.com/office/drawing/2014/main" id="{34503896-1E00-401A-BF61-F3BEDEE3CBFF}"/>
            </a:ext>
          </a:extLst>
        </xdr:cNvPr>
        <xdr:cNvCxnSpPr/>
      </xdr:nvCxnSpPr>
      <xdr:spPr>
        <a:xfrm flipV="1">
          <a:off x="3221710" y="4520453"/>
          <a:ext cx="4464" cy="52451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134471</xdr:colOff>
      <xdr:row>27</xdr:row>
      <xdr:rowOff>21981</xdr:rowOff>
    </xdr:from>
    <xdr:to>
      <xdr:col>5</xdr:col>
      <xdr:colOff>249115</xdr:colOff>
      <xdr:row>30</xdr:row>
      <xdr:rowOff>14007</xdr:rowOff>
    </xdr:to>
    <xdr:cxnSp macro="">
      <xdr:nvCxnSpPr>
        <xdr:cNvPr id="57" name="Conector recto 56">
          <a:extLst>
            <a:ext uri="{FF2B5EF4-FFF2-40B4-BE49-F238E27FC236}">
              <a16:creationId xmlns:a16="http://schemas.microsoft.com/office/drawing/2014/main" id="{BCF50EFC-1024-4D5D-B3E1-FB4EB93F6AE4}"/>
            </a:ext>
          </a:extLst>
        </xdr:cNvPr>
        <xdr:cNvCxnSpPr/>
      </xdr:nvCxnSpPr>
      <xdr:spPr>
        <a:xfrm flipV="1">
          <a:off x="3220571" y="4536831"/>
          <a:ext cx="114644" cy="50637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29556</xdr:colOff>
      <xdr:row>27</xdr:row>
      <xdr:rowOff>62784</xdr:rowOff>
    </xdr:from>
    <xdr:to>
      <xdr:col>5</xdr:col>
      <xdr:colOff>348214</xdr:colOff>
      <xdr:row>29</xdr:row>
      <xdr:rowOff>43767</xdr:rowOff>
    </xdr:to>
    <xdr:sp macro="" textlink="">
      <xdr:nvSpPr>
        <xdr:cNvPr id="58" name="Arco 57">
          <a:extLst>
            <a:ext uri="{FF2B5EF4-FFF2-40B4-BE49-F238E27FC236}">
              <a16:creationId xmlns:a16="http://schemas.microsoft.com/office/drawing/2014/main" id="{E6C39BF1-3BC2-46CD-A7B3-5D4F617A2239}"/>
            </a:ext>
          </a:extLst>
        </xdr:cNvPr>
        <xdr:cNvSpPr/>
      </xdr:nvSpPr>
      <xdr:spPr>
        <a:xfrm rot="19390950">
          <a:off x="3115656" y="4577634"/>
          <a:ext cx="318658" cy="323883"/>
        </a:xfrm>
        <a:prstGeom prst="arc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4</xdr:col>
      <xdr:colOff>232172</xdr:colOff>
      <xdr:row>36</xdr:row>
      <xdr:rowOff>133703</xdr:rowOff>
    </xdr:from>
    <xdr:to>
      <xdr:col>6</xdr:col>
      <xdr:colOff>12989</xdr:colOff>
      <xdr:row>36</xdr:row>
      <xdr:rowOff>136922</xdr:rowOff>
    </xdr:to>
    <xdr:cxnSp macro="">
      <xdr:nvCxnSpPr>
        <xdr:cNvPr id="59" name="Conector recto 58">
          <a:extLst>
            <a:ext uri="{FF2B5EF4-FFF2-40B4-BE49-F238E27FC236}">
              <a16:creationId xmlns:a16="http://schemas.microsoft.com/office/drawing/2014/main" id="{49ED9B79-0821-4671-BAD3-ED28C15AB33A}"/>
            </a:ext>
          </a:extLst>
        </xdr:cNvPr>
        <xdr:cNvCxnSpPr/>
      </xdr:nvCxnSpPr>
      <xdr:spPr>
        <a:xfrm flipH="1">
          <a:off x="2622947" y="6191603"/>
          <a:ext cx="1171467" cy="321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26374</xdr:colOff>
      <xdr:row>37</xdr:row>
      <xdr:rowOff>5851</xdr:rowOff>
    </xdr:from>
    <xdr:to>
      <xdr:col>5</xdr:col>
      <xdr:colOff>58613</xdr:colOff>
      <xdr:row>37</xdr:row>
      <xdr:rowOff>99635</xdr:rowOff>
    </xdr:to>
    <xdr:cxnSp macro="">
      <xdr:nvCxnSpPr>
        <xdr:cNvPr id="60" name="Conector recto 59">
          <a:extLst>
            <a:ext uri="{FF2B5EF4-FFF2-40B4-BE49-F238E27FC236}">
              <a16:creationId xmlns:a16="http://schemas.microsoft.com/office/drawing/2014/main" id="{D2208E4B-0F1A-4CB0-A0B9-A4C0978191AF}"/>
            </a:ext>
          </a:extLst>
        </xdr:cNvPr>
        <xdr:cNvCxnSpPr/>
      </xdr:nvCxnSpPr>
      <xdr:spPr>
        <a:xfrm flipH="1">
          <a:off x="3112474" y="6235201"/>
          <a:ext cx="32239" cy="937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61541</xdr:colOff>
      <xdr:row>37</xdr:row>
      <xdr:rowOff>5850</xdr:rowOff>
    </xdr:from>
    <xdr:to>
      <xdr:col>5</xdr:col>
      <xdr:colOff>93780</xdr:colOff>
      <xdr:row>37</xdr:row>
      <xdr:rowOff>99634</xdr:rowOff>
    </xdr:to>
    <xdr:cxnSp macro="">
      <xdr:nvCxnSpPr>
        <xdr:cNvPr id="61" name="Conector recto 60">
          <a:extLst>
            <a:ext uri="{FF2B5EF4-FFF2-40B4-BE49-F238E27FC236}">
              <a16:creationId xmlns:a16="http://schemas.microsoft.com/office/drawing/2014/main" id="{7C8007B2-F9CB-4A63-ACAD-CAC5F7A18D39}"/>
            </a:ext>
          </a:extLst>
        </xdr:cNvPr>
        <xdr:cNvCxnSpPr/>
      </xdr:nvCxnSpPr>
      <xdr:spPr>
        <a:xfrm flipH="1">
          <a:off x="3147641" y="6235200"/>
          <a:ext cx="32239" cy="937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213941</xdr:colOff>
      <xdr:row>37</xdr:row>
      <xdr:rowOff>11708</xdr:rowOff>
    </xdr:from>
    <xdr:to>
      <xdr:col>5</xdr:col>
      <xdr:colOff>246180</xdr:colOff>
      <xdr:row>37</xdr:row>
      <xdr:rowOff>105492</xdr:rowOff>
    </xdr:to>
    <xdr:cxnSp macro="">
      <xdr:nvCxnSpPr>
        <xdr:cNvPr id="62" name="Conector recto 61">
          <a:extLst>
            <a:ext uri="{FF2B5EF4-FFF2-40B4-BE49-F238E27FC236}">
              <a16:creationId xmlns:a16="http://schemas.microsoft.com/office/drawing/2014/main" id="{F341B903-C758-4FB4-8B70-C9FC240FBC0A}"/>
            </a:ext>
          </a:extLst>
        </xdr:cNvPr>
        <xdr:cNvCxnSpPr/>
      </xdr:nvCxnSpPr>
      <xdr:spPr>
        <a:xfrm flipH="1">
          <a:off x="3300041" y="6241058"/>
          <a:ext cx="32239" cy="937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246178</xdr:colOff>
      <xdr:row>37</xdr:row>
      <xdr:rowOff>11706</xdr:rowOff>
    </xdr:from>
    <xdr:to>
      <xdr:col>5</xdr:col>
      <xdr:colOff>278417</xdr:colOff>
      <xdr:row>37</xdr:row>
      <xdr:rowOff>105490</xdr:rowOff>
    </xdr:to>
    <xdr:cxnSp macro="">
      <xdr:nvCxnSpPr>
        <xdr:cNvPr id="63" name="Conector recto 62">
          <a:extLst>
            <a:ext uri="{FF2B5EF4-FFF2-40B4-BE49-F238E27FC236}">
              <a16:creationId xmlns:a16="http://schemas.microsoft.com/office/drawing/2014/main" id="{CD54E611-C764-46FB-97D9-89A54A1F1F8B}"/>
            </a:ext>
          </a:extLst>
        </xdr:cNvPr>
        <xdr:cNvCxnSpPr/>
      </xdr:nvCxnSpPr>
      <xdr:spPr>
        <a:xfrm flipH="1">
          <a:off x="3332278" y="6241056"/>
          <a:ext cx="32239" cy="937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398578</xdr:colOff>
      <xdr:row>37</xdr:row>
      <xdr:rowOff>8772</xdr:rowOff>
    </xdr:from>
    <xdr:to>
      <xdr:col>5</xdr:col>
      <xdr:colOff>430817</xdr:colOff>
      <xdr:row>37</xdr:row>
      <xdr:rowOff>102556</xdr:rowOff>
    </xdr:to>
    <xdr:cxnSp macro="">
      <xdr:nvCxnSpPr>
        <xdr:cNvPr id="64" name="Conector recto 63">
          <a:extLst>
            <a:ext uri="{FF2B5EF4-FFF2-40B4-BE49-F238E27FC236}">
              <a16:creationId xmlns:a16="http://schemas.microsoft.com/office/drawing/2014/main" id="{4E5856C0-3D83-4D36-902A-BA15FC633F1F}"/>
            </a:ext>
          </a:extLst>
        </xdr:cNvPr>
        <xdr:cNvCxnSpPr/>
      </xdr:nvCxnSpPr>
      <xdr:spPr>
        <a:xfrm flipH="1">
          <a:off x="3484678" y="6238122"/>
          <a:ext cx="32239" cy="937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430817</xdr:colOff>
      <xdr:row>37</xdr:row>
      <xdr:rowOff>8768</xdr:rowOff>
    </xdr:from>
    <xdr:to>
      <xdr:col>5</xdr:col>
      <xdr:colOff>463056</xdr:colOff>
      <xdr:row>37</xdr:row>
      <xdr:rowOff>102552</xdr:rowOff>
    </xdr:to>
    <xdr:cxnSp macro="">
      <xdr:nvCxnSpPr>
        <xdr:cNvPr id="65" name="Conector recto 64">
          <a:extLst>
            <a:ext uri="{FF2B5EF4-FFF2-40B4-BE49-F238E27FC236}">
              <a16:creationId xmlns:a16="http://schemas.microsoft.com/office/drawing/2014/main" id="{4154CD8C-E0A9-4715-94A3-69297781863B}"/>
            </a:ext>
          </a:extLst>
        </xdr:cNvPr>
        <xdr:cNvCxnSpPr/>
      </xdr:nvCxnSpPr>
      <xdr:spPr>
        <a:xfrm flipH="1">
          <a:off x="3516917" y="6238118"/>
          <a:ext cx="32239" cy="937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583217</xdr:colOff>
      <xdr:row>37</xdr:row>
      <xdr:rowOff>5833</xdr:rowOff>
    </xdr:from>
    <xdr:to>
      <xdr:col>5</xdr:col>
      <xdr:colOff>615456</xdr:colOff>
      <xdr:row>37</xdr:row>
      <xdr:rowOff>99617</xdr:rowOff>
    </xdr:to>
    <xdr:cxnSp macro="">
      <xdr:nvCxnSpPr>
        <xdr:cNvPr id="66" name="Conector recto 65">
          <a:extLst>
            <a:ext uri="{FF2B5EF4-FFF2-40B4-BE49-F238E27FC236}">
              <a16:creationId xmlns:a16="http://schemas.microsoft.com/office/drawing/2014/main" id="{694B1A1F-CF48-47CD-ACC8-6A99C840BB89}"/>
            </a:ext>
          </a:extLst>
        </xdr:cNvPr>
        <xdr:cNvCxnSpPr/>
      </xdr:nvCxnSpPr>
      <xdr:spPr>
        <a:xfrm flipH="1">
          <a:off x="3669317" y="6235183"/>
          <a:ext cx="32239" cy="937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612524</xdr:colOff>
      <xdr:row>37</xdr:row>
      <xdr:rowOff>5831</xdr:rowOff>
    </xdr:from>
    <xdr:to>
      <xdr:col>5</xdr:col>
      <xdr:colOff>644763</xdr:colOff>
      <xdr:row>37</xdr:row>
      <xdr:rowOff>99615</xdr:rowOff>
    </xdr:to>
    <xdr:cxnSp macro="">
      <xdr:nvCxnSpPr>
        <xdr:cNvPr id="67" name="Conector recto 66">
          <a:extLst>
            <a:ext uri="{FF2B5EF4-FFF2-40B4-BE49-F238E27FC236}">
              <a16:creationId xmlns:a16="http://schemas.microsoft.com/office/drawing/2014/main" id="{7DBD1DDB-A36D-4F27-9979-4BB41D52DEF1}"/>
            </a:ext>
          </a:extLst>
        </xdr:cNvPr>
        <xdr:cNvCxnSpPr/>
      </xdr:nvCxnSpPr>
      <xdr:spPr>
        <a:xfrm flipH="1">
          <a:off x="3698624" y="6235181"/>
          <a:ext cx="32239" cy="937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110085</xdr:colOff>
      <xdr:row>37</xdr:row>
      <xdr:rowOff>42130</xdr:rowOff>
    </xdr:from>
    <xdr:to>
      <xdr:col>5</xdr:col>
      <xdr:colOff>203871</xdr:colOff>
      <xdr:row>37</xdr:row>
      <xdr:rowOff>45057</xdr:rowOff>
    </xdr:to>
    <xdr:cxnSp macro="">
      <xdr:nvCxnSpPr>
        <xdr:cNvPr id="68" name="Conector recto 67">
          <a:extLst>
            <a:ext uri="{FF2B5EF4-FFF2-40B4-BE49-F238E27FC236}">
              <a16:creationId xmlns:a16="http://schemas.microsoft.com/office/drawing/2014/main" id="{E7C86A63-1FB3-436B-B7F9-A53FF9166815}"/>
            </a:ext>
          </a:extLst>
        </xdr:cNvPr>
        <xdr:cNvCxnSpPr/>
      </xdr:nvCxnSpPr>
      <xdr:spPr>
        <a:xfrm flipV="1">
          <a:off x="3196185" y="6271480"/>
          <a:ext cx="93786" cy="29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102942</xdr:colOff>
      <xdr:row>37</xdr:row>
      <xdr:rowOff>68324</xdr:rowOff>
    </xdr:from>
    <xdr:to>
      <xdr:col>5</xdr:col>
      <xdr:colOff>196728</xdr:colOff>
      <xdr:row>37</xdr:row>
      <xdr:rowOff>71251</xdr:rowOff>
    </xdr:to>
    <xdr:cxnSp macro="">
      <xdr:nvCxnSpPr>
        <xdr:cNvPr id="69" name="Conector recto 68">
          <a:extLst>
            <a:ext uri="{FF2B5EF4-FFF2-40B4-BE49-F238E27FC236}">
              <a16:creationId xmlns:a16="http://schemas.microsoft.com/office/drawing/2014/main" id="{A3E0DD8E-10A4-4243-B71E-EA01DDFE86B6}"/>
            </a:ext>
          </a:extLst>
        </xdr:cNvPr>
        <xdr:cNvCxnSpPr/>
      </xdr:nvCxnSpPr>
      <xdr:spPr>
        <a:xfrm flipV="1">
          <a:off x="3189042" y="6297674"/>
          <a:ext cx="93786" cy="29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295822</xdr:colOff>
      <xdr:row>37</xdr:row>
      <xdr:rowOff>44511</xdr:rowOff>
    </xdr:from>
    <xdr:to>
      <xdr:col>5</xdr:col>
      <xdr:colOff>389608</xdr:colOff>
      <xdr:row>37</xdr:row>
      <xdr:rowOff>47438</xdr:rowOff>
    </xdr:to>
    <xdr:cxnSp macro="">
      <xdr:nvCxnSpPr>
        <xdr:cNvPr id="70" name="Conector recto 69">
          <a:extLst>
            <a:ext uri="{FF2B5EF4-FFF2-40B4-BE49-F238E27FC236}">
              <a16:creationId xmlns:a16="http://schemas.microsoft.com/office/drawing/2014/main" id="{299104CC-EF18-40FA-956F-B1E71475C18D}"/>
            </a:ext>
          </a:extLst>
        </xdr:cNvPr>
        <xdr:cNvCxnSpPr/>
      </xdr:nvCxnSpPr>
      <xdr:spPr>
        <a:xfrm flipV="1">
          <a:off x="3381922" y="6273861"/>
          <a:ext cx="93786" cy="29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286298</xdr:colOff>
      <xdr:row>37</xdr:row>
      <xdr:rowOff>73086</xdr:rowOff>
    </xdr:from>
    <xdr:to>
      <xdr:col>5</xdr:col>
      <xdr:colOff>380084</xdr:colOff>
      <xdr:row>37</xdr:row>
      <xdr:rowOff>76013</xdr:rowOff>
    </xdr:to>
    <xdr:cxnSp macro="">
      <xdr:nvCxnSpPr>
        <xdr:cNvPr id="71" name="Conector recto 70">
          <a:extLst>
            <a:ext uri="{FF2B5EF4-FFF2-40B4-BE49-F238E27FC236}">
              <a16:creationId xmlns:a16="http://schemas.microsoft.com/office/drawing/2014/main" id="{691715C4-A763-4023-A940-C3980C2D8D5A}"/>
            </a:ext>
          </a:extLst>
        </xdr:cNvPr>
        <xdr:cNvCxnSpPr/>
      </xdr:nvCxnSpPr>
      <xdr:spPr>
        <a:xfrm flipV="1">
          <a:off x="3372398" y="6302436"/>
          <a:ext cx="93786" cy="29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479178</xdr:colOff>
      <xdr:row>37</xdr:row>
      <xdr:rowOff>39749</xdr:rowOff>
    </xdr:from>
    <xdr:to>
      <xdr:col>5</xdr:col>
      <xdr:colOff>572964</xdr:colOff>
      <xdr:row>37</xdr:row>
      <xdr:rowOff>42676</xdr:rowOff>
    </xdr:to>
    <xdr:cxnSp macro="">
      <xdr:nvCxnSpPr>
        <xdr:cNvPr id="72" name="Conector recto 71">
          <a:extLst>
            <a:ext uri="{FF2B5EF4-FFF2-40B4-BE49-F238E27FC236}">
              <a16:creationId xmlns:a16="http://schemas.microsoft.com/office/drawing/2014/main" id="{8DA79E74-E9BE-43DC-830A-35502258C4A3}"/>
            </a:ext>
          </a:extLst>
        </xdr:cNvPr>
        <xdr:cNvCxnSpPr/>
      </xdr:nvCxnSpPr>
      <xdr:spPr>
        <a:xfrm flipV="1">
          <a:off x="3565278" y="6269099"/>
          <a:ext cx="93786" cy="29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472035</xdr:colOff>
      <xdr:row>37</xdr:row>
      <xdr:rowOff>68324</xdr:rowOff>
    </xdr:from>
    <xdr:to>
      <xdr:col>5</xdr:col>
      <xdr:colOff>565821</xdr:colOff>
      <xdr:row>37</xdr:row>
      <xdr:rowOff>71251</xdr:rowOff>
    </xdr:to>
    <xdr:cxnSp macro="">
      <xdr:nvCxnSpPr>
        <xdr:cNvPr id="73" name="Conector recto 72">
          <a:extLst>
            <a:ext uri="{FF2B5EF4-FFF2-40B4-BE49-F238E27FC236}">
              <a16:creationId xmlns:a16="http://schemas.microsoft.com/office/drawing/2014/main" id="{D77DBC4B-3926-4E8C-A52D-621CC2FC5C2F}"/>
            </a:ext>
          </a:extLst>
        </xdr:cNvPr>
        <xdr:cNvCxnSpPr/>
      </xdr:nvCxnSpPr>
      <xdr:spPr>
        <a:xfrm flipV="1">
          <a:off x="3558135" y="6297674"/>
          <a:ext cx="93786" cy="29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329046</xdr:colOff>
      <xdr:row>24</xdr:row>
      <xdr:rowOff>136735</xdr:rowOff>
    </xdr:from>
    <xdr:to>
      <xdr:col>13</xdr:col>
      <xdr:colOff>12989</xdr:colOff>
      <xdr:row>24</xdr:row>
      <xdr:rowOff>136735</xdr:rowOff>
    </xdr:to>
    <xdr:cxnSp macro="">
      <xdr:nvCxnSpPr>
        <xdr:cNvPr id="74" name="Conector recto 73">
          <a:extLst>
            <a:ext uri="{FF2B5EF4-FFF2-40B4-BE49-F238E27FC236}">
              <a16:creationId xmlns:a16="http://schemas.microsoft.com/office/drawing/2014/main" id="{6F0A9995-7494-40F5-8164-6E717EE56F7D}"/>
            </a:ext>
          </a:extLst>
        </xdr:cNvPr>
        <xdr:cNvCxnSpPr/>
      </xdr:nvCxnSpPr>
      <xdr:spPr>
        <a:xfrm flipH="1">
          <a:off x="7977621" y="4137235"/>
          <a:ext cx="96981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26374</xdr:colOff>
      <xdr:row>25</xdr:row>
      <xdr:rowOff>5851</xdr:rowOff>
    </xdr:from>
    <xdr:to>
      <xdr:col>12</xdr:col>
      <xdr:colOff>58613</xdr:colOff>
      <xdr:row>25</xdr:row>
      <xdr:rowOff>99635</xdr:rowOff>
    </xdr:to>
    <xdr:cxnSp macro="">
      <xdr:nvCxnSpPr>
        <xdr:cNvPr id="75" name="Conector recto 74">
          <a:extLst>
            <a:ext uri="{FF2B5EF4-FFF2-40B4-BE49-F238E27FC236}">
              <a16:creationId xmlns:a16="http://schemas.microsoft.com/office/drawing/2014/main" id="{C79CEE8C-D996-4A9A-90E3-B64DB4E6A96E}"/>
            </a:ext>
          </a:extLst>
        </xdr:cNvPr>
        <xdr:cNvCxnSpPr/>
      </xdr:nvCxnSpPr>
      <xdr:spPr>
        <a:xfrm flipH="1">
          <a:off x="8198824" y="4177801"/>
          <a:ext cx="32239" cy="937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61541</xdr:colOff>
      <xdr:row>25</xdr:row>
      <xdr:rowOff>5850</xdr:rowOff>
    </xdr:from>
    <xdr:to>
      <xdr:col>12</xdr:col>
      <xdr:colOff>93780</xdr:colOff>
      <xdr:row>25</xdr:row>
      <xdr:rowOff>99634</xdr:rowOff>
    </xdr:to>
    <xdr:cxnSp macro="">
      <xdr:nvCxnSpPr>
        <xdr:cNvPr id="76" name="Conector recto 75">
          <a:extLst>
            <a:ext uri="{FF2B5EF4-FFF2-40B4-BE49-F238E27FC236}">
              <a16:creationId xmlns:a16="http://schemas.microsoft.com/office/drawing/2014/main" id="{97DDA0C8-9B34-41FE-9733-9D0532106E9C}"/>
            </a:ext>
          </a:extLst>
        </xdr:cNvPr>
        <xdr:cNvCxnSpPr/>
      </xdr:nvCxnSpPr>
      <xdr:spPr>
        <a:xfrm flipH="1">
          <a:off x="8233991" y="4177800"/>
          <a:ext cx="32239" cy="937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213941</xdr:colOff>
      <xdr:row>25</xdr:row>
      <xdr:rowOff>11708</xdr:rowOff>
    </xdr:from>
    <xdr:to>
      <xdr:col>12</xdr:col>
      <xdr:colOff>246180</xdr:colOff>
      <xdr:row>25</xdr:row>
      <xdr:rowOff>105492</xdr:rowOff>
    </xdr:to>
    <xdr:cxnSp macro="">
      <xdr:nvCxnSpPr>
        <xdr:cNvPr id="77" name="Conector recto 76">
          <a:extLst>
            <a:ext uri="{FF2B5EF4-FFF2-40B4-BE49-F238E27FC236}">
              <a16:creationId xmlns:a16="http://schemas.microsoft.com/office/drawing/2014/main" id="{666346A7-94D8-428E-B547-012F01E975E8}"/>
            </a:ext>
          </a:extLst>
        </xdr:cNvPr>
        <xdr:cNvCxnSpPr/>
      </xdr:nvCxnSpPr>
      <xdr:spPr>
        <a:xfrm flipH="1">
          <a:off x="8386391" y="4183658"/>
          <a:ext cx="32239" cy="937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246178</xdr:colOff>
      <xdr:row>25</xdr:row>
      <xdr:rowOff>11706</xdr:rowOff>
    </xdr:from>
    <xdr:to>
      <xdr:col>12</xdr:col>
      <xdr:colOff>278417</xdr:colOff>
      <xdr:row>25</xdr:row>
      <xdr:rowOff>105490</xdr:rowOff>
    </xdr:to>
    <xdr:cxnSp macro="">
      <xdr:nvCxnSpPr>
        <xdr:cNvPr id="78" name="Conector recto 77">
          <a:extLst>
            <a:ext uri="{FF2B5EF4-FFF2-40B4-BE49-F238E27FC236}">
              <a16:creationId xmlns:a16="http://schemas.microsoft.com/office/drawing/2014/main" id="{C549A120-A411-41B6-A97A-E9115F3341B0}"/>
            </a:ext>
          </a:extLst>
        </xdr:cNvPr>
        <xdr:cNvCxnSpPr/>
      </xdr:nvCxnSpPr>
      <xdr:spPr>
        <a:xfrm flipH="1">
          <a:off x="8418628" y="4183656"/>
          <a:ext cx="32239" cy="937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398578</xdr:colOff>
      <xdr:row>25</xdr:row>
      <xdr:rowOff>8772</xdr:rowOff>
    </xdr:from>
    <xdr:to>
      <xdr:col>12</xdr:col>
      <xdr:colOff>430817</xdr:colOff>
      <xdr:row>25</xdr:row>
      <xdr:rowOff>102556</xdr:rowOff>
    </xdr:to>
    <xdr:cxnSp macro="">
      <xdr:nvCxnSpPr>
        <xdr:cNvPr id="79" name="Conector recto 78">
          <a:extLst>
            <a:ext uri="{FF2B5EF4-FFF2-40B4-BE49-F238E27FC236}">
              <a16:creationId xmlns:a16="http://schemas.microsoft.com/office/drawing/2014/main" id="{7B65CC12-6940-4437-946D-F258A92B2126}"/>
            </a:ext>
          </a:extLst>
        </xdr:cNvPr>
        <xdr:cNvCxnSpPr/>
      </xdr:nvCxnSpPr>
      <xdr:spPr>
        <a:xfrm flipH="1">
          <a:off x="8571028" y="4180722"/>
          <a:ext cx="32239" cy="937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430817</xdr:colOff>
      <xdr:row>25</xdr:row>
      <xdr:rowOff>8768</xdr:rowOff>
    </xdr:from>
    <xdr:to>
      <xdr:col>12</xdr:col>
      <xdr:colOff>463056</xdr:colOff>
      <xdr:row>25</xdr:row>
      <xdr:rowOff>102552</xdr:rowOff>
    </xdr:to>
    <xdr:cxnSp macro="">
      <xdr:nvCxnSpPr>
        <xdr:cNvPr id="80" name="Conector recto 79">
          <a:extLst>
            <a:ext uri="{FF2B5EF4-FFF2-40B4-BE49-F238E27FC236}">
              <a16:creationId xmlns:a16="http://schemas.microsoft.com/office/drawing/2014/main" id="{D5F186F3-75E2-49D2-BC81-A84A035F69F3}"/>
            </a:ext>
          </a:extLst>
        </xdr:cNvPr>
        <xdr:cNvCxnSpPr/>
      </xdr:nvCxnSpPr>
      <xdr:spPr>
        <a:xfrm flipH="1">
          <a:off x="8603267" y="4180718"/>
          <a:ext cx="32239" cy="937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583217</xdr:colOff>
      <xdr:row>25</xdr:row>
      <xdr:rowOff>5833</xdr:rowOff>
    </xdr:from>
    <xdr:to>
      <xdr:col>12</xdr:col>
      <xdr:colOff>615456</xdr:colOff>
      <xdr:row>25</xdr:row>
      <xdr:rowOff>99617</xdr:rowOff>
    </xdr:to>
    <xdr:cxnSp macro="">
      <xdr:nvCxnSpPr>
        <xdr:cNvPr id="81" name="Conector recto 80">
          <a:extLst>
            <a:ext uri="{FF2B5EF4-FFF2-40B4-BE49-F238E27FC236}">
              <a16:creationId xmlns:a16="http://schemas.microsoft.com/office/drawing/2014/main" id="{81C9DCCC-9583-4775-AD25-0B56C2199799}"/>
            </a:ext>
          </a:extLst>
        </xdr:cNvPr>
        <xdr:cNvCxnSpPr/>
      </xdr:nvCxnSpPr>
      <xdr:spPr>
        <a:xfrm flipH="1">
          <a:off x="8755667" y="4177783"/>
          <a:ext cx="32239" cy="937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612524</xdr:colOff>
      <xdr:row>25</xdr:row>
      <xdr:rowOff>5831</xdr:rowOff>
    </xdr:from>
    <xdr:to>
      <xdr:col>12</xdr:col>
      <xdr:colOff>644763</xdr:colOff>
      <xdr:row>25</xdr:row>
      <xdr:rowOff>99615</xdr:rowOff>
    </xdr:to>
    <xdr:cxnSp macro="">
      <xdr:nvCxnSpPr>
        <xdr:cNvPr id="82" name="Conector recto 81">
          <a:extLst>
            <a:ext uri="{FF2B5EF4-FFF2-40B4-BE49-F238E27FC236}">
              <a16:creationId xmlns:a16="http://schemas.microsoft.com/office/drawing/2014/main" id="{4074454A-BE11-444C-B4B1-675B3C8D06A4}"/>
            </a:ext>
          </a:extLst>
        </xdr:cNvPr>
        <xdr:cNvCxnSpPr/>
      </xdr:nvCxnSpPr>
      <xdr:spPr>
        <a:xfrm flipH="1">
          <a:off x="8784974" y="4177781"/>
          <a:ext cx="32239" cy="937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424410</xdr:colOff>
      <xdr:row>25</xdr:row>
      <xdr:rowOff>42130</xdr:rowOff>
    </xdr:from>
    <xdr:to>
      <xdr:col>11</xdr:col>
      <xdr:colOff>518196</xdr:colOff>
      <xdr:row>25</xdr:row>
      <xdr:rowOff>45057</xdr:rowOff>
    </xdr:to>
    <xdr:cxnSp macro="">
      <xdr:nvCxnSpPr>
        <xdr:cNvPr id="83" name="Conector recto 82">
          <a:extLst>
            <a:ext uri="{FF2B5EF4-FFF2-40B4-BE49-F238E27FC236}">
              <a16:creationId xmlns:a16="http://schemas.microsoft.com/office/drawing/2014/main" id="{4C215166-CA57-4EA7-92EF-185796E086C8}"/>
            </a:ext>
          </a:extLst>
        </xdr:cNvPr>
        <xdr:cNvCxnSpPr/>
      </xdr:nvCxnSpPr>
      <xdr:spPr>
        <a:xfrm flipV="1">
          <a:off x="8072985" y="4214080"/>
          <a:ext cx="93786" cy="29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419648</xdr:colOff>
      <xdr:row>25</xdr:row>
      <xdr:rowOff>68324</xdr:rowOff>
    </xdr:from>
    <xdr:to>
      <xdr:col>11</xdr:col>
      <xdr:colOff>513434</xdr:colOff>
      <xdr:row>25</xdr:row>
      <xdr:rowOff>71251</xdr:rowOff>
    </xdr:to>
    <xdr:cxnSp macro="">
      <xdr:nvCxnSpPr>
        <xdr:cNvPr id="84" name="Conector recto 83">
          <a:extLst>
            <a:ext uri="{FF2B5EF4-FFF2-40B4-BE49-F238E27FC236}">
              <a16:creationId xmlns:a16="http://schemas.microsoft.com/office/drawing/2014/main" id="{71A9AA46-BD1D-4600-BCE8-D52A71A85ECF}"/>
            </a:ext>
          </a:extLst>
        </xdr:cNvPr>
        <xdr:cNvCxnSpPr/>
      </xdr:nvCxnSpPr>
      <xdr:spPr>
        <a:xfrm flipV="1">
          <a:off x="8068223" y="4240274"/>
          <a:ext cx="93786" cy="29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110085</xdr:colOff>
      <xdr:row>25</xdr:row>
      <xdr:rowOff>42130</xdr:rowOff>
    </xdr:from>
    <xdr:to>
      <xdr:col>12</xdr:col>
      <xdr:colOff>203871</xdr:colOff>
      <xdr:row>25</xdr:row>
      <xdr:rowOff>45057</xdr:rowOff>
    </xdr:to>
    <xdr:cxnSp macro="">
      <xdr:nvCxnSpPr>
        <xdr:cNvPr id="85" name="Conector recto 84">
          <a:extLst>
            <a:ext uri="{FF2B5EF4-FFF2-40B4-BE49-F238E27FC236}">
              <a16:creationId xmlns:a16="http://schemas.microsoft.com/office/drawing/2014/main" id="{34ED4404-5764-4D97-B908-F3B2B24E557B}"/>
            </a:ext>
          </a:extLst>
        </xdr:cNvPr>
        <xdr:cNvCxnSpPr/>
      </xdr:nvCxnSpPr>
      <xdr:spPr>
        <a:xfrm flipV="1">
          <a:off x="8282535" y="4214080"/>
          <a:ext cx="93786" cy="29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102942</xdr:colOff>
      <xdr:row>25</xdr:row>
      <xdr:rowOff>68324</xdr:rowOff>
    </xdr:from>
    <xdr:to>
      <xdr:col>12</xdr:col>
      <xdr:colOff>196728</xdr:colOff>
      <xdr:row>25</xdr:row>
      <xdr:rowOff>71251</xdr:rowOff>
    </xdr:to>
    <xdr:cxnSp macro="">
      <xdr:nvCxnSpPr>
        <xdr:cNvPr id="86" name="Conector recto 85">
          <a:extLst>
            <a:ext uri="{FF2B5EF4-FFF2-40B4-BE49-F238E27FC236}">
              <a16:creationId xmlns:a16="http://schemas.microsoft.com/office/drawing/2014/main" id="{214766EF-6211-4A8F-9096-31C0ACFA81E3}"/>
            </a:ext>
          </a:extLst>
        </xdr:cNvPr>
        <xdr:cNvCxnSpPr/>
      </xdr:nvCxnSpPr>
      <xdr:spPr>
        <a:xfrm flipV="1">
          <a:off x="8275392" y="4240274"/>
          <a:ext cx="93786" cy="29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295822</xdr:colOff>
      <xdr:row>25</xdr:row>
      <xdr:rowOff>44511</xdr:rowOff>
    </xdr:from>
    <xdr:to>
      <xdr:col>12</xdr:col>
      <xdr:colOff>389608</xdr:colOff>
      <xdr:row>25</xdr:row>
      <xdr:rowOff>47438</xdr:rowOff>
    </xdr:to>
    <xdr:cxnSp macro="">
      <xdr:nvCxnSpPr>
        <xdr:cNvPr id="87" name="Conector recto 86">
          <a:extLst>
            <a:ext uri="{FF2B5EF4-FFF2-40B4-BE49-F238E27FC236}">
              <a16:creationId xmlns:a16="http://schemas.microsoft.com/office/drawing/2014/main" id="{CE44A7F6-F456-4BF3-8505-757A7B7AAA6D}"/>
            </a:ext>
          </a:extLst>
        </xdr:cNvPr>
        <xdr:cNvCxnSpPr/>
      </xdr:nvCxnSpPr>
      <xdr:spPr>
        <a:xfrm flipV="1">
          <a:off x="8468272" y="4216461"/>
          <a:ext cx="93786" cy="29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286298</xdr:colOff>
      <xdr:row>25</xdr:row>
      <xdr:rowOff>73086</xdr:rowOff>
    </xdr:from>
    <xdr:to>
      <xdr:col>12</xdr:col>
      <xdr:colOff>380084</xdr:colOff>
      <xdr:row>25</xdr:row>
      <xdr:rowOff>76013</xdr:rowOff>
    </xdr:to>
    <xdr:cxnSp macro="">
      <xdr:nvCxnSpPr>
        <xdr:cNvPr id="88" name="Conector recto 87">
          <a:extLst>
            <a:ext uri="{FF2B5EF4-FFF2-40B4-BE49-F238E27FC236}">
              <a16:creationId xmlns:a16="http://schemas.microsoft.com/office/drawing/2014/main" id="{1B6631BF-1D2E-4D1B-A70E-ADFFD1E6E41A}"/>
            </a:ext>
          </a:extLst>
        </xdr:cNvPr>
        <xdr:cNvCxnSpPr/>
      </xdr:nvCxnSpPr>
      <xdr:spPr>
        <a:xfrm flipV="1">
          <a:off x="8458748" y="4245036"/>
          <a:ext cx="93786" cy="29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479178</xdr:colOff>
      <xdr:row>25</xdr:row>
      <xdr:rowOff>39749</xdr:rowOff>
    </xdr:from>
    <xdr:to>
      <xdr:col>12</xdr:col>
      <xdr:colOff>572964</xdr:colOff>
      <xdr:row>25</xdr:row>
      <xdr:rowOff>42676</xdr:rowOff>
    </xdr:to>
    <xdr:cxnSp macro="">
      <xdr:nvCxnSpPr>
        <xdr:cNvPr id="89" name="Conector recto 88">
          <a:extLst>
            <a:ext uri="{FF2B5EF4-FFF2-40B4-BE49-F238E27FC236}">
              <a16:creationId xmlns:a16="http://schemas.microsoft.com/office/drawing/2014/main" id="{495CED48-7DE3-4AE0-A879-207CA8FD53E5}"/>
            </a:ext>
          </a:extLst>
        </xdr:cNvPr>
        <xdr:cNvCxnSpPr/>
      </xdr:nvCxnSpPr>
      <xdr:spPr>
        <a:xfrm flipV="1">
          <a:off x="8651628" y="4211699"/>
          <a:ext cx="93786" cy="29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472035</xdr:colOff>
      <xdr:row>25</xdr:row>
      <xdr:rowOff>68324</xdr:rowOff>
    </xdr:from>
    <xdr:to>
      <xdr:col>12</xdr:col>
      <xdr:colOff>565821</xdr:colOff>
      <xdr:row>25</xdr:row>
      <xdr:rowOff>71251</xdr:rowOff>
    </xdr:to>
    <xdr:cxnSp macro="">
      <xdr:nvCxnSpPr>
        <xdr:cNvPr id="90" name="Conector recto 89">
          <a:extLst>
            <a:ext uri="{FF2B5EF4-FFF2-40B4-BE49-F238E27FC236}">
              <a16:creationId xmlns:a16="http://schemas.microsoft.com/office/drawing/2014/main" id="{EB40D4AB-D8A1-4A70-8B79-C059798D6D2C}"/>
            </a:ext>
          </a:extLst>
        </xdr:cNvPr>
        <xdr:cNvCxnSpPr/>
      </xdr:nvCxnSpPr>
      <xdr:spPr>
        <a:xfrm flipV="1">
          <a:off x="8644485" y="4240274"/>
          <a:ext cx="93786" cy="29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290593</xdr:colOff>
      <xdr:row>24</xdr:row>
      <xdr:rowOff>48433</xdr:rowOff>
    </xdr:from>
    <xdr:to>
      <xdr:col>6</xdr:col>
      <xdr:colOff>122670</xdr:colOff>
      <xdr:row>24</xdr:row>
      <xdr:rowOff>103517</xdr:rowOff>
    </xdr:to>
    <xdr:cxnSp macro="">
      <xdr:nvCxnSpPr>
        <xdr:cNvPr id="91" name="Conector recto 90">
          <a:extLst>
            <a:ext uri="{FF2B5EF4-FFF2-40B4-BE49-F238E27FC236}">
              <a16:creationId xmlns:a16="http://schemas.microsoft.com/office/drawing/2014/main" id="{23B8CE86-BE36-47D6-8545-EFB7200C5411}"/>
            </a:ext>
          </a:extLst>
        </xdr:cNvPr>
        <xdr:cNvCxnSpPr/>
      </xdr:nvCxnSpPr>
      <xdr:spPr>
        <a:xfrm>
          <a:off x="3376693" y="4048933"/>
          <a:ext cx="527402" cy="550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229246</xdr:colOff>
      <xdr:row>36</xdr:row>
      <xdr:rowOff>83949</xdr:rowOff>
    </xdr:from>
    <xdr:to>
      <xdr:col>6</xdr:col>
      <xdr:colOff>5742</xdr:colOff>
      <xdr:row>36</xdr:row>
      <xdr:rowOff>124538</xdr:rowOff>
    </xdr:to>
    <xdr:cxnSp macro="">
      <xdr:nvCxnSpPr>
        <xdr:cNvPr id="92" name="Conector recto 91">
          <a:extLst>
            <a:ext uri="{FF2B5EF4-FFF2-40B4-BE49-F238E27FC236}">
              <a16:creationId xmlns:a16="http://schemas.microsoft.com/office/drawing/2014/main" id="{A616100F-256B-4B1E-8399-94B400DA73AB}"/>
            </a:ext>
          </a:extLst>
        </xdr:cNvPr>
        <xdr:cNvCxnSpPr/>
      </xdr:nvCxnSpPr>
      <xdr:spPr>
        <a:xfrm>
          <a:off x="3315346" y="6141849"/>
          <a:ext cx="471821" cy="4058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433550</xdr:colOff>
      <xdr:row>24</xdr:row>
      <xdr:rowOff>75710</xdr:rowOff>
    </xdr:from>
    <xdr:to>
      <xdr:col>5</xdr:col>
      <xdr:colOff>551792</xdr:colOff>
      <xdr:row>36</xdr:row>
      <xdr:rowOff>101986</xdr:rowOff>
    </xdr:to>
    <xdr:cxnSp macro="">
      <xdr:nvCxnSpPr>
        <xdr:cNvPr id="93" name="Conector recto de flecha 92">
          <a:extLst>
            <a:ext uri="{FF2B5EF4-FFF2-40B4-BE49-F238E27FC236}">
              <a16:creationId xmlns:a16="http://schemas.microsoft.com/office/drawing/2014/main" id="{EE862613-CE18-4AED-B5B2-E4DE267F1A8C}"/>
            </a:ext>
          </a:extLst>
        </xdr:cNvPr>
        <xdr:cNvCxnSpPr/>
      </xdr:nvCxnSpPr>
      <xdr:spPr>
        <a:xfrm flipV="1">
          <a:off x="3519650" y="4076210"/>
          <a:ext cx="118242" cy="2083676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348761</xdr:colOff>
      <xdr:row>37</xdr:row>
      <xdr:rowOff>0</xdr:rowOff>
    </xdr:from>
    <xdr:to>
      <xdr:col>4</xdr:col>
      <xdr:colOff>381000</xdr:colOff>
      <xdr:row>37</xdr:row>
      <xdr:rowOff>93784</xdr:rowOff>
    </xdr:to>
    <xdr:cxnSp macro="">
      <xdr:nvCxnSpPr>
        <xdr:cNvPr id="94" name="Conector recto 93">
          <a:extLst>
            <a:ext uri="{FF2B5EF4-FFF2-40B4-BE49-F238E27FC236}">
              <a16:creationId xmlns:a16="http://schemas.microsoft.com/office/drawing/2014/main" id="{2202E256-3B1D-4DCA-B8B4-41CF0070F094}"/>
            </a:ext>
          </a:extLst>
        </xdr:cNvPr>
        <xdr:cNvCxnSpPr/>
      </xdr:nvCxnSpPr>
      <xdr:spPr>
        <a:xfrm flipH="1">
          <a:off x="2739536" y="6229350"/>
          <a:ext cx="32239" cy="937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380998</xdr:colOff>
      <xdr:row>37</xdr:row>
      <xdr:rowOff>5858</xdr:rowOff>
    </xdr:from>
    <xdr:to>
      <xdr:col>4</xdr:col>
      <xdr:colOff>413237</xdr:colOff>
      <xdr:row>37</xdr:row>
      <xdr:rowOff>99642</xdr:rowOff>
    </xdr:to>
    <xdr:cxnSp macro="">
      <xdr:nvCxnSpPr>
        <xdr:cNvPr id="95" name="Conector recto 94">
          <a:extLst>
            <a:ext uri="{FF2B5EF4-FFF2-40B4-BE49-F238E27FC236}">
              <a16:creationId xmlns:a16="http://schemas.microsoft.com/office/drawing/2014/main" id="{F800BE5C-DC80-459C-8868-93577AEB3845}"/>
            </a:ext>
          </a:extLst>
        </xdr:cNvPr>
        <xdr:cNvCxnSpPr/>
      </xdr:nvCxnSpPr>
      <xdr:spPr>
        <a:xfrm flipH="1">
          <a:off x="2771773" y="6235208"/>
          <a:ext cx="32239" cy="937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533398</xdr:colOff>
      <xdr:row>37</xdr:row>
      <xdr:rowOff>5856</xdr:rowOff>
    </xdr:from>
    <xdr:to>
      <xdr:col>4</xdr:col>
      <xdr:colOff>565637</xdr:colOff>
      <xdr:row>37</xdr:row>
      <xdr:rowOff>99640</xdr:rowOff>
    </xdr:to>
    <xdr:cxnSp macro="">
      <xdr:nvCxnSpPr>
        <xdr:cNvPr id="96" name="Conector recto 95">
          <a:extLst>
            <a:ext uri="{FF2B5EF4-FFF2-40B4-BE49-F238E27FC236}">
              <a16:creationId xmlns:a16="http://schemas.microsoft.com/office/drawing/2014/main" id="{FC029B4A-C784-47F5-B4BB-33A390F0FF57}"/>
            </a:ext>
          </a:extLst>
        </xdr:cNvPr>
        <xdr:cNvCxnSpPr/>
      </xdr:nvCxnSpPr>
      <xdr:spPr>
        <a:xfrm flipH="1">
          <a:off x="2924173" y="6235206"/>
          <a:ext cx="32239" cy="937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568566</xdr:colOff>
      <xdr:row>37</xdr:row>
      <xdr:rowOff>2923</xdr:rowOff>
    </xdr:from>
    <xdr:to>
      <xdr:col>4</xdr:col>
      <xdr:colOff>600805</xdr:colOff>
      <xdr:row>37</xdr:row>
      <xdr:rowOff>96707</xdr:rowOff>
    </xdr:to>
    <xdr:cxnSp macro="">
      <xdr:nvCxnSpPr>
        <xdr:cNvPr id="97" name="Conector recto 96">
          <a:extLst>
            <a:ext uri="{FF2B5EF4-FFF2-40B4-BE49-F238E27FC236}">
              <a16:creationId xmlns:a16="http://schemas.microsoft.com/office/drawing/2014/main" id="{2AF4B172-D4FC-4287-9E87-3B66B1F13093}"/>
            </a:ext>
          </a:extLst>
        </xdr:cNvPr>
        <xdr:cNvCxnSpPr/>
      </xdr:nvCxnSpPr>
      <xdr:spPr>
        <a:xfrm flipH="1">
          <a:off x="2959341" y="6232273"/>
          <a:ext cx="32239" cy="937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424410</xdr:colOff>
      <xdr:row>37</xdr:row>
      <xdr:rowOff>42130</xdr:rowOff>
    </xdr:from>
    <xdr:to>
      <xdr:col>4</xdr:col>
      <xdr:colOff>518196</xdr:colOff>
      <xdr:row>37</xdr:row>
      <xdr:rowOff>45057</xdr:rowOff>
    </xdr:to>
    <xdr:cxnSp macro="">
      <xdr:nvCxnSpPr>
        <xdr:cNvPr id="98" name="Conector recto 97">
          <a:extLst>
            <a:ext uri="{FF2B5EF4-FFF2-40B4-BE49-F238E27FC236}">
              <a16:creationId xmlns:a16="http://schemas.microsoft.com/office/drawing/2014/main" id="{B22F1573-B4BE-4E00-B236-E18DC57D790A}"/>
            </a:ext>
          </a:extLst>
        </xdr:cNvPr>
        <xdr:cNvCxnSpPr/>
      </xdr:nvCxnSpPr>
      <xdr:spPr>
        <a:xfrm flipV="1">
          <a:off x="2815185" y="6271480"/>
          <a:ext cx="93786" cy="29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419648</xdr:colOff>
      <xdr:row>37</xdr:row>
      <xdr:rowOff>68324</xdr:rowOff>
    </xdr:from>
    <xdr:to>
      <xdr:col>4</xdr:col>
      <xdr:colOff>513434</xdr:colOff>
      <xdr:row>37</xdr:row>
      <xdr:rowOff>71251</xdr:rowOff>
    </xdr:to>
    <xdr:cxnSp macro="">
      <xdr:nvCxnSpPr>
        <xdr:cNvPr id="99" name="Conector recto 98">
          <a:extLst>
            <a:ext uri="{FF2B5EF4-FFF2-40B4-BE49-F238E27FC236}">
              <a16:creationId xmlns:a16="http://schemas.microsoft.com/office/drawing/2014/main" id="{CE3731E8-8AAB-4B4B-8476-E411EBBAA795}"/>
            </a:ext>
          </a:extLst>
        </xdr:cNvPr>
        <xdr:cNvCxnSpPr/>
      </xdr:nvCxnSpPr>
      <xdr:spPr>
        <a:xfrm flipV="1">
          <a:off x="2810423" y="6297674"/>
          <a:ext cx="93786" cy="29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606338</xdr:colOff>
      <xdr:row>37</xdr:row>
      <xdr:rowOff>68324</xdr:rowOff>
    </xdr:from>
    <xdr:to>
      <xdr:col>5</xdr:col>
      <xdr:colOff>2894</xdr:colOff>
      <xdr:row>37</xdr:row>
      <xdr:rowOff>71251</xdr:rowOff>
    </xdr:to>
    <xdr:cxnSp macro="">
      <xdr:nvCxnSpPr>
        <xdr:cNvPr id="100" name="Conector recto 99">
          <a:extLst>
            <a:ext uri="{FF2B5EF4-FFF2-40B4-BE49-F238E27FC236}">
              <a16:creationId xmlns:a16="http://schemas.microsoft.com/office/drawing/2014/main" id="{7548706B-9C32-4B4E-AFEE-5BFE1C70D65D}"/>
            </a:ext>
          </a:extLst>
        </xdr:cNvPr>
        <xdr:cNvCxnSpPr/>
      </xdr:nvCxnSpPr>
      <xdr:spPr>
        <a:xfrm flipV="1">
          <a:off x="2997113" y="6297674"/>
          <a:ext cx="91881" cy="29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621578</xdr:colOff>
      <xdr:row>37</xdr:row>
      <xdr:rowOff>37844</xdr:rowOff>
    </xdr:from>
    <xdr:to>
      <xdr:col>5</xdr:col>
      <xdr:colOff>18134</xdr:colOff>
      <xdr:row>37</xdr:row>
      <xdr:rowOff>40771</xdr:rowOff>
    </xdr:to>
    <xdr:cxnSp macro="">
      <xdr:nvCxnSpPr>
        <xdr:cNvPr id="101" name="Conector recto 100">
          <a:extLst>
            <a:ext uri="{FF2B5EF4-FFF2-40B4-BE49-F238E27FC236}">
              <a16:creationId xmlns:a16="http://schemas.microsoft.com/office/drawing/2014/main" id="{EDE5E326-2FD0-4EFB-9128-6776396B331A}"/>
            </a:ext>
          </a:extLst>
        </xdr:cNvPr>
        <xdr:cNvCxnSpPr/>
      </xdr:nvCxnSpPr>
      <xdr:spPr>
        <a:xfrm flipV="1">
          <a:off x="3012353" y="6267194"/>
          <a:ext cx="91881" cy="29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127270</xdr:colOff>
      <xdr:row>24</xdr:row>
      <xdr:rowOff>142267</xdr:rowOff>
    </xdr:from>
    <xdr:to>
      <xdr:col>10</xdr:col>
      <xdr:colOff>28373</xdr:colOff>
      <xdr:row>37</xdr:row>
      <xdr:rowOff>109437</xdr:rowOff>
    </xdr:to>
    <xdr:cxnSp macro="">
      <xdr:nvCxnSpPr>
        <xdr:cNvPr id="102" name="Conector recto 101">
          <a:extLst>
            <a:ext uri="{FF2B5EF4-FFF2-40B4-BE49-F238E27FC236}">
              <a16:creationId xmlns:a16="http://schemas.microsoft.com/office/drawing/2014/main" id="{12EE870A-07EB-4D0C-A156-28F6DF631E3E}"/>
            </a:ext>
          </a:extLst>
        </xdr:cNvPr>
        <xdr:cNvCxnSpPr/>
      </xdr:nvCxnSpPr>
      <xdr:spPr>
        <a:xfrm>
          <a:off x="4670695" y="4142767"/>
          <a:ext cx="2244253" cy="2196020"/>
        </a:xfrm>
        <a:prstGeom prst="line">
          <a:avLst/>
        </a:prstGeom>
        <a:ln w="3175">
          <a:prstDash val="dash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380666</xdr:colOff>
      <xdr:row>30</xdr:row>
      <xdr:rowOff>83578</xdr:rowOff>
    </xdr:from>
    <xdr:to>
      <xdr:col>8</xdr:col>
      <xdr:colOff>650301</xdr:colOff>
      <xdr:row>31</xdr:row>
      <xdr:rowOff>164891</xdr:rowOff>
    </xdr:to>
    <xdr:sp macro="" textlink="">
      <xdr:nvSpPr>
        <xdr:cNvPr id="103" name="Arco 102">
          <a:extLst>
            <a:ext uri="{FF2B5EF4-FFF2-40B4-BE49-F238E27FC236}">
              <a16:creationId xmlns:a16="http://schemas.microsoft.com/office/drawing/2014/main" id="{4FA9A4AE-ABC8-4F7E-98E5-7B11BFF08FC6}"/>
            </a:ext>
          </a:extLst>
        </xdr:cNvPr>
        <xdr:cNvSpPr/>
      </xdr:nvSpPr>
      <xdr:spPr>
        <a:xfrm rot="14750935">
          <a:off x="5694527" y="5104342"/>
          <a:ext cx="252763" cy="269635"/>
        </a:xfrm>
        <a:prstGeom prst="arc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8</xdr:col>
      <xdr:colOff>310011</xdr:colOff>
      <xdr:row>30</xdr:row>
      <xdr:rowOff>41714</xdr:rowOff>
    </xdr:from>
    <xdr:to>
      <xdr:col>8</xdr:col>
      <xdr:colOff>494280</xdr:colOff>
      <xdr:row>31</xdr:row>
      <xdr:rowOff>50187</xdr:rowOff>
    </xdr:to>
    <xdr:cxnSp macro="">
      <xdr:nvCxnSpPr>
        <xdr:cNvPr id="104" name="Conector recto 103">
          <a:extLst>
            <a:ext uri="{FF2B5EF4-FFF2-40B4-BE49-F238E27FC236}">
              <a16:creationId xmlns:a16="http://schemas.microsoft.com/office/drawing/2014/main" id="{4A9EAE23-D19C-4B82-B730-69569E23602E}"/>
            </a:ext>
          </a:extLst>
        </xdr:cNvPr>
        <xdr:cNvCxnSpPr/>
      </xdr:nvCxnSpPr>
      <xdr:spPr>
        <a:xfrm flipH="1" flipV="1">
          <a:off x="5615436" y="5070914"/>
          <a:ext cx="184269" cy="1799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392906</xdr:colOff>
      <xdr:row>30</xdr:row>
      <xdr:rowOff>0</xdr:rowOff>
    </xdr:from>
    <xdr:to>
      <xdr:col>8</xdr:col>
      <xdr:colOff>438150</xdr:colOff>
      <xdr:row>31</xdr:row>
      <xdr:rowOff>3572</xdr:rowOff>
    </xdr:to>
    <xdr:cxnSp macro="">
      <xdr:nvCxnSpPr>
        <xdr:cNvPr id="105" name="Conector: curvado 104">
          <a:extLst>
            <a:ext uri="{FF2B5EF4-FFF2-40B4-BE49-F238E27FC236}">
              <a16:creationId xmlns:a16="http://schemas.microsoft.com/office/drawing/2014/main" id="{BF25E689-4D8B-4788-A083-002195CCB497}"/>
            </a:ext>
          </a:extLst>
        </xdr:cNvPr>
        <xdr:cNvCxnSpPr>
          <a:cxnSpLocks/>
        </xdr:cNvCxnSpPr>
      </xdr:nvCxnSpPr>
      <xdr:spPr>
        <a:xfrm rot="5400000">
          <a:off x="5633442" y="5094089"/>
          <a:ext cx="175022" cy="45244"/>
        </a:xfrm>
        <a:prstGeom prst="curvedConnector4">
          <a:avLst>
            <a:gd name="adj1" fmla="val -1360"/>
            <a:gd name="adj2" fmla="val 37368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38100</xdr:colOff>
      <xdr:row>0</xdr:row>
      <xdr:rowOff>123825</xdr:rowOff>
    </xdr:from>
    <xdr:to>
      <xdr:col>29</xdr:col>
      <xdr:colOff>552450</xdr:colOff>
      <xdr:row>19</xdr:row>
      <xdr:rowOff>0</xdr:rowOff>
    </xdr:to>
    <xdr:pic>
      <xdr:nvPicPr>
        <xdr:cNvPr id="52300" name="Imagen 151">
          <a:extLst>
            <a:ext uri="{FF2B5EF4-FFF2-40B4-BE49-F238E27FC236}">
              <a16:creationId xmlns:a16="http://schemas.microsoft.com/office/drawing/2014/main" id="{BE8F2D30-4CEF-4908-9F5E-F3A504623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92550" y="123825"/>
          <a:ext cx="5086350" cy="3267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514402</xdr:colOff>
      <xdr:row>59</xdr:row>
      <xdr:rowOff>37301</xdr:rowOff>
    </xdr:from>
    <xdr:ext cx="1476302" cy="9754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7" name="CuadroTexto 106">
              <a:extLst>
                <a:ext uri="{FF2B5EF4-FFF2-40B4-BE49-F238E27FC236}">
                  <a16:creationId xmlns:a16="http://schemas.microsoft.com/office/drawing/2014/main" id="{2EA44862-9CE4-413E-9225-93969344E12F}"/>
                </a:ext>
              </a:extLst>
            </xdr:cNvPr>
            <xdr:cNvSpPr txBox="1"/>
          </xdr:nvSpPr>
          <xdr:spPr>
            <a:xfrm>
              <a:off x="781102" y="10114751"/>
              <a:ext cx="1600121" cy="965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0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  <m:r>
                      <a:rPr lang="es-PE" sz="100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ES" sz="1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ES" sz="1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000" b="0" i="1">
                                <a:latin typeface="Cambria Math" panose="02040503050406030204" pitchFamily="18" charset="0"/>
                              </a:rPr>
                              <m:t>𝑡𝑎𝑛</m:t>
                            </m:r>
                          </m:e>
                          <m:sup>
                            <m:r>
                              <a:rPr lang="es-ES" sz="10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p>
                        </m:sSup>
                        <m:d>
                          <m:dPr>
                            <m:ctrlPr>
                              <a:rPr lang="es-ES" sz="10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ES" sz="10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ES" sz="10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num>
                              <m:den>
                                <m:r>
                                  <a:rPr lang="es-ES" sz="1000" b="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  <m:r>
                                  <a:rPr lang="es-ES" sz="10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s-ES" sz="10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den>
                            </m:f>
                          </m:e>
                        </m:d>
                      </m:e>
                    </m:d>
                    <m:r>
                      <a:rPr lang="es-ES" sz="10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es-PE" sz="1000" i="1"/>
            </a:p>
          </xdr:txBody>
        </xdr:sp>
      </mc:Choice>
      <mc:Fallback xmlns="">
        <xdr:sp macro="" textlink="">
          <xdr:nvSpPr>
            <xdr:cNvPr id="107" name="CuadroTexto 106"/>
            <xdr:cNvSpPr txBox="1"/>
          </xdr:nvSpPr>
          <xdr:spPr>
            <a:xfrm xmlns:a="http://schemas.openxmlformats.org/drawingml/2006/main">
              <a:off x="781102" y="10114751"/>
              <a:ext cx="1600121" cy="965935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none" lIns="0" tIns="0" rIns="0" bIns="0" rtlCol="0" anchor="t">
              <a:spAutoFit/>
            </a:bodyPr>
            <a:lstStyle xmlns:a="http://schemas.openxmlformats.org/drawingml/2006/main"/>
            <a:p xmlns:a="http://schemas.openxmlformats.org/drawingml/2006/main">
              <a:pPr/>
              <a:r>
                <a:rPr lang="es-PE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</a:t>
              </a:r>
              <a:r>
                <a:rPr lang="es-PE" sz="1000" i="0">
                  <a:latin typeface="Cambria Math" panose="02040503050406030204" pitchFamily="18" charset="0"/>
                </a:rPr>
                <a:t>=</a:t>
              </a:r>
              <a:r>
                <a:rPr lang="es-ES" sz="1000" b="0" i="0">
                  <a:latin typeface="Cambria Math" panose="02040503050406030204" pitchFamily="18" charset="0"/>
                </a:rPr>
                <a:t>(〖𝑡𝑎𝑛〗^(−1) (ℎ/(𝐵−𝑎)))+</a:t>
              </a:r>
              <a:r>
                <a:rPr lang="es-ES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es-PE" sz="1000" i="1"/>
            </a:p>
          </xdr:txBody>
        </xdr:sp>
      </mc:Fallback>
    </mc:AlternateContent>
    <xdr:clientData/>
  </xdr:oneCellAnchor>
  <xdr:oneCellAnchor>
    <xdr:from>
      <xdr:col>1</xdr:col>
      <xdr:colOff>449151</xdr:colOff>
      <xdr:row>71</xdr:row>
      <xdr:rowOff>71240</xdr:rowOff>
    </xdr:from>
    <xdr:ext cx="3392599" cy="7128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8" name="CuadroTexto 107">
              <a:extLst>
                <a:ext uri="{FF2B5EF4-FFF2-40B4-BE49-F238E27FC236}">
                  <a16:creationId xmlns:a16="http://schemas.microsoft.com/office/drawing/2014/main" id="{E7B4D550-468C-41A1-8EDE-89D0EF67F535}"/>
                </a:ext>
              </a:extLst>
            </xdr:cNvPr>
            <xdr:cNvSpPr txBox="1"/>
          </xdr:nvSpPr>
          <xdr:spPr>
            <a:xfrm>
              <a:off x="715851" y="12225140"/>
              <a:ext cx="3392599" cy="7128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000" b="0" i="1">
                        <a:latin typeface="Cambria Math" panose="02040503050406030204" pitchFamily="18" charset="0"/>
                      </a:rPr>
                      <m:t>𝐾𝑎</m:t>
                    </m:r>
                    <m:r>
                      <a:rPr lang="es-PE" sz="10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PE" sz="1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PE" sz="10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000" b="0" i="1">
                                <a:latin typeface="Cambria Math" panose="02040503050406030204" pitchFamily="18" charset="0"/>
                              </a:rPr>
                              <m:t>𝑠𝑒𝑛</m:t>
                            </m:r>
                          </m:e>
                          <m:sup>
                            <m:r>
                              <a:rPr lang="es-ES" sz="1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ES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  <m:r>
                          <a:rPr lang="es-ES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r>
                          <a:rPr lang="es-ES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𝜑</m:t>
                        </m:r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sSup>
                          <m:sSupPr>
                            <m:ctrlPr>
                              <a:rPr lang="es-PE" sz="10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ES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𝑠𝑒𝑛</m:t>
                            </m:r>
                          </m:e>
                          <m:sup>
                            <m:r>
                              <a:rPr lang="es-ES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s-ES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  <m:r>
                          <a:rPr lang="es-ES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𝑠𝑒𝑛</m:t>
                        </m:r>
                        <m:r>
                          <a:rPr lang="es-ES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s-ES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  <m:r>
                          <a:rPr lang="es-ES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ES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𝛿</m:t>
                        </m:r>
                        <m:r>
                          <a:rPr lang="es-ES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sSup>
                          <m:sSupPr>
                            <m:ctrlPr>
                              <a:rPr lang="es-ES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ES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s-ES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1+</m:t>
                                </m:r>
                                <m:rad>
                                  <m:radPr>
                                    <m:degHide m:val="on"/>
                                    <m:ctrlPr>
                                      <a:rPr lang="es-ES" sz="1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radPr>
                                  <m:deg/>
                                  <m:e>
                                    <m:d>
                                      <m:dPr>
                                        <m:ctrlPr>
                                          <a:rPr lang="es-ES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f>
                                          <m:fPr>
                                            <m:ctrlPr>
                                              <a:rPr lang="es-ES" sz="10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es-ES" sz="10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𝑠𝑒𝑛</m:t>
                                            </m:r>
                                            <m:d>
                                              <m:dPr>
                                                <m:ctrlPr>
                                                  <a:rPr lang="es-ES" sz="10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dPr>
                                              <m:e>
                                                <m:r>
                                                  <a:rPr lang="es-ES" sz="10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𝜑</m:t>
                                                </m:r>
                                                <m:r>
                                                  <a:rPr lang="es-ES" sz="10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+</m:t>
                                                </m:r>
                                                <m:r>
                                                  <a:rPr lang="es-ES" sz="10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𝛿</m:t>
                                                </m:r>
                                              </m:e>
                                            </m:d>
                                            <m:r>
                                              <a:rPr lang="es-ES" sz="10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 </m:t>
                                            </m:r>
                                            <m:r>
                                              <a:rPr lang="es-ES" sz="10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𝑠𝑒𝑛</m:t>
                                            </m:r>
                                            <m:r>
                                              <a:rPr lang="es-ES" sz="10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s-ES" sz="10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𝜑</m:t>
                                            </m:r>
                                            <m:r>
                                              <a:rPr lang="es-ES" sz="10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−</m:t>
                                            </m:r>
                                            <m:r>
                                              <a:rPr lang="es-ES" sz="10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𝜀</m:t>
                                            </m:r>
                                            <m:r>
                                              <a:rPr lang="es-ES" sz="10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)</m:t>
                                            </m:r>
                                          </m:num>
                                          <m:den>
                                            <m:r>
                                              <a:rPr lang="es-ES" sz="10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𝑠𝑒𝑛</m:t>
                                            </m:r>
                                            <m:d>
                                              <m:dPr>
                                                <m:ctrlPr>
                                                  <a:rPr lang="es-ES" sz="10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dPr>
                                              <m:e>
                                                <m:r>
                                                  <a:rPr lang="es-ES" sz="10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𝛽</m:t>
                                                </m:r>
                                                <m:r>
                                                  <a:rPr lang="es-ES" sz="10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−</m:t>
                                                </m:r>
                                                <m:r>
                                                  <a:rPr lang="es-ES" sz="10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𝛿</m:t>
                                                </m:r>
                                              </m:e>
                                            </m:d>
                                            <m:r>
                                              <a:rPr lang="es-ES" sz="10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 </m:t>
                                            </m:r>
                                            <m:r>
                                              <a:rPr lang="es-ES" sz="10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𝑠𝑒𝑛</m:t>
                                            </m:r>
                                            <m:r>
                                              <a:rPr lang="es-ES" sz="10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s-ES" sz="10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𝛽</m:t>
                                            </m:r>
                                            <m:r>
                                              <a:rPr lang="es-ES" sz="10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+</m:t>
                                            </m:r>
                                            <m:r>
                                              <a:rPr lang="es-ES" sz="10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𝜀</m:t>
                                            </m:r>
                                            <m:r>
                                              <a:rPr lang="es-ES" sz="10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)</m:t>
                                            </m:r>
                                          </m:den>
                                        </m:f>
                                      </m:e>
                                    </m:d>
                                  </m:e>
                                </m:rad>
                              </m:e>
                            </m:d>
                          </m:e>
                          <m:sup>
                            <m:r>
                              <a:rPr lang="es-ES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PE" sz="1000" i="1"/>
            </a:p>
          </xdr:txBody>
        </xdr:sp>
      </mc:Choice>
      <mc:Fallback xmlns="">
        <xdr:sp macro="" textlink="">
          <xdr:nvSpPr>
            <xdr:cNvPr id="108" name="CuadroTexto 107"/>
            <xdr:cNvSpPr txBox="1"/>
          </xdr:nvSpPr>
          <xdr:spPr>
            <a:xfrm xmlns:a="http://schemas.openxmlformats.org/drawingml/2006/main">
              <a:off x="715851" y="12225140"/>
              <a:ext cx="3392599" cy="712887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square" lIns="0" tIns="0" rIns="0" bIns="0" rtlCol="0" anchor="t">
              <a:spAutoFit/>
            </a:bodyPr>
            <a:lstStyle xmlns:a="http://schemas.openxmlformats.org/drawingml/2006/main"/>
            <a:p xmlns:a="http://schemas.openxmlformats.org/drawingml/2006/main">
              <a:pPr/>
              <a:r>
                <a:rPr lang="es-ES" sz="1000" b="0" i="0">
                  <a:latin typeface="Cambria Math" panose="02040503050406030204" pitchFamily="18" charset="0"/>
                </a:rPr>
                <a:t>𝐾𝑎</a:t>
              </a:r>
              <a:r>
                <a:rPr lang="es-PE" sz="1000" i="0">
                  <a:latin typeface="Cambria Math" panose="02040503050406030204" pitchFamily="18" charset="0"/>
                </a:rPr>
                <a:t>=(〖</a:t>
              </a:r>
              <a:r>
                <a:rPr lang="es-ES" sz="1000" b="0" i="0">
                  <a:latin typeface="Cambria Math" panose="02040503050406030204" pitchFamily="18" charset="0"/>
                </a:rPr>
                <a:t>𝑠𝑒𝑛</a:t>
              </a:r>
              <a:r>
                <a:rPr lang="es-PE" sz="1000" b="0" i="0">
                  <a:latin typeface="Cambria Math" panose="02040503050406030204" pitchFamily="18" charset="0"/>
                </a:rPr>
                <a:t>〗^</a:t>
              </a:r>
              <a:r>
                <a:rPr lang="es-ES" sz="1000" b="0" i="0">
                  <a:latin typeface="Cambria Math" panose="02040503050406030204" pitchFamily="18" charset="0"/>
                </a:rPr>
                <a:t>2 (</a:t>
              </a:r>
              <a:r>
                <a:rPr lang="es-ES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𝛽+𝜑</a:t>
              </a:r>
              <a:r>
                <a:rPr lang="es-ES" sz="1000" b="0" i="0">
                  <a:latin typeface="Cambria Math" panose="02040503050406030204" pitchFamily="18" charset="0"/>
                </a:rPr>
                <a:t>)</a:t>
              </a:r>
              <a:r>
                <a:rPr lang="es-PE" sz="1000" b="0" i="0">
                  <a:latin typeface="Cambria Math" panose="02040503050406030204" pitchFamily="18" charset="0"/>
                </a:rPr>
                <a:t>)/(</a:t>
              </a:r>
              <a:r>
                <a:rPr lang="es-PE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s-E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𝑠𝑒𝑛</a:t>
              </a:r>
              <a:r>
                <a:rPr lang="es-PE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s-E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𝛽 𝑠𝑒𝑛(𝛽−</a:t>
              </a:r>
              <a:r>
                <a:rPr lang="es-E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𝛿</a:t>
              </a:r>
              <a:r>
                <a:rPr lang="es-E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)(1+√(((𝑠𝑒𝑛(𝜑+𝛿)  𝑠𝑒𝑛(𝜑−𝜀))/(𝑠𝑒𝑛(𝛽−𝛿)  𝑠𝑒𝑛(𝛽+𝜀))) ))^2 </a:t>
              </a:r>
              <a:r>
                <a:rPr lang="es-PE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PE" sz="1000" i="1"/>
            </a:p>
          </xdr:txBody>
        </xdr:sp>
      </mc:Fallback>
    </mc:AlternateContent>
    <xdr:clientData/>
  </xdr:oneCellAnchor>
  <xdr:oneCellAnchor>
    <xdr:from>
      <xdr:col>1</xdr:col>
      <xdr:colOff>513521</xdr:colOff>
      <xdr:row>84</xdr:row>
      <xdr:rowOff>99392</xdr:rowOff>
    </xdr:from>
    <xdr:ext cx="1647182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9" name="CuadroTexto 108">
              <a:extLst>
                <a:ext uri="{FF2B5EF4-FFF2-40B4-BE49-F238E27FC236}">
                  <a16:creationId xmlns:a16="http://schemas.microsoft.com/office/drawing/2014/main" id="{F81F4371-5BE6-4DF9-8CD2-D700C53CA6E2}"/>
                </a:ext>
              </a:extLst>
            </xdr:cNvPr>
            <xdr:cNvSpPr txBox="1"/>
          </xdr:nvSpPr>
          <xdr:spPr>
            <a:xfrm>
              <a:off x="780221" y="14767892"/>
              <a:ext cx="1647182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𝐻</m:t>
                    </m:r>
                    <m:r>
                      <a:rPr lang="es-PE" sz="100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ES" sz="1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h</m:t>
                        </m:r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es-ES" sz="10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ES" sz="10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  <m:r>
                              <a:rPr lang="es-ES" sz="10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s-ES" sz="10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</m:d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𝑡𝑎𝑛</m:t>
                        </m:r>
                        <m:r>
                          <a:rPr lang="es-ES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d>
                    <m:r>
                      <a:rPr lang="es-ES" sz="1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000" b="0" i="1">
                        <a:latin typeface="Cambria Math" panose="02040503050406030204" pitchFamily="18" charset="0"/>
                      </a:rPr>
                      <m:t>𝑐𝑜𝑠</m:t>
                    </m:r>
                    <m:r>
                      <a:rPr lang="es-E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es-PE" sz="1000" i="1"/>
            </a:p>
          </xdr:txBody>
        </xdr:sp>
      </mc:Choice>
      <mc:Fallback xmlns="">
        <xdr:sp macro="" textlink="">
          <xdr:nvSpPr>
            <xdr:cNvPr id="109" name="CuadroTexto 108"/>
            <xdr:cNvSpPr txBox="1"/>
          </xdr:nvSpPr>
          <xdr:spPr>
            <a:xfrm xmlns:a="http://schemas.openxmlformats.org/drawingml/2006/main">
              <a:off x="780221" y="14501192"/>
              <a:ext cx="1654877" cy="156518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none" lIns="0" tIns="0" rIns="0" bIns="0" rtlCol="0" anchor="t">
              <a:spAutoFit/>
            </a:bodyPr>
            <a:lstStyle xmlns:a="http://schemas.openxmlformats.org/drawingml/2006/main"/>
            <a:p xmlns:a="http://schemas.openxmlformats.org/drawingml/2006/main">
              <a:pPr/>
              <a:r>
                <a:rPr lang="es-ES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𝐻</a:t>
              </a:r>
              <a:r>
                <a:rPr lang="es-PE" sz="1000" i="0">
                  <a:latin typeface="Cambria Math" panose="02040503050406030204" pitchFamily="18" charset="0"/>
                </a:rPr>
                <a:t>=</a:t>
              </a:r>
              <a:r>
                <a:rPr lang="es-ES" sz="1000" b="0" i="0">
                  <a:latin typeface="Cambria Math" panose="02040503050406030204" pitchFamily="18" charset="0"/>
                </a:rPr>
                <a:t>(ℎ+(𝐵+𝑎)  𝑡𝑎𝑛</a:t>
              </a:r>
              <a:r>
                <a:rPr lang="es-E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𝛼) </a:t>
              </a:r>
              <a:r>
                <a:rPr lang="es-ES" sz="1000" b="0" i="0">
                  <a:latin typeface="Cambria Math" panose="02040503050406030204" pitchFamily="18" charset="0"/>
                </a:rPr>
                <a:t> 𝑐𝑜𝑠</a:t>
              </a:r>
              <a:r>
                <a:rPr lang="es-ES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es-PE" sz="1000" i="1"/>
            </a:p>
          </xdr:txBody>
        </xdr:sp>
      </mc:Fallback>
    </mc:AlternateContent>
    <xdr:clientData/>
  </xdr:oneCellAnchor>
  <xdr:twoCellAnchor editAs="oneCell">
    <xdr:from>
      <xdr:col>25</xdr:col>
      <xdr:colOff>104775</xdr:colOff>
      <xdr:row>87</xdr:row>
      <xdr:rowOff>76200</xdr:rowOff>
    </xdr:from>
    <xdr:to>
      <xdr:col>31</xdr:col>
      <xdr:colOff>628650</xdr:colOff>
      <xdr:row>105</xdr:row>
      <xdr:rowOff>152400</xdr:rowOff>
    </xdr:to>
    <xdr:pic>
      <xdr:nvPicPr>
        <xdr:cNvPr id="52304" name="Imagen 167">
          <a:extLst>
            <a:ext uri="{FF2B5EF4-FFF2-40B4-BE49-F238E27FC236}">
              <a16:creationId xmlns:a16="http://schemas.microsoft.com/office/drawing/2014/main" id="{8C531F3C-47BF-43B4-BC6A-3B706C607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83225" y="15259050"/>
          <a:ext cx="5095875" cy="327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480391</xdr:colOff>
      <xdr:row>89</xdr:row>
      <xdr:rowOff>57979</xdr:rowOff>
    </xdr:from>
    <xdr:ext cx="458331" cy="9687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1" name="CuadroTexto 110">
              <a:extLst>
                <a:ext uri="{FF2B5EF4-FFF2-40B4-BE49-F238E27FC236}">
                  <a16:creationId xmlns:a16="http://schemas.microsoft.com/office/drawing/2014/main" id="{1AE690D9-B6F0-4E39-A7EB-83B5CE1069C9}"/>
                </a:ext>
              </a:extLst>
            </xdr:cNvPr>
            <xdr:cNvSpPr txBox="1"/>
          </xdr:nvSpPr>
          <xdr:spPr>
            <a:xfrm>
              <a:off x="747091" y="15336079"/>
              <a:ext cx="467685" cy="9687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000" b="0" i="1">
                        <a:latin typeface="Cambria Math" panose="02040503050406030204" pitchFamily="18" charset="0"/>
                      </a:rPr>
                      <m:t>h𝑠</m:t>
                    </m:r>
                    <m:r>
                      <a:rPr lang="es-PE" sz="10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PE" sz="1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𝑞</m:t>
                        </m:r>
                      </m:num>
                      <m:den>
                        <m:r>
                          <a:rPr lang="el-GR" sz="1000" i="1">
                            <a:latin typeface="Cambria Math" panose="02040503050406030204" pitchFamily="18" charset="0"/>
                          </a:rPr>
                          <m:t>𝛾</m:t>
                        </m:r>
                        <m:r>
                          <a:rPr lang="es-PE" sz="1000" i="1">
                            <a:latin typeface="Cambria Math" panose="02040503050406030204" pitchFamily="18" charset="0"/>
                          </a:rPr>
                          <m:t>𝑠</m:t>
                        </m:r>
                      </m:den>
                    </m:f>
                  </m:oMath>
                </m:oMathPara>
              </a14:m>
              <a:endParaRPr lang="es-PE" sz="1000" i="1"/>
            </a:p>
          </xdr:txBody>
        </xdr:sp>
      </mc:Choice>
      <mc:Fallback xmlns="">
        <xdr:sp macro="" textlink="">
          <xdr:nvSpPr>
            <xdr:cNvPr id="111" name="CuadroTexto 110"/>
            <xdr:cNvSpPr txBox="1"/>
          </xdr:nvSpPr>
          <xdr:spPr>
            <a:xfrm xmlns:a="http://schemas.openxmlformats.org/drawingml/2006/main">
              <a:off x="747091" y="15336079"/>
              <a:ext cx="467685" cy="968707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none" lIns="0" tIns="0" rIns="0" bIns="0" rtlCol="0" anchor="t">
              <a:spAutoFit/>
            </a:bodyPr>
            <a:lstStyle xmlns:a="http://schemas.openxmlformats.org/drawingml/2006/main"/>
            <a:p xmlns:a="http://schemas.openxmlformats.org/drawingml/2006/main">
              <a:pPr/>
              <a:r>
                <a:rPr lang="es-ES" sz="1000" b="0" i="0">
                  <a:latin typeface="Cambria Math" panose="02040503050406030204" pitchFamily="18" charset="0"/>
                </a:rPr>
                <a:t>ℎ𝑠</a:t>
              </a:r>
              <a:r>
                <a:rPr lang="es-PE" sz="1000" i="0">
                  <a:latin typeface="Cambria Math" panose="02040503050406030204" pitchFamily="18" charset="0"/>
                </a:rPr>
                <a:t>=</a:t>
              </a:r>
              <a:r>
                <a:rPr lang="es-ES" sz="1000" b="0" i="0">
                  <a:latin typeface="Cambria Math" panose="02040503050406030204" pitchFamily="18" charset="0"/>
                </a:rPr>
                <a:t>𝑞</a:t>
              </a:r>
              <a:r>
                <a:rPr lang="es-PE" sz="1000" b="0" i="0">
                  <a:latin typeface="Cambria Math" panose="02040503050406030204" pitchFamily="18" charset="0"/>
                </a:rPr>
                <a:t>/</a:t>
              </a:r>
              <a:r>
                <a:rPr lang="el-GR" sz="1000" i="0">
                  <a:latin typeface="Cambria Math" panose="02040503050406030204" pitchFamily="18" charset="0"/>
                </a:rPr>
                <a:t>𝛾</a:t>
              </a:r>
              <a:r>
                <a:rPr lang="es-PE" sz="1000" i="0">
                  <a:latin typeface="Cambria Math" panose="02040503050406030204" pitchFamily="18" charset="0"/>
                </a:rPr>
                <a:t>𝑠</a:t>
              </a:r>
              <a:endParaRPr lang="es-PE" sz="1000" i="1"/>
            </a:p>
          </xdr:txBody>
        </xdr:sp>
      </mc:Fallback>
    </mc:AlternateContent>
    <xdr:clientData/>
  </xdr:oneCellAnchor>
  <xdr:oneCellAnchor>
    <xdr:from>
      <xdr:col>1</xdr:col>
      <xdr:colOff>177117</xdr:colOff>
      <xdr:row>94</xdr:row>
      <xdr:rowOff>82827</xdr:rowOff>
    </xdr:from>
    <xdr:ext cx="2764484" cy="408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2" name="CuadroTexto 111">
              <a:extLst>
                <a:ext uri="{FF2B5EF4-FFF2-40B4-BE49-F238E27FC236}">
                  <a16:creationId xmlns:a16="http://schemas.microsoft.com/office/drawing/2014/main" id="{94F80D7C-38A4-445A-B118-B1DF36DFDEDC}"/>
                </a:ext>
              </a:extLst>
            </xdr:cNvPr>
            <xdr:cNvSpPr txBox="1"/>
          </xdr:nvSpPr>
          <xdr:spPr>
            <a:xfrm>
              <a:off x="443817" y="16256277"/>
              <a:ext cx="2764484" cy="408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00" b="0" i="0">
                        <a:latin typeface="Cambria Math" panose="02040503050406030204" pitchFamily="18" charset="0"/>
                      </a:rPr>
                      <m:t>E</m:t>
                    </m:r>
                    <m:r>
                      <a:rPr lang="es-ES" sz="10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s-PE" sz="10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PE" sz="1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s-ES" sz="1000" b="0" i="1">
                        <a:latin typeface="Cambria Math" panose="02040503050406030204" pitchFamily="18" charset="0"/>
                      </a:rPr>
                      <m:t>𝐾𝑎</m:t>
                    </m:r>
                    <m:r>
                      <a:rPr lang="es-ES" sz="1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l-GR" sz="1000" b="0" i="1">
                        <a:latin typeface="Cambria Math" panose="02040503050406030204" pitchFamily="18" charset="0"/>
                      </a:rPr>
                      <m:t>𝛾</m:t>
                    </m:r>
                    <m:r>
                      <a:rPr lang="es-ES" sz="10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es-ES" sz="1000" b="0" i="1">
                        <a:latin typeface="Cambria Math" panose="02040503050406030204" pitchFamily="18" charset="0"/>
                      </a:rPr>
                      <m:t> </m:t>
                    </m:r>
                    <m:sSup>
                      <m:sSupPr>
                        <m:ctrlPr>
                          <a:rPr lang="es-ES" sz="1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p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ES" sz="10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1+</m:t>
                        </m:r>
                        <m:f>
                          <m:fPr>
                            <m:ctrlPr>
                              <a:rPr lang="es-ES" sz="10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000" b="0" i="1">
                                <a:latin typeface="Cambria Math" panose="02040503050406030204" pitchFamily="18" charset="0"/>
                              </a:rPr>
                              <m:t>2 </m:t>
                            </m:r>
                            <m:r>
                              <a:rPr lang="es-ES" sz="1000" b="0" i="1">
                                <a:latin typeface="Cambria Math" panose="02040503050406030204" pitchFamily="18" charset="0"/>
                              </a:rPr>
                              <m:t>h𝑠</m:t>
                            </m:r>
                          </m:num>
                          <m:den>
                            <m:r>
                              <a:rPr lang="es-ES" sz="1000" b="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</m:den>
                        </m:f>
                      </m:e>
                    </m:d>
                    <m:r>
                      <a:rPr lang="es-ES" sz="1000" b="0" i="1">
                        <a:latin typeface="Cambria Math" panose="02040503050406030204" pitchFamily="18" charset="0"/>
                      </a:rPr>
                      <m:t>−2 </m:t>
                    </m:r>
                    <m:sSup>
                      <m:sSupPr>
                        <m:ctrlPr>
                          <a:rPr lang="es-ES" sz="1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𝐾𝑎</m:t>
                        </m:r>
                      </m:e>
                      <m:sup>
                        <m:f>
                          <m:fPr>
                            <m:ctrlPr>
                              <a:rPr lang="es-ES" sz="10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0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ES" sz="1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p>
                    </m:sSup>
                    <m:r>
                      <a:rPr lang="es-ES" sz="1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0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ES" sz="1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000" b="0" i="1">
                        <a:latin typeface="Cambria Math" panose="02040503050406030204" pitchFamily="18" charset="0"/>
                      </a:rPr>
                      <m:t>𝐻</m:t>
                    </m:r>
                  </m:oMath>
                </m:oMathPara>
              </a14:m>
              <a:endParaRPr lang="es-PE" sz="1000" i="1"/>
            </a:p>
          </xdr:txBody>
        </xdr:sp>
      </mc:Choice>
      <mc:Fallback xmlns="">
        <xdr:sp macro="" textlink="">
          <xdr:nvSpPr>
            <xdr:cNvPr id="112" name="CuadroTexto 111"/>
            <xdr:cNvSpPr txBox="1"/>
          </xdr:nvSpPr>
          <xdr:spPr>
            <a:xfrm xmlns:a="http://schemas.openxmlformats.org/drawingml/2006/main">
              <a:off x="443817" y="16256277"/>
              <a:ext cx="2764484" cy="408078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none" lIns="0" tIns="0" rIns="0" bIns="0" rtlCol="0" anchor="t">
              <a:noAutofit/>
            </a:bodyPr>
            <a:lstStyle xmlns:a="http://schemas.openxmlformats.org/drawingml/2006/main"/>
            <a:p xmlns:a="http://schemas.openxmlformats.org/drawingml/2006/main">
              <a:pPr/>
              <a:r>
                <a:rPr lang="es-ES" sz="1000" b="0" i="0">
                  <a:latin typeface="Cambria Math" panose="02040503050406030204" pitchFamily="18" charset="0"/>
                </a:rPr>
                <a:t>E𝑎</a:t>
              </a:r>
              <a:r>
                <a:rPr lang="es-PE" sz="1000" i="0">
                  <a:latin typeface="Cambria Math" panose="02040503050406030204" pitchFamily="18" charset="0"/>
                </a:rPr>
                <a:t>=</a:t>
              </a:r>
              <a:r>
                <a:rPr lang="es-ES" sz="1000" b="0" i="0">
                  <a:latin typeface="Cambria Math" panose="02040503050406030204" pitchFamily="18" charset="0"/>
                </a:rPr>
                <a:t>1</a:t>
              </a:r>
              <a:r>
                <a:rPr lang="es-PE" sz="1000" b="0" i="0">
                  <a:latin typeface="Cambria Math" panose="02040503050406030204" pitchFamily="18" charset="0"/>
                </a:rPr>
                <a:t>/</a:t>
              </a:r>
              <a:r>
                <a:rPr lang="es-ES" sz="1000" b="0" i="0">
                  <a:latin typeface="Cambria Math" panose="02040503050406030204" pitchFamily="18" charset="0"/>
                </a:rPr>
                <a:t>2 𝐾𝑎 </a:t>
              </a:r>
              <a:r>
                <a:rPr lang="el-GR" sz="1000" b="0" i="0">
                  <a:latin typeface="Cambria Math" panose="02040503050406030204" pitchFamily="18" charset="0"/>
                </a:rPr>
                <a:t>𝛾</a:t>
              </a:r>
              <a:r>
                <a:rPr lang="es-ES" sz="1000" b="0" i="0">
                  <a:latin typeface="Cambria Math" panose="02040503050406030204" pitchFamily="18" charset="0"/>
                </a:rPr>
                <a:t>𝑠 𝐻^2  (1+(2 ℎ𝑠)/𝐻)−2 〖𝐾𝑎〗^(1/2)  𝐶 𝐻</a:t>
              </a:r>
              <a:endParaRPr lang="es-PE" sz="1000" i="1"/>
            </a:p>
          </xdr:txBody>
        </xdr:sp>
      </mc:Fallback>
    </mc:AlternateContent>
    <xdr:clientData/>
  </xdr:oneCellAnchor>
  <xdr:oneCellAnchor>
    <xdr:from>
      <xdr:col>1</xdr:col>
      <xdr:colOff>516487</xdr:colOff>
      <xdr:row>105</xdr:row>
      <xdr:rowOff>152401</xdr:rowOff>
    </xdr:from>
    <xdr:ext cx="1850266" cy="9797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3" name="CuadroTexto 112">
              <a:extLst>
                <a:ext uri="{FF2B5EF4-FFF2-40B4-BE49-F238E27FC236}">
                  <a16:creationId xmlns:a16="http://schemas.microsoft.com/office/drawing/2014/main" id="{C3205724-17F7-4CF7-9B44-217A7560C825}"/>
                </a:ext>
              </a:extLst>
            </xdr:cNvPr>
            <xdr:cNvSpPr txBox="1"/>
          </xdr:nvSpPr>
          <xdr:spPr>
            <a:xfrm>
              <a:off x="783187" y="18268951"/>
              <a:ext cx="1480213" cy="345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000" b="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s-PE" sz="10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PE" sz="1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𝐻</m:t>
                        </m:r>
                      </m:num>
                      <m:den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d>
                      <m:dPr>
                        <m:ctrlPr>
                          <a:rPr lang="es-ES" sz="1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ES" sz="10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000" b="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  <m:r>
                              <a:rPr lang="es-ES" sz="1000" b="0" i="1">
                                <a:latin typeface="Cambria Math" panose="02040503050406030204" pitchFamily="18" charset="0"/>
                              </a:rPr>
                              <m:t>+3 </m:t>
                            </m:r>
                            <m:r>
                              <a:rPr lang="es-ES" sz="1000" b="0" i="1">
                                <a:latin typeface="Cambria Math" panose="02040503050406030204" pitchFamily="18" charset="0"/>
                              </a:rPr>
                              <m:t>h𝑠</m:t>
                            </m:r>
                          </m:num>
                          <m:den>
                            <m:r>
                              <a:rPr lang="es-ES" sz="1000" b="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  <m:r>
                              <a:rPr lang="es-ES" sz="1000" b="0" i="1">
                                <a:latin typeface="Cambria Math" panose="02040503050406030204" pitchFamily="18" charset="0"/>
                              </a:rPr>
                              <m:t>+2 </m:t>
                            </m:r>
                            <m:r>
                              <a:rPr lang="es-PE" sz="10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  <m:r>
                              <a:rPr lang="es-ES" sz="10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den>
                        </m:f>
                      </m:e>
                    </m:d>
                    <m:r>
                      <a:rPr lang="es-ES" sz="1000" b="0" i="1">
                        <a:latin typeface="Cambria Math" panose="02040503050406030204" pitchFamily="18" charset="0"/>
                      </a:rPr>
                      <m:t>− </m:t>
                    </m:r>
                    <m:r>
                      <a:rPr lang="es-ES" sz="1000" b="0" i="1">
                        <a:latin typeface="Cambria Math" panose="02040503050406030204" pitchFamily="18" charset="0"/>
                      </a:rPr>
                      <m:t>𝑠𝑒𝑛</m:t>
                    </m:r>
                    <m:r>
                      <a:rPr lang="es-E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es-PE" sz="1000" i="1"/>
            </a:p>
          </xdr:txBody>
        </xdr:sp>
      </mc:Choice>
      <mc:Fallback xmlns="">
        <xdr:sp macro="" textlink="">
          <xdr:nvSpPr>
            <xdr:cNvPr id="113" name="CuadroTexto 112"/>
            <xdr:cNvSpPr txBox="1"/>
          </xdr:nvSpPr>
          <xdr:spPr>
            <a:xfrm xmlns:a="http://schemas.openxmlformats.org/drawingml/2006/main">
              <a:off x="783187" y="18268951"/>
              <a:ext cx="1480213" cy="345800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none" lIns="0" tIns="0" rIns="0" bIns="0" rtlCol="0" anchor="t">
              <a:spAutoFit/>
            </a:bodyPr>
            <a:lstStyle xmlns:a="http://schemas.openxmlformats.org/drawingml/2006/main"/>
            <a:p xmlns:a="http://schemas.openxmlformats.org/drawingml/2006/main">
              <a:pPr/>
              <a:r>
                <a:rPr lang="es-ES" sz="1000" b="0" i="0">
                  <a:latin typeface="Cambria Math" panose="02040503050406030204" pitchFamily="18" charset="0"/>
                </a:rPr>
                <a:t>𝑑</a:t>
              </a:r>
              <a:r>
                <a:rPr lang="es-PE" sz="1000" i="0">
                  <a:latin typeface="Cambria Math" panose="02040503050406030204" pitchFamily="18" charset="0"/>
                </a:rPr>
                <a:t>=</a:t>
              </a:r>
              <a:r>
                <a:rPr lang="es-ES" sz="1000" b="0" i="0">
                  <a:latin typeface="Cambria Math" panose="02040503050406030204" pitchFamily="18" charset="0"/>
                </a:rPr>
                <a:t>𝐻</a:t>
              </a:r>
              <a:r>
                <a:rPr lang="es-PE" sz="1000" b="0" i="0">
                  <a:latin typeface="Cambria Math" panose="02040503050406030204" pitchFamily="18" charset="0"/>
                </a:rPr>
                <a:t>/</a:t>
              </a:r>
              <a:r>
                <a:rPr lang="es-ES" sz="1000" b="0" i="0">
                  <a:latin typeface="Cambria Math" panose="02040503050406030204" pitchFamily="18" charset="0"/>
                </a:rPr>
                <a:t>3 ((𝐻+3 ℎ𝑠)/(𝐻+2 </a:t>
              </a:r>
              <a:r>
                <a:rPr lang="es-PE" sz="1000" b="0" i="0">
                  <a:latin typeface="Cambria Math" panose="02040503050406030204" pitchFamily="18" charset="0"/>
                </a:rPr>
                <a:t>ℎ</a:t>
              </a:r>
              <a:r>
                <a:rPr lang="es-ES" sz="1000" b="0" i="0">
                  <a:latin typeface="Cambria Math" panose="02040503050406030204" pitchFamily="18" charset="0"/>
                </a:rPr>
                <a:t>𝑠))− 𝑠𝑒𝑛</a:t>
              </a:r>
              <a:r>
                <a:rPr lang="es-ES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es-PE" sz="1000" i="1"/>
            </a:p>
          </xdr:txBody>
        </xdr:sp>
      </mc:Fallback>
    </mc:AlternateContent>
    <xdr:clientData/>
  </xdr:oneCellAnchor>
  <xdr:oneCellAnchor>
    <xdr:from>
      <xdr:col>1</xdr:col>
      <xdr:colOff>458217</xdr:colOff>
      <xdr:row>113</xdr:row>
      <xdr:rowOff>185214</xdr:rowOff>
    </xdr:from>
    <xdr:ext cx="1518364" cy="1684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4" name="CuadroTexto 113">
              <a:extLst>
                <a:ext uri="{FF2B5EF4-FFF2-40B4-BE49-F238E27FC236}">
                  <a16:creationId xmlns:a16="http://schemas.microsoft.com/office/drawing/2014/main" id="{0F4FDE06-D4E0-4A38-A97F-EC3DA92D6814}"/>
                </a:ext>
              </a:extLst>
            </xdr:cNvPr>
            <xdr:cNvSpPr txBox="1"/>
          </xdr:nvSpPr>
          <xdr:spPr>
            <a:xfrm>
              <a:off x="724917" y="20016264"/>
              <a:ext cx="1518364" cy="1684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sub>
                    </m:sSub>
                    <m:r>
                      <a:rPr lang="es-P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PE" sz="10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000" b="0" i="1">
                        <a:latin typeface="Cambria Math" panose="02040503050406030204" pitchFamily="18" charset="0"/>
                      </a:rPr>
                      <m:t>𝐸𝑎</m:t>
                    </m:r>
                    <m:r>
                      <a:rPr lang="es-ES" sz="1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000" b="0" i="1">
                        <a:latin typeface="Cambria Math" panose="02040503050406030204" pitchFamily="18" charset="0"/>
                      </a:rPr>
                      <m:t>𝑠𝑒𝑛</m:t>
                    </m:r>
                    <m:r>
                      <a:rPr lang="es-ES" sz="1000" b="0" i="1">
                        <a:latin typeface="Cambria Math" panose="02040503050406030204" pitchFamily="18" charset="0"/>
                      </a:rPr>
                      <m:t>(90°+</m:t>
                    </m:r>
                    <m:r>
                      <a:rPr lang="es-E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r>
                      <a:rPr lang="es-E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es-E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  <m:r>
                      <a:rPr lang="es-ES" sz="10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PE" sz="1000" i="1"/>
            </a:p>
          </xdr:txBody>
        </xdr:sp>
      </mc:Choice>
      <mc:Fallback xmlns="">
        <xdr:sp macro="" textlink="">
          <xdr:nvSpPr>
            <xdr:cNvPr id="114" name="CuadroTexto 113"/>
            <xdr:cNvSpPr txBox="1"/>
          </xdr:nvSpPr>
          <xdr:spPr>
            <a:xfrm xmlns:a="http://schemas.openxmlformats.org/drawingml/2006/main">
              <a:off x="728092" y="20044839"/>
              <a:ext cx="1559722" cy="168444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none" lIns="0" tIns="0" rIns="0" bIns="0" rtlCol="0" anchor="t">
              <a:spAutoFit/>
            </a:bodyPr>
            <a:lstStyle xmlns:a="http://schemas.openxmlformats.org/drawingml/2006/main"/>
            <a:p xmlns:a="http://schemas.openxmlformats.org/drawingml/2006/main">
              <a:pPr/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𝐸_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r>
                <a:rPr lang="es-PE" sz="1000" i="0">
                  <a:latin typeface="Cambria Math" panose="02040503050406030204" pitchFamily="18" charset="0"/>
                </a:rPr>
                <a:t>=</a:t>
              </a:r>
              <a:r>
                <a:rPr lang="es-ES" sz="1000" b="0" i="0">
                  <a:latin typeface="Cambria Math" panose="02040503050406030204" pitchFamily="18" charset="0"/>
                </a:rPr>
                <a:t>𝐸𝑎 𝑠𝑒𝑛(90°+</a:t>
              </a:r>
              <a:r>
                <a:rPr lang="es-ES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𝛿−𝛽</a:t>
              </a:r>
              <a:r>
                <a:rPr lang="es-ES" sz="1000" b="0" i="0">
                  <a:latin typeface="Cambria Math" panose="02040503050406030204" pitchFamily="18" charset="0"/>
                </a:rPr>
                <a:t>)</a:t>
              </a:r>
              <a:endParaRPr lang="es-PE" sz="1000" i="1"/>
            </a:p>
          </xdr:txBody>
        </xdr:sp>
      </mc:Fallback>
    </mc:AlternateContent>
    <xdr:clientData/>
  </xdr:oneCellAnchor>
  <xdr:oneCellAnchor>
    <xdr:from>
      <xdr:col>1</xdr:col>
      <xdr:colOff>446947</xdr:colOff>
      <xdr:row>117</xdr:row>
      <xdr:rowOff>153867</xdr:rowOff>
    </xdr:from>
    <xdr:ext cx="1483676" cy="1684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5" name="CuadroTexto 114">
              <a:extLst>
                <a:ext uri="{FF2B5EF4-FFF2-40B4-BE49-F238E27FC236}">
                  <a16:creationId xmlns:a16="http://schemas.microsoft.com/office/drawing/2014/main" id="{6BE56D88-5919-4372-B2D7-37BB01BBF161}"/>
                </a:ext>
              </a:extLst>
            </xdr:cNvPr>
            <xdr:cNvSpPr txBox="1"/>
          </xdr:nvSpPr>
          <xdr:spPr>
            <a:xfrm>
              <a:off x="713647" y="20689767"/>
              <a:ext cx="1483676" cy="1684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es-PE" sz="10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000" b="0" i="1">
                        <a:latin typeface="Cambria Math" panose="02040503050406030204" pitchFamily="18" charset="0"/>
                      </a:rPr>
                      <m:t>𝐸𝑎</m:t>
                    </m:r>
                    <m:r>
                      <a:rPr lang="es-ES" sz="1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000" b="0" i="1">
                        <a:latin typeface="Cambria Math" panose="02040503050406030204" pitchFamily="18" charset="0"/>
                      </a:rPr>
                      <m:t>𝑐𝑜𝑠</m:t>
                    </m:r>
                    <m:r>
                      <a:rPr lang="es-ES" sz="1000" b="0" i="1">
                        <a:latin typeface="Cambria Math" panose="02040503050406030204" pitchFamily="18" charset="0"/>
                      </a:rPr>
                      <m:t>(90°+</m:t>
                    </m:r>
                    <m:r>
                      <a:rPr lang="es-E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r>
                      <a:rPr lang="es-E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es-E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  <m:r>
                      <a:rPr lang="es-ES" sz="10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PE" sz="1000" i="1"/>
            </a:p>
          </xdr:txBody>
        </xdr:sp>
      </mc:Choice>
      <mc:Fallback xmlns="">
        <xdr:sp macro="" textlink="">
          <xdr:nvSpPr>
            <xdr:cNvPr id="115" name="CuadroTexto 114"/>
            <xdr:cNvSpPr txBox="1"/>
          </xdr:nvSpPr>
          <xdr:spPr>
            <a:xfrm xmlns:a="http://schemas.openxmlformats.org/drawingml/2006/main">
              <a:off x="716822" y="20727867"/>
              <a:ext cx="1514710" cy="168444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none" lIns="0" tIns="0" rIns="0" bIns="0" rtlCol="0" anchor="t">
              <a:spAutoFit/>
            </a:bodyPr>
            <a:lstStyle xmlns:a="http://schemas.openxmlformats.org/drawingml/2006/main"/>
            <a:p xmlns:a="http://schemas.openxmlformats.org/drawingml/2006/main">
              <a:pPr/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𝐸_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es-PE" sz="1000" i="0">
                  <a:latin typeface="Cambria Math" panose="02040503050406030204" pitchFamily="18" charset="0"/>
                </a:rPr>
                <a:t>=</a:t>
              </a:r>
              <a:r>
                <a:rPr lang="es-ES" sz="1000" b="0" i="0">
                  <a:latin typeface="Cambria Math" panose="02040503050406030204" pitchFamily="18" charset="0"/>
                </a:rPr>
                <a:t>𝐸𝑎 𝑐𝑜𝑠(90°+</a:t>
              </a:r>
              <a:r>
                <a:rPr lang="es-ES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𝛿−𝛽</a:t>
              </a:r>
              <a:r>
                <a:rPr lang="es-ES" sz="1000" b="0" i="0">
                  <a:latin typeface="Cambria Math" panose="02040503050406030204" pitchFamily="18" charset="0"/>
                </a:rPr>
                <a:t>)</a:t>
              </a:r>
              <a:endParaRPr lang="es-PE" sz="1000" i="1"/>
            </a:p>
          </xdr:txBody>
        </xdr:sp>
      </mc:Fallback>
    </mc:AlternateContent>
    <xdr:clientData/>
  </xdr:oneCellAnchor>
  <xdr:oneCellAnchor>
    <xdr:from>
      <xdr:col>1</xdr:col>
      <xdr:colOff>468923</xdr:colOff>
      <xdr:row>125</xdr:row>
      <xdr:rowOff>161193</xdr:rowOff>
    </xdr:from>
    <xdr:ext cx="918649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6" name="CuadroTexto 115">
              <a:extLst>
                <a:ext uri="{FF2B5EF4-FFF2-40B4-BE49-F238E27FC236}">
                  <a16:creationId xmlns:a16="http://schemas.microsoft.com/office/drawing/2014/main" id="{28D4C62D-2CDE-4781-9AF0-CF263158A294}"/>
                </a:ext>
              </a:extLst>
            </xdr:cNvPr>
            <xdr:cNvSpPr txBox="1"/>
          </xdr:nvSpPr>
          <xdr:spPr>
            <a:xfrm>
              <a:off x="735623" y="22106793"/>
              <a:ext cx="918649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0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𝛾</m:t>
                    </m:r>
                    <m:r>
                      <a:rPr lang="es-PE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𝑔</m:t>
                    </m:r>
                    <m:r>
                      <a:rPr lang="es-PE" sz="10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PE" sz="10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𝛾</m:t>
                    </m:r>
                    <m:r>
                      <a:rPr lang="es-PE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𝑝</m:t>
                    </m:r>
                    <m:r>
                      <a:rPr lang="es-PE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(1−</m:t>
                    </m:r>
                    <m:r>
                      <a:rPr lang="es-PE" sz="10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ES" sz="10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PE" sz="1000" i="1"/>
            </a:p>
          </xdr:txBody>
        </xdr:sp>
      </mc:Choice>
      <mc:Fallback xmlns="">
        <xdr:sp macro="" textlink="">
          <xdr:nvSpPr>
            <xdr:cNvPr id="116" name="CuadroTexto 115"/>
            <xdr:cNvSpPr txBox="1"/>
          </xdr:nvSpPr>
          <xdr:spPr>
            <a:xfrm xmlns:a="http://schemas.openxmlformats.org/drawingml/2006/main">
              <a:off x="735623" y="21840093"/>
              <a:ext cx="918649" cy="156518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none" lIns="0" tIns="0" rIns="0" bIns="0" rtlCol="0" anchor="t">
              <a:spAutoFit/>
            </a:bodyPr>
            <a:lstStyle xmlns:a="http://schemas.openxmlformats.org/drawingml/2006/main"/>
            <a:p xmlns:a="http://schemas.openxmlformats.org/drawingml/2006/main">
              <a:pPr/>
              <a:r>
                <a:rPr lang="es-PE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</a:t>
              </a:r>
              <a:r>
                <a:rPr lang="es-PE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𝑔</a:t>
              </a:r>
              <a:r>
                <a:rPr lang="es-PE" sz="1000" i="0">
                  <a:latin typeface="Cambria Math" panose="02040503050406030204" pitchFamily="18" charset="0"/>
                </a:rPr>
                <a:t>=</a:t>
              </a:r>
              <a:r>
                <a:rPr lang="es-PE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</a:t>
              </a:r>
              <a:r>
                <a:rPr lang="es-PE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𝑝 (1−</a:t>
              </a:r>
              <a:r>
                <a:rPr lang="es-PE" sz="1000" b="0" i="0">
                  <a:latin typeface="Cambria Math" panose="02040503050406030204" pitchFamily="18" charset="0"/>
                </a:rPr>
                <a:t>𝑛</a:t>
              </a:r>
              <a:r>
                <a:rPr lang="es-ES" sz="1000" b="0" i="0">
                  <a:latin typeface="Cambria Math" panose="02040503050406030204" pitchFamily="18" charset="0"/>
                </a:rPr>
                <a:t>)</a:t>
              </a:r>
              <a:endParaRPr lang="es-PE" sz="1000" i="1"/>
            </a:p>
          </xdr:txBody>
        </xdr:sp>
      </mc:Fallback>
    </mc:AlternateContent>
    <xdr:clientData/>
  </xdr:oneCellAnchor>
  <xdr:oneCellAnchor>
    <xdr:from>
      <xdr:col>1</xdr:col>
      <xdr:colOff>395653</xdr:colOff>
      <xdr:row>147</xdr:row>
      <xdr:rowOff>168519</xdr:rowOff>
    </xdr:from>
    <xdr:ext cx="3626827" cy="3663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7" name="CuadroTexto 116">
              <a:extLst>
                <a:ext uri="{FF2B5EF4-FFF2-40B4-BE49-F238E27FC236}">
                  <a16:creationId xmlns:a16="http://schemas.microsoft.com/office/drawing/2014/main" id="{8B07F057-9014-489A-A00B-BA61042636C8}"/>
                </a:ext>
              </a:extLst>
            </xdr:cNvPr>
            <xdr:cNvSpPr txBox="1"/>
          </xdr:nvSpPr>
          <xdr:spPr>
            <a:xfrm>
              <a:off x="662353" y="25866969"/>
              <a:ext cx="3626827" cy="3663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0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PE" sz="1000" b="0" i="1">
                            <a:latin typeface="Cambria Math" panose="02040503050406030204" pitchFamily="18" charset="0"/>
                          </a:rPr>
                          <m:t>𝐷</m:t>
                        </m:r>
                      </m:sub>
                    </m:sSub>
                    <m:r>
                      <a:rPr lang="es-PE" sz="10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PE" sz="1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PE" sz="10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s-PE" sz="10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PE" sz="1000" b="0" i="1">
                                    <a:latin typeface="Cambria Math" panose="02040503050406030204" pitchFamily="18" charset="0"/>
                                  </a:rPr>
                                  <m:t>𝑊</m:t>
                                </m:r>
                                <m:r>
                                  <a:rPr lang="es-PE" sz="10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s-P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P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s-E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𝑣</m:t>
                                    </m:r>
                                  </m:sub>
                                </m:sSub>
                                <m:r>
                                  <a:rPr lang="es-P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e>
                            </m:d>
                            <m:r>
                              <a:rPr lang="es-PE" sz="10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PE" sz="1000" b="0" i="1">
                                <a:latin typeface="Cambria Math" panose="02040503050406030204" pitchFamily="18" charset="0"/>
                              </a:rPr>
                              <m:t>𝑐𝑜𝑠</m:t>
                            </m:r>
                            <m:r>
                              <a:rPr lang="es-PE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  <m:r>
                              <a:rPr lang="es-PE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s-P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P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s-P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sub>
                            </m:sSub>
                            <m:r>
                              <a:rPr lang="es-P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PE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𝑠𝑒𝑛</m:t>
                            </m:r>
                            <m:r>
                              <a:rPr lang="es-P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d>
                        <m:r>
                          <a:rPr lang="es-P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P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𝑡𝑎𝑛</m:t>
                        </m:r>
                        <m:r>
                          <a:rPr lang="es-P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𝜑</m:t>
                        </m:r>
                        <m:r>
                          <a:rPr lang="es-P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d>
                          <m:dPr>
                            <m:ctrlPr>
                              <a:rPr lang="es-PE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PE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𝑊</m:t>
                            </m:r>
                            <m:r>
                              <a:rPr lang="es-PE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s-P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P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𝑣</m:t>
                                </m:r>
                              </m:sub>
                            </m:sSub>
                            <m:r>
                              <a:rPr lang="es-P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</m:d>
                        <m:r>
                          <a:rPr lang="es-P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a:rPr lang="es-P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𝑠𝑒𝑛</m:t>
                        </m:r>
                        <m: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𝐶𝐵</m:t>
                        </m:r>
                      </m:num>
                      <m:den>
                        <m:sSub>
                          <m:sSubPr>
                            <m:ctrlPr>
                              <a:rPr lang="es-P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P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s-P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PE" sz="1000" b="0" i="1">
                            <a:latin typeface="Cambria Math" panose="02040503050406030204" pitchFamily="18" charset="0"/>
                          </a:rPr>
                          <m:t>𝑐𝑜𝑠</m:t>
                        </m:r>
                        <m: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</m:oMath>
                </m:oMathPara>
              </a14:m>
              <a:endParaRPr lang="es-PE" sz="1000" i="1"/>
            </a:p>
          </xdr:txBody>
        </xdr:sp>
      </mc:Choice>
      <mc:Fallback xmlns="">
        <xdr:sp macro="" textlink="">
          <xdr:nvSpPr>
            <xdr:cNvPr id="117" name="CuadroTexto 116"/>
            <xdr:cNvSpPr txBox="1"/>
          </xdr:nvSpPr>
          <xdr:spPr>
            <a:xfrm xmlns:a="http://schemas.openxmlformats.org/drawingml/2006/main">
              <a:off x="662353" y="25866969"/>
              <a:ext cx="3626827" cy="366346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none" lIns="0" tIns="0" rIns="0" bIns="0" rtlCol="0" anchor="t">
              <a:noAutofit/>
            </a:bodyPr>
            <a:lstStyle xmlns:a="http://schemas.openxmlformats.org/drawingml/2006/main"/>
            <a:p xmlns:a="http://schemas.openxmlformats.org/drawingml/2006/main">
              <a:pPr/>
              <a:r>
                <a:rPr lang="es-PE" sz="1000" b="0" i="0">
                  <a:latin typeface="Cambria Math" panose="02040503050406030204" pitchFamily="18" charset="0"/>
                </a:rPr>
                <a:t>𝐶</a:t>
              </a:r>
              <a:r>
                <a:rPr lang="es-ES" sz="1000" b="0" i="0">
                  <a:latin typeface="Cambria Math" panose="02040503050406030204" pitchFamily="18" charset="0"/>
                </a:rPr>
                <a:t>_</a:t>
              </a:r>
              <a:r>
                <a:rPr lang="es-PE" sz="1000" b="0" i="0">
                  <a:latin typeface="Cambria Math" panose="02040503050406030204" pitchFamily="18" charset="0"/>
                </a:rPr>
                <a:t>𝐷</a:t>
              </a:r>
              <a:r>
                <a:rPr lang="es-PE" sz="1000" i="0">
                  <a:latin typeface="Cambria Math" panose="02040503050406030204" pitchFamily="18" charset="0"/>
                </a:rPr>
                <a:t>=(</a:t>
              </a:r>
              <a:r>
                <a:rPr lang="es-PE" sz="1000" b="0" i="0">
                  <a:latin typeface="Cambria Math" panose="02040503050406030204" pitchFamily="18" charset="0"/>
                </a:rPr>
                <a:t>((𝑊+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𝐸_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r>
                <a:rPr lang="es-PE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r>
                <a:rPr lang="es-PE" sz="1000" b="0" i="0">
                  <a:latin typeface="Cambria Math" panose="02040503050406030204" pitchFamily="18" charset="0"/>
                </a:rPr>
                <a:t> 𝑐𝑜𝑠</a:t>
              </a:r>
              <a:r>
                <a:rPr lang="es-PE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𝛼+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𝐸_ℎ  </a:t>
              </a:r>
              <a:r>
                <a:rPr lang="es-PE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𝑠𝑒𝑛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𝛼)</a:t>
              </a:r>
              <a:r>
                <a:rPr lang="es-PE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𝑡𝑎𝑛</a:t>
              </a:r>
              <a:r>
                <a:rPr lang="es-PE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𝜑+(𝑊+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𝐸_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𝑣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r>
                <a:rPr lang="es-PE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  𝑠𝑒𝑛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𝛼+𝐶𝐵</a:t>
              </a:r>
              <a:r>
                <a:rPr lang="es-PE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𝐸_ℎ  </a:t>
              </a:r>
              <a:r>
                <a:rPr lang="es-PE" sz="1000" b="0" i="0">
                  <a:latin typeface="Cambria Math" panose="02040503050406030204" pitchFamily="18" charset="0"/>
                </a:rPr>
                <a:t>𝑐𝑜𝑠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s-PE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PE" sz="1000" i="1"/>
            </a:p>
          </xdr:txBody>
        </xdr:sp>
      </mc:Fallback>
    </mc:AlternateContent>
    <xdr:clientData/>
  </xdr:oneCellAnchor>
  <xdr:oneCellAnchor>
    <xdr:from>
      <xdr:col>1</xdr:col>
      <xdr:colOff>407377</xdr:colOff>
      <xdr:row>158</xdr:row>
      <xdr:rowOff>176578</xdr:rowOff>
    </xdr:from>
    <xdr:ext cx="6867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8" name="CuadroTexto 117">
              <a:extLst>
                <a:ext uri="{FF2B5EF4-FFF2-40B4-BE49-F238E27FC236}">
                  <a16:creationId xmlns:a16="http://schemas.microsoft.com/office/drawing/2014/main" id="{5736DFF7-96EB-4C5A-9EAB-4CB020F5DC0D}"/>
                </a:ext>
              </a:extLst>
            </xdr:cNvPr>
            <xdr:cNvSpPr txBox="1"/>
          </xdr:nvSpPr>
          <xdr:spPr>
            <a:xfrm>
              <a:off x="674077" y="28237228"/>
              <a:ext cx="6867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latin typeface="Cambria Math" panose="02040503050406030204" pitchFamily="18" charset="0"/>
                      </a:rPr>
                      <m:t>𝑀𝑣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  <m:r>
                      <a:rPr lang="es-PE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𝑑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118" name="CuadroTexto 117"/>
            <xdr:cNvSpPr txBox="1"/>
          </xdr:nvSpPr>
          <xdr:spPr>
            <a:xfrm xmlns:a="http://schemas.openxmlformats.org/drawingml/2006/main">
              <a:off x="674077" y="27970528"/>
              <a:ext cx="686790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none" lIns="0" tIns="0" rIns="0" bIns="0" rtlCol="0" anchor="t">
              <a:spAutoFit/>
            </a:bodyPr>
            <a:lstStyle xmlns:a="http://schemas.openxmlformats.org/drawingml/2006/main"/>
            <a:p xmlns:a="http://schemas.openxmlformats.org/drawingml/2006/main">
              <a:pPr/>
              <a:r>
                <a:rPr lang="es-PE" sz="1100" b="0" i="0">
                  <a:latin typeface="Cambria Math" panose="02040503050406030204" pitchFamily="18" charset="0"/>
                </a:rPr>
                <a:t>𝑀𝑣=𝐸_ℎ  𝑑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1</xdr:col>
      <xdr:colOff>483578</xdr:colOff>
      <xdr:row>164</xdr:row>
      <xdr:rowOff>7327</xdr:rowOff>
    </xdr:from>
    <xdr:ext cx="2437301" cy="11238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9" name="CuadroTexto 118">
              <a:extLst>
                <a:ext uri="{FF2B5EF4-FFF2-40B4-BE49-F238E27FC236}">
                  <a16:creationId xmlns:a16="http://schemas.microsoft.com/office/drawing/2014/main" id="{7AA4E66F-2B87-41CB-9EC0-A1D941E90F9A}"/>
                </a:ext>
              </a:extLst>
            </xdr:cNvPr>
            <xdr:cNvSpPr txBox="1"/>
          </xdr:nvSpPr>
          <xdr:spPr>
            <a:xfrm>
              <a:off x="753453" y="29296702"/>
              <a:ext cx="1894621" cy="345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PE" sz="10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PE" sz="10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p>
                        <m:r>
                          <a:rPr lang="es-P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</m:t>
                        </m:r>
                      </m:sup>
                    </m:sSup>
                    <m:r>
                      <a:rPr lang="es-PE" sz="10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PE" sz="10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s-PE" sz="1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PE" sz="1000" b="0" i="1">
                        <a:latin typeface="Cambria Math" panose="02040503050406030204" pitchFamily="18" charset="0"/>
                      </a:rPr>
                      <m:t>𝑐𝑜𝑠</m:t>
                    </m:r>
                    <m:r>
                      <a:rPr lang="es-PE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s-PE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PE" sz="1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𝐻</m:t>
                        </m:r>
                      </m:num>
                      <m:den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d>
                      <m:dPr>
                        <m:ctrlPr>
                          <a:rPr lang="es-ES" sz="1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ES" sz="10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000" b="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  <m:r>
                              <a:rPr lang="es-ES" sz="1000" b="0" i="1">
                                <a:latin typeface="Cambria Math" panose="02040503050406030204" pitchFamily="18" charset="0"/>
                              </a:rPr>
                              <m:t>+3 </m:t>
                            </m:r>
                            <m:r>
                              <a:rPr lang="es-ES" sz="1000" b="0" i="1">
                                <a:latin typeface="Cambria Math" panose="02040503050406030204" pitchFamily="18" charset="0"/>
                              </a:rPr>
                              <m:t>h𝑠</m:t>
                            </m:r>
                          </m:num>
                          <m:den>
                            <m:r>
                              <a:rPr lang="es-ES" sz="1000" b="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  <m:r>
                              <a:rPr lang="es-ES" sz="1000" b="0" i="1">
                                <a:latin typeface="Cambria Math" panose="02040503050406030204" pitchFamily="18" charset="0"/>
                              </a:rPr>
                              <m:t>+2 </m:t>
                            </m:r>
                            <m:r>
                              <a:rPr lang="es-PE" sz="10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  <m:r>
                              <a:rPr lang="es-ES" sz="10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den>
                        </m:f>
                      </m:e>
                    </m:d>
                    <m:f>
                      <m:fPr>
                        <m:ctrlPr>
                          <a:rPr lang="es-ES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0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PE" sz="1000" b="0" i="1">
                            <a:latin typeface="Cambria Math" panose="02040503050406030204" pitchFamily="18" charset="0"/>
                          </a:rPr>
                          <m:t>𝑡𝑎𝑛</m:t>
                        </m:r>
                        <m:r>
                          <a:rPr lang="es-PE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den>
                    </m:f>
                  </m:oMath>
                </m:oMathPara>
              </a14:m>
              <a:endParaRPr lang="es-PE" sz="1000" i="1"/>
            </a:p>
          </xdr:txBody>
        </xdr:sp>
      </mc:Choice>
      <mc:Fallback xmlns="">
        <xdr:sp macro="" textlink="">
          <xdr:nvSpPr>
            <xdr:cNvPr id="119" name="CuadroTexto 118"/>
            <xdr:cNvSpPr txBox="1"/>
          </xdr:nvSpPr>
          <xdr:spPr>
            <a:xfrm xmlns:a="http://schemas.openxmlformats.org/drawingml/2006/main">
              <a:off x="753453" y="29296702"/>
              <a:ext cx="1894621" cy="345800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none" lIns="0" tIns="0" rIns="0" bIns="0" rtlCol="0" anchor="t">
              <a:spAutoFit/>
            </a:bodyPr>
            <a:lstStyle xmlns:a="http://schemas.openxmlformats.org/drawingml/2006/main"/>
            <a:p xmlns:a="http://schemas.openxmlformats.org/drawingml/2006/main">
              <a:pPr/>
              <a:r>
                <a:rPr lang="es-PE" sz="1000" b="0" i="0">
                  <a:latin typeface="Cambria Math" panose="02040503050406030204" pitchFamily="18" charset="0"/>
                </a:rPr>
                <a:t>𝑆^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′</a:t>
              </a:r>
              <a:r>
                <a:rPr lang="es-PE" sz="1000" i="0">
                  <a:latin typeface="Cambria Math" panose="02040503050406030204" pitchFamily="18" charset="0"/>
                </a:rPr>
                <a:t>=</a:t>
              </a:r>
              <a:r>
                <a:rPr lang="es-PE" sz="1000" b="0" i="0">
                  <a:latin typeface="Cambria Math" panose="02040503050406030204" pitchFamily="18" charset="0"/>
                </a:rPr>
                <a:t>𝐵 𝑐𝑜𝑠</a:t>
              </a:r>
              <a:r>
                <a:rPr lang="es-PE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𝛼−</a:t>
              </a:r>
              <a:r>
                <a:rPr lang="es-ES" sz="1000" b="0" i="0">
                  <a:latin typeface="Cambria Math" panose="02040503050406030204" pitchFamily="18" charset="0"/>
                </a:rPr>
                <a:t>𝐻</a:t>
              </a:r>
              <a:r>
                <a:rPr lang="es-PE" sz="1000" b="0" i="0">
                  <a:latin typeface="Cambria Math" panose="02040503050406030204" pitchFamily="18" charset="0"/>
                </a:rPr>
                <a:t>/</a:t>
              </a:r>
              <a:r>
                <a:rPr lang="es-ES" sz="1000" b="0" i="0">
                  <a:latin typeface="Cambria Math" panose="02040503050406030204" pitchFamily="18" charset="0"/>
                </a:rPr>
                <a:t>3 ((𝐻+3 ℎ𝑠)/(𝐻+2 </a:t>
              </a:r>
              <a:r>
                <a:rPr lang="es-PE" sz="1000" b="0" i="0">
                  <a:latin typeface="Cambria Math" panose="02040503050406030204" pitchFamily="18" charset="0"/>
                </a:rPr>
                <a:t>ℎ</a:t>
              </a:r>
              <a:r>
                <a:rPr lang="es-ES" sz="1000" b="0" i="0">
                  <a:latin typeface="Cambria Math" panose="02040503050406030204" pitchFamily="18" charset="0"/>
                </a:rPr>
                <a:t>𝑠)) </a:t>
              </a:r>
              <a:r>
                <a:rPr lang="es-PE" sz="1000" b="0" i="0">
                  <a:latin typeface="Cambria Math" panose="02040503050406030204" pitchFamily="18" charset="0"/>
                </a:rPr>
                <a:t> 1</a:t>
              </a:r>
              <a:r>
                <a:rPr lang="es-ES" sz="1000" b="0" i="0">
                  <a:latin typeface="Cambria Math" panose="02040503050406030204" pitchFamily="18" charset="0"/>
                </a:rPr>
                <a:t>/</a:t>
              </a:r>
              <a:r>
                <a:rPr lang="es-PE" sz="1000" b="0" i="0">
                  <a:latin typeface="Cambria Math" panose="02040503050406030204" pitchFamily="18" charset="0"/>
                </a:rPr>
                <a:t>𝑡𝑎𝑛</a:t>
              </a:r>
              <a:r>
                <a:rPr lang="es-PE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</a:t>
              </a:r>
              <a:endParaRPr lang="es-PE" sz="1000" i="1"/>
            </a:p>
          </xdr:txBody>
        </xdr:sp>
      </mc:Fallback>
    </mc:AlternateContent>
    <xdr:clientData/>
  </xdr:oneCellAnchor>
  <xdr:oneCellAnchor>
    <xdr:from>
      <xdr:col>1</xdr:col>
      <xdr:colOff>464343</xdr:colOff>
      <xdr:row>175</xdr:row>
      <xdr:rowOff>166687</xdr:rowOff>
    </xdr:from>
    <xdr:ext cx="146501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0" name="CuadroTexto 119">
              <a:extLst>
                <a:ext uri="{FF2B5EF4-FFF2-40B4-BE49-F238E27FC236}">
                  <a16:creationId xmlns:a16="http://schemas.microsoft.com/office/drawing/2014/main" id="{D54DB5D1-96A1-4723-83DB-384F410574FB}"/>
                </a:ext>
              </a:extLst>
            </xdr:cNvPr>
            <xdr:cNvSpPr txBox="1"/>
          </xdr:nvSpPr>
          <xdr:spPr>
            <a:xfrm>
              <a:off x="731043" y="31465837"/>
              <a:ext cx="14650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PE" sz="10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PE" sz="10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p>
                        <m:r>
                          <a:rPr lang="es-P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′′</m:t>
                        </m:r>
                      </m:sup>
                    </m:sSup>
                    <m:r>
                      <a:rPr lang="es-PE" sz="10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PE" sz="1000" b="0" i="1">
                        <a:latin typeface="Cambria Math" panose="02040503050406030204" pitchFamily="18" charset="0"/>
                      </a:rPr>
                      <m:t>𝑋𝑔</m:t>
                    </m:r>
                    <m:r>
                      <a:rPr lang="es-PE" sz="1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PE" sz="1000" b="0" i="1">
                        <a:latin typeface="Cambria Math" panose="02040503050406030204" pitchFamily="18" charset="0"/>
                      </a:rPr>
                      <m:t>𝑐𝑜𝑠</m:t>
                    </m:r>
                    <m:r>
                      <a:rPr lang="es-PE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s-PE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es-PE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𝑌</m:t>
                    </m:r>
                    <m:r>
                      <a:rPr lang="es-P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𝑔</m:t>
                    </m:r>
                    <m:r>
                      <a:rPr lang="es-P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P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𝑠𝑒𝑛</m:t>
                    </m:r>
                    <m:r>
                      <a:rPr lang="es-P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𝛼</m:t>
                    </m:r>
                  </m:oMath>
                </m:oMathPara>
              </a14:m>
              <a:endParaRPr lang="es-PE" sz="1000" i="1"/>
            </a:p>
          </xdr:txBody>
        </xdr:sp>
      </mc:Choice>
      <mc:Fallback xmlns="">
        <xdr:sp macro="" textlink="">
          <xdr:nvSpPr>
            <xdr:cNvPr id="120" name="CuadroTexto 119"/>
            <xdr:cNvSpPr txBox="1"/>
          </xdr:nvSpPr>
          <xdr:spPr>
            <a:xfrm xmlns:a="http://schemas.openxmlformats.org/drawingml/2006/main">
              <a:off x="731043" y="31199137"/>
              <a:ext cx="1465016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none" lIns="0" tIns="0" rIns="0" bIns="0" rtlCol="0" anchor="t">
              <a:spAutoFit/>
            </a:bodyPr>
            <a:lstStyle xmlns:a="http://schemas.openxmlformats.org/drawingml/2006/main"/>
            <a:p xmlns:a="http://schemas.openxmlformats.org/drawingml/2006/main">
              <a:pPr/>
              <a:r>
                <a:rPr lang="es-PE" sz="1000" b="0" i="0">
                  <a:latin typeface="Cambria Math" panose="02040503050406030204" pitchFamily="18" charset="0"/>
                </a:rPr>
                <a:t>𝑆^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′′</a:t>
              </a:r>
              <a:r>
                <a:rPr lang="es-PE" sz="1000" i="0">
                  <a:latin typeface="Cambria Math" panose="02040503050406030204" pitchFamily="18" charset="0"/>
                </a:rPr>
                <a:t>=</a:t>
              </a:r>
              <a:r>
                <a:rPr lang="es-PE" sz="1000" b="0" i="0">
                  <a:latin typeface="Cambria Math" panose="02040503050406030204" pitchFamily="18" charset="0"/>
                </a:rPr>
                <a:t>𝑋𝑔 𝑐𝑜𝑠</a:t>
              </a:r>
              <a:r>
                <a:rPr lang="es-PE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𝛼+𝑌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 𝑠𝑒𝑛𝛼</a:t>
              </a:r>
              <a:endParaRPr lang="es-PE" sz="1000" i="1"/>
            </a:p>
          </xdr:txBody>
        </xdr:sp>
      </mc:Fallback>
    </mc:AlternateContent>
    <xdr:clientData/>
  </xdr:oneCellAnchor>
  <xdr:twoCellAnchor>
    <xdr:from>
      <xdr:col>6</xdr:col>
      <xdr:colOff>117824</xdr:colOff>
      <xdr:row>24</xdr:row>
      <xdr:rowOff>32848</xdr:rowOff>
    </xdr:from>
    <xdr:to>
      <xdr:col>7</xdr:col>
      <xdr:colOff>135139</xdr:colOff>
      <xdr:row>24</xdr:row>
      <xdr:rowOff>32848</xdr:rowOff>
    </xdr:to>
    <xdr:cxnSp macro="">
      <xdr:nvCxnSpPr>
        <xdr:cNvPr id="121" name="Conector recto de flecha 120">
          <a:extLst>
            <a:ext uri="{FF2B5EF4-FFF2-40B4-BE49-F238E27FC236}">
              <a16:creationId xmlns:a16="http://schemas.microsoft.com/office/drawing/2014/main" id="{F02367F2-5E9D-4A08-9AD4-AF43C76B08ED}"/>
            </a:ext>
          </a:extLst>
        </xdr:cNvPr>
        <xdr:cNvCxnSpPr/>
      </xdr:nvCxnSpPr>
      <xdr:spPr>
        <a:xfrm rot="180000">
          <a:off x="3899249" y="4033348"/>
          <a:ext cx="779315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436562</xdr:colOff>
      <xdr:row>184</xdr:row>
      <xdr:rowOff>150795</xdr:rowOff>
    </xdr:from>
    <xdr:ext cx="1118127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2" name="CuadroTexto 121">
              <a:extLst>
                <a:ext uri="{FF2B5EF4-FFF2-40B4-BE49-F238E27FC236}">
                  <a16:creationId xmlns:a16="http://schemas.microsoft.com/office/drawing/2014/main" id="{4597E934-7B2A-40EB-8248-72F6ED7F53DC}"/>
                </a:ext>
              </a:extLst>
            </xdr:cNvPr>
            <xdr:cNvSpPr txBox="1"/>
          </xdr:nvSpPr>
          <xdr:spPr>
            <a:xfrm>
              <a:off x="703262" y="33164445"/>
              <a:ext cx="1118127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000" b="0" i="1">
                        <a:latin typeface="Cambria Math" panose="02040503050406030204" pitchFamily="18" charset="0"/>
                      </a:rPr>
                      <m:t>𝑀𝑟</m:t>
                    </m:r>
                    <m:r>
                      <a:rPr lang="es-ES" sz="10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000" b="0" i="1">
                        <a:latin typeface="Cambria Math" panose="02040503050406030204" pitchFamily="18" charset="0"/>
                      </a:rPr>
                      <m:t>𝑊</m:t>
                    </m:r>
                    <m:r>
                      <a:rPr lang="es-ES" sz="1000" b="0" i="1">
                        <a:latin typeface="Cambria Math" panose="02040503050406030204" pitchFamily="18" charset="0"/>
                      </a:rPr>
                      <m:t> </m:t>
                    </m:r>
                    <m:sSup>
                      <m:sSupPr>
                        <m:ctrlPr>
                          <a:rPr lang="es-PE" sz="10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PE" sz="10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p>
                        <m:r>
                          <a:rPr lang="es-PE" sz="10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</m:t>
                        </m:r>
                      </m:sup>
                    </m:sSup>
                    <m:r>
                      <a:rPr lang="es-ES" sz="1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s-ES" sz="1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𝐸𝑣</m:t>
                    </m:r>
                    <m:r>
                      <a:rPr lang="es-ES" sz="1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p>
                      <m:sSupPr>
                        <m:ctrlPr>
                          <a:rPr lang="es-PE" sz="10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P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e>
                      <m:sup>
                        <m:r>
                          <a:rPr lang="es-PE" sz="10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′′</m:t>
                        </m:r>
                      </m:sup>
                    </m:sSup>
                  </m:oMath>
                </m:oMathPara>
              </a14:m>
              <a:endParaRPr lang="es-PE" sz="1000" i="1"/>
            </a:p>
          </xdr:txBody>
        </xdr:sp>
      </mc:Choice>
      <mc:Fallback xmlns="">
        <xdr:sp macro="" textlink="">
          <xdr:nvSpPr>
            <xdr:cNvPr id="122" name="CuadroTexto 121"/>
            <xdr:cNvSpPr txBox="1"/>
          </xdr:nvSpPr>
          <xdr:spPr>
            <a:xfrm xmlns:a="http://schemas.openxmlformats.org/drawingml/2006/main">
              <a:off x="706437" y="33440670"/>
              <a:ext cx="1099788" cy="171842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none" lIns="0" tIns="0" rIns="0" bIns="0" rtlCol="0" anchor="t">
              <a:spAutoFit/>
            </a:bodyPr>
            <a:lstStyle xmlns:a="http://schemas.openxmlformats.org/drawingml/2006/main"/>
            <a:p xmlns:a="http://schemas.openxmlformats.org/drawingml/2006/main">
              <a:pPr/>
              <a:r>
                <a:rPr lang="es-ES" sz="1000" b="0" i="0">
                  <a:latin typeface="Cambria Math" panose="02040503050406030204" pitchFamily="18" charset="0"/>
                </a:rPr>
                <a:t>𝑀𝑟=𝑊 </a:t>
              </a:r>
              <a:r>
                <a:rPr lang="es-PE" sz="1000" b="0" i="0">
                  <a:latin typeface="Cambria Math" panose="02040503050406030204" pitchFamily="18" charset="0"/>
                </a:rPr>
                <a:t>𝑆^</a:t>
              </a:r>
              <a:r>
                <a:rPr lang="es-PE" sz="1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′</a:t>
              </a:r>
              <a:r>
                <a:rPr lang="es-E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+𝐸𝑣 </a:t>
              </a:r>
              <a:r>
                <a:rPr lang="es-PE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𝑆^</a:t>
              </a:r>
              <a:r>
                <a:rPr lang="es-PE" sz="10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′′</a:t>
              </a:r>
              <a:endParaRPr lang="es-PE" sz="1000" i="1"/>
            </a:p>
          </xdr:txBody>
        </xdr:sp>
      </mc:Fallback>
    </mc:AlternateContent>
    <xdr:clientData/>
  </xdr:oneCellAnchor>
  <xdr:oneCellAnchor>
    <xdr:from>
      <xdr:col>1</xdr:col>
      <xdr:colOff>435768</xdr:colOff>
      <xdr:row>195</xdr:row>
      <xdr:rowOff>15069</xdr:rowOff>
    </xdr:from>
    <xdr:ext cx="864404" cy="9799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3" name="CuadroTexto 122">
              <a:extLst>
                <a:ext uri="{FF2B5EF4-FFF2-40B4-BE49-F238E27FC236}">
                  <a16:creationId xmlns:a16="http://schemas.microsoft.com/office/drawing/2014/main" id="{732C4B86-686E-41E1-9E85-6A2802B5EE65}"/>
                </a:ext>
              </a:extLst>
            </xdr:cNvPr>
            <xdr:cNvSpPr txBox="1"/>
          </xdr:nvSpPr>
          <xdr:spPr>
            <a:xfrm>
              <a:off x="705643" y="35209944"/>
              <a:ext cx="864404" cy="2882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000" b="0" i="1">
                        <a:latin typeface="Cambria Math" panose="02040503050406030204" pitchFamily="18" charset="0"/>
                      </a:rPr>
                      <m:t>𝐶𝑣</m:t>
                    </m:r>
                    <m:r>
                      <a:rPr lang="es-ES" sz="1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𝑀𝑟</m:t>
                        </m:r>
                      </m:num>
                      <m:den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𝑀𝑣</m:t>
                        </m:r>
                      </m:den>
                    </m:f>
                    <m:r>
                      <a:rPr lang="es-E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≥1.5</m:t>
                    </m:r>
                  </m:oMath>
                </m:oMathPara>
              </a14:m>
              <a:endParaRPr lang="es-PE" sz="1000" i="1"/>
            </a:p>
          </xdr:txBody>
        </xdr:sp>
      </mc:Choice>
      <mc:Fallback xmlns="">
        <xdr:sp macro="" textlink="">
          <xdr:nvSpPr>
            <xdr:cNvPr id="123" name="CuadroTexto 122"/>
            <xdr:cNvSpPr txBox="1"/>
          </xdr:nvSpPr>
          <xdr:spPr>
            <a:xfrm xmlns:a="http://schemas.openxmlformats.org/drawingml/2006/main">
              <a:off x="705643" y="35209944"/>
              <a:ext cx="864404" cy="288220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none" lIns="0" tIns="0" rIns="0" bIns="0" rtlCol="0" anchor="t">
              <a:spAutoFit/>
            </a:bodyPr>
            <a:lstStyle xmlns:a="http://schemas.openxmlformats.org/drawingml/2006/main"/>
            <a:p xmlns:a="http://schemas.openxmlformats.org/drawingml/2006/main">
              <a:r>
                <a:rPr lang="es-ES" sz="1000" b="0" i="0">
                  <a:latin typeface="Cambria Math" panose="02040503050406030204" pitchFamily="18" charset="0"/>
                </a:rPr>
                <a:t>𝐶𝑣=𝑀𝑟/𝑀𝑣</a:t>
              </a:r>
              <a:r>
                <a:rPr lang="es-ES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≥1.5</a:t>
              </a:r>
              <a:endParaRPr lang="es-PE" sz="1000" i="1"/>
            </a:p>
          </xdr:txBody>
        </xdr:sp>
      </mc:Fallback>
    </mc:AlternateContent>
    <xdr:clientData/>
  </xdr:oneCellAnchor>
  <xdr:oneCellAnchor>
    <xdr:from>
      <xdr:col>1</xdr:col>
      <xdr:colOff>467521</xdr:colOff>
      <xdr:row>208</xdr:row>
      <xdr:rowOff>134144</xdr:rowOff>
    </xdr:from>
    <xdr:ext cx="1739772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4" name="CuadroTexto 123">
              <a:extLst>
                <a:ext uri="{FF2B5EF4-FFF2-40B4-BE49-F238E27FC236}">
                  <a16:creationId xmlns:a16="http://schemas.microsoft.com/office/drawing/2014/main" id="{B12C375C-1A31-4B37-9839-853A9C5B124C}"/>
                </a:ext>
              </a:extLst>
            </xdr:cNvPr>
            <xdr:cNvSpPr txBox="1"/>
          </xdr:nvSpPr>
          <xdr:spPr>
            <a:xfrm>
              <a:off x="734221" y="37719794"/>
              <a:ext cx="1739772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0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s-ES" sz="10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ES" sz="1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𝑊</m:t>
                        </m:r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𝐸𝑣</m:t>
                        </m:r>
                      </m:e>
                    </m:d>
                    <m:r>
                      <a:rPr lang="es-ES" sz="1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000" b="0" i="1">
                        <a:latin typeface="Cambria Math" panose="02040503050406030204" pitchFamily="18" charset="0"/>
                      </a:rPr>
                      <m:t>𝑐𝑜𝑠</m:t>
                    </m:r>
                    <m:r>
                      <a:rPr lang="es-E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s-E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es-E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𝐸h</m:t>
                    </m:r>
                    <m:r>
                      <a:rPr lang="es-E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E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𝑠𝑒𝑛</m:t>
                    </m:r>
                    <m:r>
                      <a:rPr lang="es-E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es-PE" sz="1000"/>
            </a:p>
          </xdr:txBody>
        </xdr:sp>
      </mc:Choice>
      <mc:Fallback xmlns="">
        <xdr:sp macro="" textlink="">
          <xdr:nvSpPr>
            <xdr:cNvPr id="124" name="CuadroTexto 123"/>
            <xdr:cNvSpPr txBox="1"/>
          </xdr:nvSpPr>
          <xdr:spPr>
            <a:xfrm xmlns:a="http://schemas.openxmlformats.org/drawingml/2006/main">
              <a:off x="737396" y="37805519"/>
              <a:ext cx="1739772" cy="156518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none" lIns="0" tIns="0" rIns="0" bIns="0" rtlCol="0" anchor="t">
              <a:spAutoFit/>
            </a:bodyPr>
            <a:lstStyle xmlns:a="http://schemas.openxmlformats.org/drawingml/2006/main"/>
            <a:p xmlns:a="http://schemas.openxmlformats.org/drawingml/2006/main">
              <a:r>
                <a:rPr lang="es-ES" sz="1000" b="0" i="0">
                  <a:latin typeface="Cambria Math" panose="02040503050406030204" pitchFamily="18" charset="0"/>
                </a:rPr>
                <a:t>𝑁=(𝑊+𝐸𝑣)  𝑐𝑜𝑠</a:t>
              </a:r>
              <a:r>
                <a:rPr lang="es-ES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𝛼+𝐸ℎ 𝑠𝑒𝑛𝛼</a:t>
              </a:r>
              <a:endParaRPr lang="es-PE" sz="1000"/>
            </a:p>
          </xdr:txBody>
        </xdr:sp>
      </mc:Fallback>
    </mc:AlternateContent>
    <xdr:clientData/>
  </xdr:oneCellAnchor>
  <xdr:oneCellAnchor>
    <xdr:from>
      <xdr:col>1</xdr:col>
      <xdr:colOff>523081</xdr:colOff>
      <xdr:row>219</xdr:row>
      <xdr:rowOff>2382</xdr:rowOff>
    </xdr:from>
    <xdr:ext cx="1137940" cy="2914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5" name="CuadroTexto 124">
              <a:extLst>
                <a:ext uri="{FF2B5EF4-FFF2-40B4-BE49-F238E27FC236}">
                  <a16:creationId xmlns:a16="http://schemas.microsoft.com/office/drawing/2014/main" id="{DB97EB14-3FDE-4FB1-B939-B13297681530}"/>
                </a:ext>
              </a:extLst>
            </xdr:cNvPr>
            <xdr:cNvSpPr txBox="1"/>
          </xdr:nvSpPr>
          <xdr:spPr>
            <a:xfrm>
              <a:off x="789781" y="39588282"/>
              <a:ext cx="1137940" cy="2914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000" b="0" i="1">
                        <a:latin typeface="Cambria Math" panose="02040503050406030204" pitchFamily="18" charset="0"/>
                      </a:rPr>
                      <m:t>𝑒</m:t>
                    </m:r>
                    <m:r>
                      <a:rPr lang="es-ES" sz="1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𝐵</m:t>
                        </m:r>
                      </m:num>
                      <m:den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s-ES" sz="10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s-ES" sz="1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ES" sz="10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000" b="0" i="1">
                                <a:latin typeface="Cambria Math" panose="02040503050406030204" pitchFamily="18" charset="0"/>
                              </a:rPr>
                              <m:t>𝑀𝑟</m:t>
                            </m:r>
                            <m:r>
                              <a:rPr lang="es-ES" sz="10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ES" sz="1000" b="0" i="1">
                                <a:latin typeface="Cambria Math" panose="02040503050406030204" pitchFamily="18" charset="0"/>
                              </a:rPr>
                              <m:t>𝑀𝑣</m:t>
                            </m:r>
                          </m:num>
                          <m:den>
                            <m:r>
                              <a:rPr lang="es-ES" sz="10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PE" sz="1000"/>
            </a:p>
          </xdr:txBody>
        </xdr:sp>
      </mc:Choice>
      <mc:Fallback xmlns="">
        <xdr:sp macro="" textlink="">
          <xdr:nvSpPr>
            <xdr:cNvPr id="125" name="CuadroTexto 124"/>
            <xdr:cNvSpPr txBox="1"/>
          </xdr:nvSpPr>
          <xdr:spPr>
            <a:xfrm xmlns:a="http://schemas.openxmlformats.org/drawingml/2006/main">
              <a:off x="792956" y="39686707"/>
              <a:ext cx="1137939" cy="291426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none" lIns="0" tIns="0" rIns="0" bIns="0" rtlCol="0" anchor="t">
              <a:spAutoFit/>
            </a:bodyPr>
            <a:lstStyle xmlns:a="http://schemas.openxmlformats.org/drawingml/2006/main"/>
            <a:p xmlns:a="http://schemas.openxmlformats.org/drawingml/2006/main">
              <a:r>
                <a:rPr lang="es-ES" sz="1000" b="0" i="0">
                  <a:latin typeface="Cambria Math" panose="02040503050406030204" pitchFamily="18" charset="0"/>
                </a:rPr>
                <a:t>𝑒=𝐵/2−((𝑀𝑟−𝑀𝑣)/𝑁)</a:t>
              </a:r>
              <a:endParaRPr lang="es-PE" sz="1000"/>
            </a:p>
          </xdr:txBody>
        </xdr:sp>
      </mc:Fallback>
    </mc:AlternateContent>
    <xdr:clientData/>
  </xdr:oneCellAnchor>
  <xdr:oneCellAnchor>
    <xdr:from>
      <xdr:col>2</xdr:col>
      <xdr:colOff>165898</xdr:colOff>
      <xdr:row>227</xdr:row>
      <xdr:rowOff>150018</xdr:rowOff>
    </xdr:from>
    <xdr:ext cx="484235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6" name="CuadroTexto 125">
              <a:extLst>
                <a:ext uri="{FF2B5EF4-FFF2-40B4-BE49-F238E27FC236}">
                  <a16:creationId xmlns:a16="http://schemas.microsoft.com/office/drawing/2014/main" id="{2DD0EAA4-FD8C-426F-982B-0CAD85BA44BC}"/>
                </a:ext>
              </a:extLst>
            </xdr:cNvPr>
            <xdr:cNvSpPr txBox="1"/>
          </xdr:nvSpPr>
          <xdr:spPr>
            <a:xfrm>
              <a:off x="1194598" y="41126568"/>
              <a:ext cx="484235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000" b="0" i="1">
                        <a:latin typeface="Cambria Math" panose="02040503050406030204" pitchFamily="18" charset="0"/>
                      </a:rPr>
                      <m:t>𝑒</m:t>
                    </m:r>
                    <m:r>
                      <a:rPr lang="es-E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r>
                      <a:rPr lang="es-E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𝐵</m:t>
                    </m:r>
                    <m:r>
                      <a:rPr lang="es-E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/6</m:t>
                    </m:r>
                  </m:oMath>
                </m:oMathPara>
              </a14:m>
              <a:endParaRPr lang="es-PE" sz="1000"/>
            </a:p>
          </xdr:txBody>
        </xdr:sp>
      </mc:Choice>
      <mc:Fallback xmlns="">
        <xdr:sp macro="" textlink="">
          <xdr:nvSpPr>
            <xdr:cNvPr id="126" name="CuadroTexto 125"/>
            <xdr:cNvSpPr txBox="1"/>
          </xdr:nvSpPr>
          <xdr:spPr>
            <a:xfrm xmlns:a="http://schemas.openxmlformats.org/drawingml/2006/main">
              <a:off x="1197773" y="41250393"/>
              <a:ext cx="484235" cy="156518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none" lIns="0" tIns="0" rIns="0" bIns="0" rtlCol="0" anchor="t">
              <a:spAutoFit/>
            </a:bodyPr>
            <a:lstStyle xmlns:a="http://schemas.openxmlformats.org/drawingml/2006/main"/>
            <a:p xmlns:a="http://schemas.openxmlformats.org/drawingml/2006/main">
              <a:r>
                <a:rPr lang="es-ES" sz="1000" b="0" i="0">
                  <a:latin typeface="Cambria Math" panose="02040503050406030204" pitchFamily="18" charset="0"/>
                </a:rPr>
                <a:t>𝑒</a:t>
              </a:r>
              <a:r>
                <a:rPr lang="es-ES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&lt;𝐵/6</a:t>
              </a:r>
              <a:endParaRPr lang="es-PE" sz="1000"/>
            </a:p>
          </xdr:txBody>
        </xdr:sp>
      </mc:Fallback>
    </mc:AlternateContent>
    <xdr:clientData/>
  </xdr:oneCellAnchor>
  <xdr:oneCellAnchor>
    <xdr:from>
      <xdr:col>1</xdr:col>
      <xdr:colOff>451644</xdr:colOff>
      <xdr:row>234</xdr:row>
      <xdr:rowOff>7145</xdr:rowOff>
    </xdr:from>
    <xdr:ext cx="1023677" cy="6040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7" name="CuadroTexto 126">
              <a:extLst>
                <a:ext uri="{FF2B5EF4-FFF2-40B4-BE49-F238E27FC236}">
                  <a16:creationId xmlns:a16="http://schemas.microsoft.com/office/drawing/2014/main" id="{03D5ACF6-DECD-4EB4-94C2-3120795D7A19}"/>
                </a:ext>
              </a:extLst>
            </xdr:cNvPr>
            <xdr:cNvSpPr txBox="1"/>
          </xdr:nvSpPr>
          <xdr:spPr>
            <a:xfrm>
              <a:off x="721519" y="42393395"/>
              <a:ext cx="1023677" cy="604045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"/>
                        <m:endChr m:val="}"/>
                        <m:ctrlPr>
                          <a:rPr lang="es-PE" sz="10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s-PE" sz="10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s-PE" sz="10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  <m:r>
                              <a:rPr lang="es-ES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e>
                          <m:e/>
                          <m:e/>
                          <m:e>
                            <m:r>
                              <a:rPr lang="es-ES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  <m:r>
                              <a:rPr lang="es-ES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e>
                        </m:eqArr>
                      </m:e>
                    </m:d>
                    <m:r>
                      <a:rPr lang="es-ES" sz="1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PE" sz="1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𝑁</m:t>
                        </m:r>
                      </m:num>
                      <m:den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𝐵</m:t>
                        </m:r>
                      </m:den>
                    </m:f>
                    <m:r>
                      <a:rPr lang="es-ES" sz="1000" b="0" i="1">
                        <a:latin typeface="Cambria Math" panose="02040503050406030204" pitchFamily="18" charset="0"/>
                      </a:rPr>
                      <m:t> (1</m:t>
                    </m:r>
                    <m:r>
                      <a:rPr lang="es-E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±</m:t>
                    </m:r>
                    <m:f>
                      <m:fPr>
                        <m:ctrlPr>
                          <a:rPr lang="es-ES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6</m:t>
                        </m:r>
                        <m:r>
                          <a:rPr lang="es-ES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</m:t>
                        </m:r>
                      </m:num>
                      <m:den>
                        <m:r>
                          <a:rPr lang="es-ES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𝐵</m:t>
                        </m:r>
                      </m:den>
                    </m:f>
                    <m:r>
                      <a:rPr lang="es-ES" sz="10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PE" sz="1000"/>
            </a:p>
          </xdr:txBody>
        </xdr:sp>
      </mc:Choice>
      <mc:Fallback xmlns="">
        <xdr:sp macro="" textlink="">
          <xdr:nvSpPr>
            <xdr:cNvPr id="127" name="CuadroTexto 126"/>
            <xdr:cNvSpPr txBox="1"/>
          </xdr:nvSpPr>
          <xdr:spPr>
            <a:xfrm xmlns:a="http://schemas.openxmlformats.org/drawingml/2006/main">
              <a:off x="721519" y="42393395"/>
              <a:ext cx="1023677" cy="604045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ysClr val="window" lastClr="FFFFFF"/>
            </a:solidFill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none" lIns="0" tIns="0" rIns="0" bIns="0" rtlCol="0" anchor="t">
              <a:noAutofit/>
            </a:bodyPr>
            <a:lstStyle xmlns:a="http://schemas.openxmlformats.org/drawingml/2006/main"/>
            <a:p xmlns:a="http://schemas.openxmlformats.org/drawingml/2006/main">
              <a:r>
                <a:rPr lang="es-PE" sz="1000" i="0">
                  <a:latin typeface="Cambria Math" panose="02040503050406030204" pitchFamily="18" charset="0"/>
                </a:rPr>
                <a:t>├ </a:t>
              </a:r>
              <a:r>
                <a:rPr lang="es-PE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█(𝜎</a:t>
              </a:r>
              <a:r>
                <a:rPr lang="es-ES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1@@@𝜎2)</a:t>
              </a:r>
              <a:r>
                <a:rPr lang="es-PE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}</a:t>
              </a:r>
              <a:r>
                <a:rPr lang="es-ES" sz="1000" b="0" i="0">
                  <a:latin typeface="Cambria Math" panose="02040503050406030204" pitchFamily="18" charset="0"/>
                </a:rPr>
                <a:t>=𝑁</a:t>
              </a:r>
              <a:r>
                <a:rPr lang="es-PE" sz="1000" b="0" i="0">
                  <a:latin typeface="Cambria Math" panose="02040503050406030204" pitchFamily="18" charset="0"/>
                </a:rPr>
                <a:t>/</a:t>
              </a:r>
              <a:r>
                <a:rPr lang="es-ES" sz="1000" b="0" i="0">
                  <a:latin typeface="Cambria Math" panose="02040503050406030204" pitchFamily="18" charset="0"/>
                </a:rPr>
                <a:t>𝐵  (1</a:t>
              </a:r>
              <a:r>
                <a:rPr lang="es-ES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±6𝑒/𝐵</a:t>
              </a:r>
              <a:r>
                <a:rPr lang="es-ES" sz="1000" b="0" i="0">
                  <a:latin typeface="Cambria Math" panose="02040503050406030204" pitchFamily="18" charset="0"/>
                </a:rPr>
                <a:t>)</a:t>
              </a:r>
              <a:endParaRPr lang="es-PE" sz="1000"/>
            </a:p>
          </xdr:txBody>
        </xdr:sp>
      </mc:Fallback>
    </mc:AlternateContent>
    <xdr:clientData/>
  </xdr:oneCellAnchor>
  <xdr:twoCellAnchor>
    <xdr:from>
      <xdr:col>6</xdr:col>
      <xdr:colOff>19047</xdr:colOff>
      <xdr:row>278</xdr:row>
      <xdr:rowOff>35146</xdr:rowOff>
    </xdr:from>
    <xdr:to>
      <xdr:col>10</xdr:col>
      <xdr:colOff>38100</xdr:colOff>
      <xdr:row>281</xdr:row>
      <xdr:rowOff>42939</xdr:rowOff>
    </xdr:to>
    <xdr:sp macro="" textlink="">
      <xdr:nvSpPr>
        <xdr:cNvPr id="132" name="Rectángulo 131">
          <a:extLst>
            <a:ext uri="{FF2B5EF4-FFF2-40B4-BE49-F238E27FC236}">
              <a16:creationId xmlns:a16="http://schemas.microsoft.com/office/drawing/2014/main" id="{CCBED161-5FA2-40A3-8F1E-4CFA8D2120AE}"/>
            </a:ext>
          </a:extLst>
        </xdr:cNvPr>
        <xdr:cNvSpPr/>
      </xdr:nvSpPr>
      <xdr:spPr>
        <a:xfrm rot="180000">
          <a:off x="3813172" y="5845396"/>
          <a:ext cx="3122616" cy="531668"/>
        </a:xfrm>
        <a:prstGeom prst="rect">
          <a:avLst/>
        </a:prstGeom>
        <a:noFill/>
        <a:ln w="19050"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6</xdr:col>
      <xdr:colOff>77187</xdr:colOff>
      <xdr:row>272</xdr:row>
      <xdr:rowOff>77886</xdr:rowOff>
    </xdr:from>
    <xdr:to>
      <xdr:col>7</xdr:col>
      <xdr:colOff>94502</xdr:colOff>
      <xdr:row>272</xdr:row>
      <xdr:rowOff>77886</xdr:rowOff>
    </xdr:to>
    <xdr:cxnSp macro="">
      <xdr:nvCxnSpPr>
        <xdr:cNvPr id="133" name="Conector recto de flecha 132">
          <a:extLst>
            <a:ext uri="{FF2B5EF4-FFF2-40B4-BE49-F238E27FC236}">
              <a16:creationId xmlns:a16="http://schemas.microsoft.com/office/drawing/2014/main" id="{335BFAC3-2296-4E85-9DE7-774C6F97BD81}"/>
            </a:ext>
          </a:extLst>
        </xdr:cNvPr>
        <xdr:cNvCxnSpPr/>
      </xdr:nvCxnSpPr>
      <xdr:spPr>
        <a:xfrm rot="180000">
          <a:off x="3871312" y="4840386"/>
          <a:ext cx="779315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1188</xdr:colOff>
      <xdr:row>281</xdr:row>
      <xdr:rowOff>141234</xdr:rowOff>
    </xdr:from>
    <xdr:to>
      <xdr:col>10</xdr:col>
      <xdr:colOff>20241</xdr:colOff>
      <xdr:row>281</xdr:row>
      <xdr:rowOff>141234</xdr:rowOff>
    </xdr:to>
    <xdr:cxnSp macro="">
      <xdr:nvCxnSpPr>
        <xdr:cNvPr id="134" name="Conector recto de flecha 133">
          <a:extLst>
            <a:ext uri="{FF2B5EF4-FFF2-40B4-BE49-F238E27FC236}">
              <a16:creationId xmlns:a16="http://schemas.microsoft.com/office/drawing/2014/main" id="{2BC810F8-EA2B-4252-9875-78FCA115F57E}"/>
            </a:ext>
          </a:extLst>
        </xdr:cNvPr>
        <xdr:cNvCxnSpPr/>
      </xdr:nvCxnSpPr>
      <xdr:spPr>
        <a:xfrm rot="180000">
          <a:off x="3795313" y="6475359"/>
          <a:ext cx="3122616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45848</xdr:colOff>
      <xdr:row>275</xdr:row>
      <xdr:rowOff>10235</xdr:rowOff>
    </xdr:from>
    <xdr:to>
      <xdr:col>9</xdr:col>
      <xdr:colOff>62502</xdr:colOff>
      <xdr:row>278</xdr:row>
      <xdr:rowOff>19493</xdr:rowOff>
    </xdr:to>
    <xdr:sp macro="" textlink="">
      <xdr:nvSpPr>
        <xdr:cNvPr id="135" name="Rectángulo 134">
          <a:extLst>
            <a:ext uri="{FF2B5EF4-FFF2-40B4-BE49-F238E27FC236}">
              <a16:creationId xmlns:a16="http://schemas.microsoft.com/office/drawing/2014/main" id="{A087B0AD-771F-4118-8EC5-B207CA50AAD2}"/>
            </a:ext>
          </a:extLst>
        </xdr:cNvPr>
        <xdr:cNvSpPr/>
      </xdr:nvSpPr>
      <xdr:spPr>
        <a:xfrm rot="180000">
          <a:off x="3839973" y="5296610"/>
          <a:ext cx="2358217" cy="533133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6</xdr:col>
      <xdr:colOff>72518</xdr:colOff>
      <xdr:row>271</xdr:row>
      <xdr:rowOff>154091</xdr:rowOff>
    </xdr:from>
    <xdr:to>
      <xdr:col>8</xdr:col>
      <xdr:colOff>89835</xdr:colOff>
      <xdr:row>274</xdr:row>
      <xdr:rowOff>163616</xdr:rowOff>
    </xdr:to>
    <xdr:sp macro="" textlink="">
      <xdr:nvSpPr>
        <xdr:cNvPr id="136" name="Rectángulo 135">
          <a:extLst>
            <a:ext uri="{FF2B5EF4-FFF2-40B4-BE49-F238E27FC236}">
              <a16:creationId xmlns:a16="http://schemas.microsoft.com/office/drawing/2014/main" id="{651A1A66-FF30-4A7B-94D6-3098708B4C5D}"/>
            </a:ext>
          </a:extLst>
        </xdr:cNvPr>
        <xdr:cNvSpPr/>
      </xdr:nvSpPr>
      <xdr:spPr>
        <a:xfrm rot="180000">
          <a:off x="3866643" y="4741966"/>
          <a:ext cx="1541317" cy="53340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6</xdr:col>
      <xdr:colOff>99320</xdr:colOff>
      <xdr:row>268</xdr:row>
      <xdr:rowOff>124344</xdr:rowOff>
    </xdr:from>
    <xdr:to>
      <xdr:col>7</xdr:col>
      <xdr:colOff>116635</xdr:colOff>
      <xdr:row>271</xdr:row>
      <xdr:rowOff>133868</xdr:rowOff>
    </xdr:to>
    <xdr:sp macro="" textlink="">
      <xdr:nvSpPr>
        <xdr:cNvPr id="137" name="Rectángulo 136">
          <a:extLst>
            <a:ext uri="{FF2B5EF4-FFF2-40B4-BE49-F238E27FC236}">
              <a16:creationId xmlns:a16="http://schemas.microsoft.com/office/drawing/2014/main" id="{18CA2459-DFCF-4485-B870-BCED5CA2C845}"/>
            </a:ext>
          </a:extLst>
        </xdr:cNvPr>
        <xdr:cNvSpPr/>
      </xdr:nvSpPr>
      <xdr:spPr>
        <a:xfrm rot="180000">
          <a:off x="3893445" y="4188344"/>
          <a:ext cx="779315" cy="533399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6</xdr:col>
      <xdr:colOff>22845</xdr:colOff>
      <xdr:row>278</xdr:row>
      <xdr:rowOff>118028</xdr:rowOff>
    </xdr:from>
    <xdr:to>
      <xdr:col>9</xdr:col>
      <xdr:colOff>39499</xdr:colOff>
      <xdr:row>278</xdr:row>
      <xdr:rowOff>118028</xdr:rowOff>
    </xdr:to>
    <xdr:cxnSp macro="">
      <xdr:nvCxnSpPr>
        <xdr:cNvPr id="138" name="Conector recto de flecha 137">
          <a:extLst>
            <a:ext uri="{FF2B5EF4-FFF2-40B4-BE49-F238E27FC236}">
              <a16:creationId xmlns:a16="http://schemas.microsoft.com/office/drawing/2014/main" id="{1EA9D410-B951-40C3-A30D-700E7A57B29A}"/>
            </a:ext>
          </a:extLst>
        </xdr:cNvPr>
        <xdr:cNvCxnSpPr/>
      </xdr:nvCxnSpPr>
      <xdr:spPr>
        <a:xfrm rot="180000">
          <a:off x="3816970" y="5928278"/>
          <a:ext cx="2358217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52115</xdr:colOff>
      <xdr:row>275</xdr:row>
      <xdr:rowOff>108490</xdr:rowOff>
    </xdr:from>
    <xdr:to>
      <xdr:col>8</xdr:col>
      <xdr:colOff>69432</xdr:colOff>
      <xdr:row>275</xdr:row>
      <xdr:rowOff>108490</xdr:rowOff>
    </xdr:to>
    <xdr:cxnSp macro="">
      <xdr:nvCxnSpPr>
        <xdr:cNvPr id="139" name="Conector recto de flecha 138">
          <a:extLst>
            <a:ext uri="{FF2B5EF4-FFF2-40B4-BE49-F238E27FC236}">
              <a16:creationId xmlns:a16="http://schemas.microsoft.com/office/drawing/2014/main" id="{4083BC37-F633-4F75-86AF-AC7A2993957C}"/>
            </a:ext>
          </a:extLst>
        </xdr:cNvPr>
        <xdr:cNvCxnSpPr/>
      </xdr:nvCxnSpPr>
      <xdr:spPr>
        <a:xfrm rot="180000">
          <a:off x="3846240" y="5394865"/>
          <a:ext cx="1541317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27211</xdr:colOff>
      <xdr:row>268</xdr:row>
      <xdr:rowOff>137606</xdr:rowOff>
    </xdr:from>
    <xdr:to>
      <xdr:col>11</xdr:col>
      <xdr:colOff>364901</xdr:colOff>
      <xdr:row>268</xdr:row>
      <xdr:rowOff>138318</xdr:rowOff>
    </xdr:to>
    <xdr:cxnSp macro="">
      <xdr:nvCxnSpPr>
        <xdr:cNvPr id="140" name="Conector recto 139">
          <a:extLst>
            <a:ext uri="{FF2B5EF4-FFF2-40B4-BE49-F238E27FC236}">
              <a16:creationId xmlns:a16="http://schemas.microsoft.com/office/drawing/2014/main" id="{1FAC7F56-2225-4D2E-9B5F-69BD2D976E09}"/>
            </a:ext>
          </a:extLst>
        </xdr:cNvPr>
        <xdr:cNvCxnSpPr/>
      </xdr:nvCxnSpPr>
      <xdr:spPr>
        <a:xfrm>
          <a:off x="4583336" y="4201606"/>
          <a:ext cx="3441253" cy="712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194422</xdr:colOff>
      <xdr:row>267</xdr:row>
      <xdr:rowOff>23542</xdr:rowOff>
    </xdr:from>
    <xdr:to>
      <xdr:col>7</xdr:col>
      <xdr:colOff>196361</xdr:colOff>
      <xdr:row>268</xdr:row>
      <xdr:rowOff>146590</xdr:rowOff>
    </xdr:to>
    <xdr:cxnSp macro="">
      <xdr:nvCxnSpPr>
        <xdr:cNvPr id="141" name="Conector recto de flecha 140">
          <a:extLst>
            <a:ext uri="{FF2B5EF4-FFF2-40B4-BE49-F238E27FC236}">
              <a16:creationId xmlns:a16="http://schemas.microsoft.com/office/drawing/2014/main" id="{C32BD0CE-084A-4D3B-A9B2-D4F41A286A29}"/>
            </a:ext>
          </a:extLst>
        </xdr:cNvPr>
        <xdr:cNvCxnSpPr/>
      </xdr:nvCxnSpPr>
      <xdr:spPr>
        <a:xfrm>
          <a:off x="4750547" y="3912917"/>
          <a:ext cx="1939" cy="2976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346822</xdr:colOff>
      <xdr:row>267</xdr:row>
      <xdr:rowOff>21871</xdr:rowOff>
    </xdr:from>
    <xdr:to>
      <xdr:col>7</xdr:col>
      <xdr:colOff>348761</xdr:colOff>
      <xdr:row>268</xdr:row>
      <xdr:rowOff>144919</xdr:rowOff>
    </xdr:to>
    <xdr:cxnSp macro="">
      <xdr:nvCxnSpPr>
        <xdr:cNvPr id="142" name="Conector recto de flecha 141">
          <a:extLst>
            <a:ext uri="{FF2B5EF4-FFF2-40B4-BE49-F238E27FC236}">
              <a16:creationId xmlns:a16="http://schemas.microsoft.com/office/drawing/2014/main" id="{D91E45C6-C3D0-4D10-A620-76973926BA8B}"/>
            </a:ext>
          </a:extLst>
        </xdr:cNvPr>
        <xdr:cNvCxnSpPr/>
      </xdr:nvCxnSpPr>
      <xdr:spPr>
        <a:xfrm>
          <a:off x="4902947" y="3911246"/>
          <a:ext cx="1939" cy="2976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499222</xdr:colOff>
      <xdr:row>267</xdr:row>
      <xdr:rowOff>20189</xdr:rowOff>
    </xdr:from>
    <xdr:to>
      <xdr:col>7</xdr:col>
      <xdr:colOff>501161</xdr:colOff>
      <xdr:row>268</xdr:row>
      <xdr:rowOff>143237</xdr:rowOff>
    </xdr:to>
    <xdr:cxnSp macro="">
      <xdr:nvCxnSpPr>
        <xdr:cNvPr id="143" name="Conector recto de flecha 142">
          <a:extLst>
            <a:ext uri="{FF2B5EF4-FFF2-40B4-BE49-F238E27FC236}">
              <a16:creationId xmlns:a16="http://schemas.microsoft.com/office/drawing/2014/main" id="{2872C0EF-97EE-490A-A2DB-6464E66B3FF1}"/>
            </a:ext>
          </a:extLst>
        </xdr:cNvPr>
        <xdr:cNvCxnSpPr/>
      </xdr:nvCxnSpPr>
      <xdr:spPr>
        <a:xfrm>
          <a:off x="5055347" y="3909564"/>
          <a:ext cx="1939" cy="2976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651622</xdr:colOff>
      <xdr:row>267</xdr:row>
      <xdr:rowOff>21321</xdr:rowOff>
    </xdr:from>
    <xdr:to>
      <xdr:col>7</xdr:col>
      <xdr:colOff>653561</xdr:colOff>
      <xdr:row>268</xdr:row>
      <xdr:rowOff>144369</xdr:rowOff>
    </xdr:to>
    <xdr:cxnSp macro="">
      <xdr:nvCxnSpPr>
        <xdr:cNvPr id="144" name="Conector recto de flecha 143">
          <a:extLst>
            <a:ext uri="{FF2B5EF4-FFF2-40B4-BE49-F238E27FC236}">
              <a16:creationId xmlns:a16="http://schemas.microsoft.com/office/drawing/2014/main" id="{DB057F10-1E87-4C42-B569-BEF21BE1DAB0}"/>
            </a:ext>
          </a:extLst>
        </xdr:cNvPr>
        <xdr:cNvCxnSpPr/>
      </xdr:nvCxnSpPr>
      <xdr:spPr>
        <a:xfrm>
          <a:off x="5207747" y="3910696"/>
          <a:ext cx="1939" cy="2976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42022</xdr:colOff>
      <xdr:row>267</xdr:row>
      <xdr:rowOff>22454</xdr:rowOff>
    </xdr:from>
    <xdr:to>
      <xdr:col>8</xdr:col>
      <xdr:colOff>43961</xdr:colOff>
      <xdr:row>268</xdr:row>
      <xdr:rowOff>145502</xdr:rowOff>
    </xdr:to>
    <xdr:cxnSp macro="">
      <xdr:nvCxnSpPr>
        <xdr:cNvPr id="145" name="Conector recto de flecha 144">
          <a:extLst>
            <a:ext uri="{FF2B5EF4-FFF2-40B4-BE49-F238E27FC236}">
              <a16:creationId xmlns:a16="http://schemas.microsoft.com/office/drawing/2014/main" id="{AD769477-A87B-4D82-A5BF-69D80E346F18}"/>
            </a:ext>
          </a:extLst>
        </xdr:cNvPr>
        <xdr:cNvCxnSpPr/>
      </xdr:nvCxnSpPr>
      <xdr:spPr>
        <a:xfrm>
          <a:off x="5360147" y="3911829"/>
          <a:ext cx="1939" cy="2976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194422</xdr:colOff>
      <xdr:row>267</xdr:row>
      <xdr:rowOff>23582</xdr:rowOff>
    </xdr:from>
    <xdr:to>
      <xdr:col>8</xdr:col>
      <xdr:colOff>196361</xdr:colOff>
      <xdr:row>268</xdr:row>
      <xdr:rowOff>146630</xdr:rowOff>
    </xdr:to>
    <xdr:cxnSp macro="">
      <xdr:nvCxnSpPr>
        <xdr:cNvPr id="146" name="Conector recto de flecha 145">
          <a:extLst>
            <a:ext uri="{FF2B5EF4-FFF2-40B4-BE49-F238E27FC236}">
              <a16:creationId xmlns:a16="http://schemas.microsoft.com/office/drawing/2014/main" id="{518821EE-D1EF-4761-917A-53C63E906782}"/>
            </a:ext>
          </a:extLst>
        </xdr:cNvPr>
        <xdr:cNvCxnSpPr/>
      </xdr:nvCxnSpPr>
      <xdr:spPr>
        <a:xfrm>
          <a:off x="5512547" y="3912957"/>
          <a:ext cx="1939" cy="2976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346822</xdr:colOff>
      <xdr:row>267</xdr:row>
      <xdr:rowOff>21906</xdr:rowOff>
    </xdr:from>
    <xdr:to>
      <xdr:col>8</xdr:col>
      <xdr:colOff>348761</xdr:colOff>
      <xdr:row>268</xdr:row>
      <xdr:rowOff>144954</xdr:rowOff>
    </xdr:to>
    <xdr:cxnSp macro="">
      <xdr:nvCxnSpPr>
        <xdr:cNvPr id="147" name="Conector recto de flecha 146">
          <a:extLst>
            <a:ext uri="{FF2B5EF4-FFF2-40B4-BE49-F238E27FC236}">
              <a16:creationId xmlns:a16="http://schemas.microsoft.com/office/drawing/2014/main" id="{187FE949-5264-44BC-BDAD-2A6F695A5913}"/>
            </a:ext>
          </a:extLst>
        </xdr:cNvPr>
        <xdr:cNvCxnSpPr/>
      </xdr:nvCxnSpPr>
      <xdr:spPr>
        <a:xfrm>
          <a:off x="5664947" y="3911281"/>
          <a:ext cx="1939" cy="2976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499222</xdr:colOff>
      <xdr:row>267</xdr:row>
      <xdr:rowOff>23034</xdr:rowOff>
    </xdr:from>
    <xdr:to>
      <xdr:col>8</xdr:col>
      <xdr:colOff>501161</xdr:colOff>
      <xdr:row>268</xdr:row>
      <xdr:rowOff>146082</xdr:rowOff>
    </xdr:to>
    <xdr:cxnSp macro="">
      <xdr:nvCxnSpPr>
        <xdr:cNvPr id="148" name="Conector recto de flecha 147">
          <a:extLst>
            <a:ext uri="{FF2B5EF4-FFF2-40B4-BE49-F238E27FC236}">
              <a16:creationId xmlns:a16="http://schemas.microsoft.com/office/drawing/2014/main" id="{691C23AC-8D09-4C84-88DA-06FC27121EE6}"/>
            </a:ext>
          </a:extLst>
        </xdr:cNvPr>
        <xdr:cNvCxnSpPr/>
      </xdr:nvCxnSpPr>
      <xdr:spPr>
        <a:xfrm>
          <a:off x="5817347" y="3912409"/>
          <a:ext cx="1939" cy="2976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651622</xdr:colOff>
      <xdr:row>267</xdr:row>
      <xdr:rowOff>21361</xdr:rowOff>
    </xdr:from>
    <xdr:to>
      <xdr:col>8</xdr:col>
      <xdr:colOff>653561</xdr:colOff>
      <xdr:row>268</xdr:row>
      <xdr:rowOff>144409</xdr:rowOff>
    </xdr:to>
    <xdr:cxnSp macro="">
      <xdr:nvCxnSpPr>
        <xdr:cNvPr id="149" name="Conector recto de flecha 148">
          <a:extLst>
            <a:ext uri="{FF2B5EF4-FFF2-40B4-BE49-F238E27FC236}">
              <a16:creationId xmlns:a16="http://schemas.microsoft.com/office/drawing/2014/main" id="{E383413A-C348-46F3-889A-A7927DDB86A5}"/>
            </a:ext>
          </a:extLst>
        </xdr:cNvPr>
        <xdr:cNvCxnSpPr/>
      </xdr:nvCxnSpPr>
      <xdr:spPr>
        <a:xfrm>
          <a:off x="5969747" y="3910736"/>
          <a:ext cx="1939" cy="2976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804022</xdr:colOff>
      <xdr:row>267</xdr:row>
      <xdr:rowOff>22486</xdr:rowOff>
    </xdr:from>
    <xdr:to>
      <xdr:col>8</xdr:col>
      <xdr:colOff>805961</xdr:colOff>
      <xdr:row>268</xdr:row>
      <xdr:rowOff>145534</xdr:rowOff>
    </xdr:to>
    <xdr:cxnSp macro="">
      <xdr:nvCxnSpPr>
        <xdr:cNvPr id="150" name="Conector recto de flecha 149">
          <a:extLst>
            <a:ext uri="{FF2B5EF4-FFF2-40B4-BE49-F238E27FC236}">
              <a16:creationId xmlns:a16="http://schemas.microsoft.com/office/drawing/2014/main" id="{085108C9-7C82-44C7-8628-422B3365C787}"/>
            </a:ext>
          </a:extLst>
        </xdr:cNvPr>
        <xdr:cNvCxnSpPr/>
      </xdr:nvCxnSpPr>
      <xdr:spPr>
        <a:xfrm>
          <a:off x="6122147" y="3911861"/>
          <a:ext cx="1939" cy="2976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138392</xdr:colOff>
      <xdr:row>267</xdr:row>
      <xdr:rowOff>23611</xdr:rowOff>
    </xdr:from>
    <xdr:to>
      <xdr:col>9</xdr:col>
      <xdr:colOff>140331</xdr:colOff>
      <xdr:row>268</xdr:row>
      <xdr:rowOff>146659</xdr:rowOff>
    </xdr:to>
    <xdr:cxnSp macro="">
      <xdr:nvCxnSpPr>
        <xdr:cNvPr id="151" name="Conector recto de flecha 150">
          <a:extLst>
            <a:ext uri="{FF2B5EF4-FFF2-40B4-BE49-F238E27FC236}">
              <a16:creationId xmlns:a16="http://schemas.microsoft.com/office/drawing/2014/main" id="{E3875FED-A3D3-4057-94AD-2DB63BD89E10}"/>
            </a:ext>
          </a:extLst>
        </xdr:cNvPr>
        <xdr:cNvCxnSpPr/>
      </xdr:nvCxnSpPr>
      <xdr:spPr>
        <a:xfrm>
          <a:off x="6274080" y="3912986"/>
          <a:ext cx="1939" cy="2976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290792</xdr:colOff>
      <xdr:row>267</xdr:row>
      <xdr:rowOff>24741</xdr:rowOff>
    </xdr:from>
    <xdr:to>
      <xdr:col>9</xdr:col>
      <xdr:colOff>292731</xdr:colOff>
      <xdr:row>268</xdr:row>
      <xdr:rowOff>147789</xdr:rowOff>
    </xdr:to>
    <xdr:cxnSp macro="">
      <xdr:nvCxnSpPr>
        <xdr:cNvPr id="152" name="Conector recto de flecha 151">
          <a:extLst>
            <a:ext uri="{FF2B5EF4-FFF2-40B4-BE49-F238E27FC236}">
              <a16:creationId xmlns:a16="http://schemas.microsoft.com/office/drawing/2014/main" id="{E0971F12-DC4C-4082-875C-FAEF6F8EA6A8}"/>
            </a:ext>
          </a:extLst>
        </xdr:cNvPr>
        <xdr:cNvCxnSpPr/>
      </xdr:nvCxnSpPr>
      <xdr:spPr>
        <a:xfrm>
          <a:off x="6426480" y="3914116"/>
          <a:ext cx="1939" cy="2976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443192</xdr:colOff>
      <xdr:row>267</xdr:row>
      <xdr:rowOff>23062</xdr:rowOff>
    </xdr:from>
    <xdr:to>
      <xdr:col>9</xdr:col>
      <xdr:colOff>445131</xdr:colOff>
      <xdr:row>268</xdr:row>
      <xdr:rowOff>146110</xdr:rowOff>
    </xdr:to>
    <xdr:cxnSp macro="">
      <xdr:nvCxnSpPr>
        <xdr:cNvPr id="153" name="Conector recto de flecha 152">
          <a:extLst>
            <a:ext uri="{FF2B5EF4-FFF2-40B4-BE49-F238E27FC236}">
              <a16:creationId xmlns:a16="http://schemas.microsoft.com/office/drawing/2014/main" id="{F15B2F68-B9FF-4E36-AC75-2592A9AE5CCB}"/>
            </a:ext>
          </a:extLst>
        </xdr:cNvPr>
        <xdr:cNvCxnSpPr/>
      </xdr:nvCxnSpPr>
      <xdr:spPr>
        <a:xfrm>
          <a:off x="6578880" y="3912437"/>
          <a:ext cx="1939" cy="2976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595592</xdr:colOff>
      <xdr:row>267</xdr:row>
      <xdr:rowOff>24187</xdr:rowOff>
    </xdr:from>
    <xdr:to>
      <xdr:col>9</xdr:col>
      <xdr:colOff>597531</xdr:colOff>
      <xdr:row>268</xdr:row>
      <xdr:rowOff>147235</xdr:rowOff>
    </xdr:to>
    <xdr:cxnSp macro="">
      <xdr:nvCxnSpPr>
        <xdr:cNvPr id="154" name="Conector recto de flecha 153">
          <a:extLst>
            <a:ext uri="{FF2B5EF4-FFF2-40B4-BE49-F238E27FC236}">
              <a16:creationId xmlns:a16="http://schemas.microsoft.com/office/drawing/2014/main" id="{18864031-39CB-4B78-8267-7A991119EA9A}"/>
            </a:ext>
          </a:extLst>
        </xdr:cNvPr>
        <xdr:cNvCxnSpPr/>
      </xdr:nvCxnSpPr>
      <xdr:spPr>
        <a:xfrm>
          <a:off x="6731280" y="3913562"/>
          <a:ext cx="1939" cy="2976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747992</xdr:colOff>
      <xdr:row>267</xdr:row>
      <xdr:rowOff>25312</xdr:rowOff>
    </xdr:from>
    <xdr:to>
      <xdr:col>9</xdr:col>
      <xdr:colOff>749931</xdr:colOff>
      <xdr:row>268</xdr:row>
      <xdr:rowOff>148360</xdr:rowOff>
    </xdr:to>
    <xdr:cxnSp macro="">
      <xdr:nvCxnSpPr>
        <xdr:cNvPr id="155" name="Conector recto de flecha 154">
          <a:extLst>
            <a:ext uri="{FF2B5EF4-FFF2-40B4-BE49-F238E27FC236}">
              <a16:creationId xmlns:a16="http://schemas.microsoft.com/office/drawing/2014/main" id="{C4FC2D2C-BB5B-4CB4-8050-26FDED62F4F7}"/>
            </a:ext>
          </a:extLst>
        </xdr:cNvPr>
        <xdr:cNvCxnSpPr/>
      </xdr:nvCxnSpPr>
      <xdr:spPr>
        <a:xfrm>
          <a:off x="6883680" y="3914687"/>
          <a:ext cx="1939" cy="2976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78862</xdr:colOff>
      <xdr:row>267</xdr:row>
      <xdr:rowOff>26444</xdr:rowOff>
    </xdr:from>
    <xdr:to>
      <xdr:col>11</xdr:col>
      <xdr:colOff>80801</xdr:colOff>
      <xdr:row>268</xdr:row>
      <xdr:rowOff>149492</xdr:rowOff>
    </xdr:to>
    <xdr:cxnSp macro="">
      <xdr:nvCxnSpPr>
        <xdr:cNvPr id="156" name="Conector recto de flecha 155">
          <a:extLst>
            <a:ext uri="{FF2B5EF4-FFF2-40B4-BE49-F238E27FC236}">
              <a16:creationId xmlns:a16="http://schemas.microsoft.com/office/drawing/2014/main" id="{B38027D9-BCA1-4CBB-A377-87B661A4759B}"/>
            </a:ext>
          </a:extLst>
        </xdr:cNvPr>
        <xdr:cNvCxnSpPr/>
      </xdr:nvCxnSpPr>
      <xdr:spPr>
        <a:xfrm>
          <a:off x="7738550" y="3915819"/>
          <a:ext cx="1939" cy="2976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243168</xdr:colOff>
      <xdr:row>267</xdr:row>
      <xdr:rowOff>19160</xdr:rowOff>
    </xdr:from>
    <xdr:to>
      <xdr:col>11</xdr:col>
      <xdr:colOff>245107</xdr:colOff>
      <xdr:row>268</xdr:row>
      <xdr:rowOff>142208</xdr:rowOff>
    </xdr:to>
    <xdr:cxnSp macro="">
      <xdr:nvCxnSpPr>
        <xdr:cNvPr id="157" name="Conector recto de flecha 156">
          <a:extLst>
            <a:ext uri="{FF2B5EF4-FFF2-40B4-BE49-F238E27FC236}">
              <a16:creationId xmlns:a16="http://schemas.microsoft.com/office/drawing/2014/main" id="{99FB21F0-A346-48AF-B0F1-5B64D9A3558C}"/>
            </a:ext>
          </a:extLst>
        </xdr:cNvPr>
        <xdr:cNvCxnSpPr/>
      </xdr:nvCxnSpPr>
      <xdr:spPr>
        <a:xfrm>
          <a:off x="7902856" y="3908535"/>
          <a:ext cx="1939" cy="2976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356701</xdr:colOff>
      <xdr:row>278</xdr:row>
      <xdr:rowOff>65600</xdr:rowOff>
    </xdr:from>
    <xdr:to>
      <xdr:col>11</xdr:col>
      <xdr:colOff>356701</xdr:colOff>
      <xdr:row>281</xdr:row>
      <xdr:rowOff>76114</xdr:rowOff>
    </xdr:to>
    <xdr:cxnSp macro="">
      <xdr:nvCxnSpPr>
        <xdr:cNvPr id="158" name="Conector recto de flecha 157">
          <a:extLst>
            <a:ext uri="{FF2B5EF4-FFF2-40B4-BE49-F238E27FC236}">
              <a16:creationId xmlns:a16="http://schemas.microsoft.com/office/drawing/2014/main" id="{A085F2E9-8280-48D4-8A19-62BDF33EE1D3}"/>
            </a:ext>
          </a:extLst>
        </xdr:cNvPr>
        <xdr:cNvCxnSpPr/>
      </xdr:nvCxnSpPr>
      <xdr:spPr>
        <a:xfrm rot="180000" flipV="1">
          <a:off x="8016389" y="5875850"/>
          <a:ext cx="0" cy="534389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383356</xdr:colOff>
      <xdr:row>275</xdr:row>
      <xdr:rowOff>57435</xdr:rowOff>
    </xdr:from>
    <xdr:to>
      <xdr:col>11</xdr:col>
      <xdr:colOff>383356</xdr:colOff>
      <xdr:row>278</xdr:row>
      <xdr:rowOff>65229</xdr:rowOff>
    </xdr:to>
    <xdr:cxnSp macro="">
      <xdr:nvCxnSpPr>
        <xdr:cNvPr id="159" name="Conector recto de flecha 158">
          <a:extLst>
            <a:ext uri="{FF2B5EF4-FFF2-40B4-BE49-F238E27FC236}">
              <a16:creationId xmlns:a16="http://schemas.microsoft.com/office/drawing/2014/main" id="{44E184BE-F375-4CC1-950B-4076C4F150B7}"/>
            </a:ext>
          </a:extLst>
        </xdr:cNvPr>
        <xdr:cNvCxnSpPr/>
      </xdr:nvCxnSpPr>
      <xdr:spPr>
        <a:xfrm rot="180000" flipV="1">
          <a:off x="8043044" y="5343810"/>
          <a:ext cx="0" cy="531669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411371</xdr:colOff>
      <xdr:row>272</xdr:row>
      <xdr:rowOff>46389</xdr:rowOff>
    </xdr:from>
    <xdr:to>
      <xdr:col>11</xdr:col>
      <xdr:colOff>411371</xdr:colOff>
      <xdr:row>275</xdr:row>
      <xdr:rowOff>54182</xdr:rowOff>
    </xdr:to>
    <xdr:cxnSp macro="">
      <xdr:nvCxnSpPr>
        <xdr:cNvPr id="160" name="Conector recto de flecha 159">
          <a:extLst>
            <a:ext uri="{FF2B5EF4-FFF2-40B4-BE49-F238E27FC236}">
              <a16:creationId xmlns:a16="http://schemas.microsoft.com/office/drawing/2014/main" id="{31A08306-29C8-4688-B9DC-3B948890495E}"/>
            </a:ext>
          </a:extLst>
        </xdr:cNvPr>
        <xdr:cNvCxnSpPr/>
      </xdr:nvCxnSpPr>
      <xdr:spPr>
        <a:xfrm rot="180000" flipV="1">
          <a:off x="8071059" y="4808889"/>
          <a:ext cx="0" cy="531668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439386</xdr:colOff>
      <xdr:row>268</xdr:row>
      <xdr:rowOff>144360</xdr:rowOff>
    </xdr:from>
    <xdr:to>
      <xdr:col>11</xdr:col>
      <xdr:colOff>439386</xdr:colOff>
      <xdr:row>272</xdr:row>
      <xdr:rowOff>41674</xdr:rowOff>
    </xdr:to>
    <xdr:cxnSp macro="">
      <xdr:nvCxnSpPr>
        <xdr:cNvPr id="161" name="Conector recto de flecha 160">
          <a:extLst>
            <a:ext uri="{FF2B5EF4-FFF2-40B4-BE49-F238E27FC236}">
              <a16:creationId xmlns:a16="http://schemas.microsoft.com/office/drawing/2014/main" id="{98F851E9-56A2-44D1-9329-8803A98C648F}"/>
            </a:ext>
          </a:extLst>
        </xdr:cNvPr>
        <xdr:cNvCxnSpPr/>
      </xdr:nvCxnSpPr>
      <xdr:spPr>
        <a:xfrm rot="180000" flipV="1">
          <a:off x="8099074" y="4208360"/>
          <a:ext cx="0" cy="595814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151535</xdr:colOff>
      <xdr:row>267</xdr:row>
      <xdr:rowOff>21647</xdr:rowOff>
    </xdr:from>
    <xdr:to>
      <xdr:col>10</xdr:col>
      <xdr:colOff>153474</xdr:colOff>
      <xdr:row>268</xdr:row>
      <xdr:rowOff>144695</xdr:rowOff>
    </xdr:to>
    <xdr:cxnSp macro="">
      <xdr:nvCxnSpPr>
        <xdr:cNvPr id="162" name="Conector recto de flecha 161">
          <a:extLst>
            <a:ext uri="{FF2B5EF4-FFF2-40B4-BE49-F238E27FC236}">
              <a16:creationId xmlns:a16="http://schemas.microsoft.com/office/drawing/2014/main" id="{E6A81754-E5F9-49D6-BFD8-73DF445796BD}"/>
            </a:ext>
          </a:extLst>
        </xdr:cNvPr>
        <xdr:cNvCxnSpPr/>
      </xdr:nvCxnSpPr>
      <xdr:spPr>
        <a:xfrm>
          <a:off x="7049223" y="3911022"/>
          <a:ext cx="1939" cy="2976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320146</xdr:colOff>
      <xdr:row>267</xdr:row>
      <xdr:rowOff>21866</xdr:rowOff>
    </xdr:from>
    <xdr:to>
      <xdr:col>10</xdr:col>
      <xdr:colOff>322085</xdr:colOff>
      <xdr:row>268</xdr:row>
      <xdr:rowOff>144914</xdr:rowOff>
    </xdr:to>
    <xdr:cxnSp macro="">
      <xdr:nvCxnSpPr>
        <xdr:cNvPr id="163" name="Conector recto de flecha 162">
          <a:extLst>
            <a:ext uri="{FF2B5EF4-FFF2-40B4-BE49-F238E27FC236}">
              <a16:creationId xmlns:a16="http://schemas.microsoft.com/office/drawing/2014/main" id="{7086BA66-9715-43B1-ABED-66BBA362D5B7}"/>
            </a:ext>
          </a:extLst>
        </xdr:cNvPr>
        <xdr:cNvCxnSpPr/>
      </xdr:nvCxnSpPr>
      <xdr:spPr>
        <a:xfrm>
          <a:off x="7217834" y="3911241"/>
          <a:ext cx="1939" cy="2976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490073</xdr:colOff>
      <xdr:row>267</xdr:row>
      <xdr:rowOff>21861</xdr:rowOff>
    </xdr:from>
    <xdr:to>
      <xdr:col>10</xdr:col>
      <xdr:colOff>492012</xdr:colOff>
      <xdr:row>268</xdr:row>
      <xdr:rowOff>144909</xdr:rowOff>
    </xdr:to>
    <xdr:cxnSp macro="">
      <xdr:nvCxnSpPr>
        <xdr:cNvPr id="164" name="Conector recto de flecha 163">
          <a:extLst>
            <a:ext uri="{FF2B5EF4-FFF2-40B4-BE49-F238E27FC236}">
              <a16:creationId xmlns:a16="http://schemas.microsoft.com/office/drawing/2014/main" id="{12F91299-57CC-4EE2-B30D-6EB5F3C964DC}"/>
            </a:ext>
          </a:extLst>
        </xdr:cNvPr>
        <xdr:cNvCxnSpPr/>
      </xdr:nvCxnSpPr>
      <xdr:spPr>
        <a:xfrm>
          <a:off x="7387761" y="3911236"/>
          <a:ext cx="1939" cy="2976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663797</xdr:colOff>
      <xdr:row>267</xdr:row>
      <xdr:rowOff>21857</xdr:rowOff>
    </xdr:from>
    <xdr:to>
      <xdr:col>10</xdr:col>
      <xdr:colOff>665736</xdr:colOff>
      <xdr:row>268</xdr:row>
      <xdr:rowOff>144905</xdr:rowOff>
    </xdr:to>
    <xdr:cxnSp macro="">
      <xdr:nvCxnSpPr>
        <xdr:cNvPr id="165" name="Conector recto de flecha 164">
          <a:extLst>
            <a:ext uri="{FF2B5EF4-FFF2-40B4-BE49-F238E27FC236}">
              <a16:creationId xmlns:a16="http://schemas.microsoft.com/office/drawing/2014/main" id="{867EF730-8FB6-4ED2-B78C-210CC0B05FFE}"/>
            </a:ext>
          </a:extLst>
        </xdr:cNvPr>
        <xdr:cNvCxnSpPr/>
      </xdr:nvCxnSpPr>
      <xdr:spPr>
        <a:xfrm>
          <a:off x="7561485" y="3911232"/>
          <a:ext cx="1939" cy="2976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590086</xdr:colOff>
      <xdr:row>268</xdr:row>
      <xdr:rowOff>151534</xdr:rowOff>
    </xdr:from>
    <xdr:to>
      <xdr:col>11</xdr:col>
      <xdr:colOff>359352</xdr:colOff>
      <xdr:row>281</xdr:row>
      <xdr:rowOff>120804</xdr:rowOff>
    </xdr:to>
    <xdr:cxnSp macro="">
      <xdr:nvCxnSpPr>
        <xdr:cNvPr id="166" name="Conector recto 165">
          <a:extLst>
            <a:ext uri="{FF2B5EF4-FFF2-40B4-BE49-F238E27FC236}">
              <a16:creationId xmlns:a16="http://schemas.microsoft.com/office/drawing/2014/main" id="{DCB0ECAE-F4C5-4574-B482-41D9445E5BAC}"/>
            </a:ext>
          </a:extLst>
        </xdr:cNvPr>
        <xdr:cNvCxnSpPr/>
      </xdr:nvCxnSpPr>
      <xdr:spPr>
        <a:xfrm flipV="1">
          <a:off x="7487774" y="4215534"/>
          <a:ext cx="531266" cy="223939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32238</xdr:colOff>
      <xdr:row>281</xdr:row>
      <xdr:rowOff>112368</xdr:rowOff>
    </xdr:from>
    <xdr:to>
      <xdr:col>10</xdr:col>
      <xdr:colOff>589471</xdr:colOff>
      <xdr:row>281</xdr:row>
      <xdr:rowOff>115631</xdr:rowOff>
    </xdr:to>
    <xdr:cxnSp macro="">
      <xdr:nvCxnSpPr>
        <xdr:cNvPr id="167" name="Conector recto 166">
          <a:extLst>
            <a:ext uri="{FF2B5EF4-FFF2-40B4-BE49-F238E27FC236}">
              <a16:creationId xmlns:a16="http://schemas.microsoft.com/office/drawing/2014/main" id="{DE6F2657-0AF5-46D8-B344-484C7144E3D9}"/>
            </a:ext>
          </a:extLst>
        </xdr:cNvPr>
        <xdr:cNvCxnSpPr/>
      </xdr:nvCxnSpPr>
      <xdr:spPr>
        <a:xfrm>
          <a:off x="6929926" y="6446493"/>
          <a:ext cx="557233" cy="326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140074</xdr:colOff>
      <xdr:row>271</xdr:row>
      <xdr:rowOff>5603</xdr:rowOff>
    </xdr:from>
    <xdr:to>
      <xdr:col>5</xdr:col>
      <xdr:colOff>140074</xdr:colOff>
      <xdr:row>272</xdr:row>
      <xdr:rowOff>140073</xdr:rowOff>
    </xdr:to>
    <xdr:cxnSp macro="">
      <xdr:nvCxnSpPr>
        <xdr:cNvPr id="168" name="Conector recto 167">
          <a:extLst>
            <a:ext uri="{FF2B5EF4-FFF2-40B4-BE49-F238E27FC236}">
              <a16:creationId xmlns:a16="http://schemas.microsoft.com/office/drawing/2014/main" id="{46055E44-25EE-4C20-B965-26D642FD069D}"/>
            </a:ext>
          </a:extLst>
        </xdr:cNvPr>
        <xdr:cNvCxnSpPr/>
      </xdr:nvCxnSpPr>
      <xdr:spPr>
        <a:xfrm flipV="1">
          <a:off x="3224493" y="48894066"/>
          <a:ext cx="0" cy="3053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140074</xdr:colOff>
      <xdr:row>271</xdr:row>
      <xdr:rowOff>21981</xdr:rowOff>
    </xdr:from>
    <xdr:to>
      <xdr:col>5</xdr:col>
      <xdr:colOff>249115</xdr:colOff>
      <xdr:row>272</xdr:row>
      <xdr:rowOff>140073</xdr:rowOff>
    </xdr:to>
    <xdr:cxnSp macro="">
      <xdr:nvCxnSpPr>
        <xdr:cNvPr id="169" name="Conector recto 168">
          <a:extLst>
            <a:ext uri="{FF2B5EF4-FFF2-40B4-BE49-F238E27FC236}">
              <a16:creationId xmlns:a16="http://schemas.microsoft.com/office/drawing/2014/main" id="{8CA58F55-3EFF-4AD2-8EBD-77183D680DBD}"/>
            </a:ext>
          </a:extLst>
        </xdr:cNvPr>
        <xdr:cNvCxnSpPr/>
      </xdr:nvCxnSpPr>
      <xdr:spPr>
        <a:xfrm flipV="1">
          <a:off x="3224493" y="48910444"/>
          <a:ext cx="109041" cy="28898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29556</xdr:colOff>
      <xdr:row>271</xdr:row>
      <xdr:rowOff>62784</xdr:rowOff>
    </xdr:from>
    <xdr:to>
      <xdr:col>5</xdr:col>
      <xdr:colOff>348214</xdr:colOff>
      <xdr:row>273</xdr:row>
      <xdr:rowOff>43767</xdr:rowOff>
    </xdr:to>
    <xdr:sp macro="" textlink="">
      <xdr:nvSpPr>
        <xdr:cNvPr id="170" name="Arco 169">
          <a:extLst>
            <a:ext uri="{FF2B5EF4-FFF2-40B4-BE49-F238E27FC236}">
              <a16:creationId xmlns:a16="http://schemas.microsoft.com/office/drawing/2014/main" id="{045BB00B-1796-432D-8BCD-096073AA4482}"/>
            </a:ext>
          </a:extLst>
        </xdr:cNvPr>
        <xdr:cNvSpPr/>
      </xdr:nvSpPr>
      <xdr:spPr>
        <a:xfrm rot="19390950">
          <a:off x="3125181" y="4650659"/>
          <a:ext cx="318658" cy="330233"/>
        </a:xfrm>
        <a:prstGeom prst="arc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4</xdr:col>
      <xdr:colOff>232172</xdr:colOff>
      <xdr:row>280</xdr:row>
      <xdr:rowOff>133703</xdr:rowOff>
    </xdr:from>
    <xdr:to>
      <xdr:col>6</xdr:col>
      <xdr:colOff>12989</xdr:colOff>
      <xdr:row>280</xdr:row>
      <xdr:rowOff>136922</xdr:rowOff>
    </xdr:to>
    <xdr:cxnSp macro="">
      <xdr:nvCxnSpPr>
        <xdr:cNvPr id="171" name="Conector recto 170">
          <a:extLst>
            <a:ext uri="{FF2B5EF4-FFF2-40B4-BE49-F238E27FC236}">
              <a16:creationId xmlns:a16="http://schemas.microsoft.com/office/drawing/2014/main" id="{1E1EE77C-8699-4F62-A7FB-274152582166}"/>
            </a:ext>
          </a:extLst>
        </xdr:cNvPr>
        <xdr:cNvCxnSpPr/>
      </xdr:nvCxnSpPr>
      <xdr:spPr>
        <a:xfrm flipH="1">
          <a:off x="2629297" y="6293203"/>
          <a:ext cx="1177817" cy="321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26374</xdr:colOff>
      <xdr:row>281</xdr:row>
      <xdr:rowOff>5851</xdr:rowOff>
    </xdr:from>
    <xdr:to>
      <xdr:col>5</xdr:col>
      <xdr:colOff>58613</xdr:colOff>
      <xdr:row>281</xdr:row>
      <xdr:rowOff>99635</xdr:rowOff>
    </xdr:to>
    <xdr:cxnSp macro="">
      <xdr:nvCxnSpPr>
        <xdr:cNvPr id="172" name="Conector recto 171">
          <a:extLst>
            <a:ext uri="{FF2B5EF4-FFF2-40B4-BE49-F238E27FC236}">
              <a16:creationId xmlns:a16="http://schemas.microsoft.com/office/drawing/2014/main" id="{57BF5426-0AE8-48A3-8D81-FDF5F3A572A7}"/>
            </a:ext>
          </a:extLst>
        </xdr:cNvPr>
        <xdr:cNvCxnSpPr/>
      </xdr:nvCxnSpPr>
      <xdr:spPr>
        <a:xfrm flipH="1">
          <a:off x="3121999" y="6339976"/>
          <a:ext cx="32239" cy="937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61541</xdr:colOff>
      <xdr:row>281</xdr:row>
      <xdr:rowOff>5850</xdr:rowOff>
    </xdr:from>
    <xdr:to>
      <xdr:col>5</xdr:col>
      <xdr:colOff>93780</xdr:colOff>
      <xdr:row>281</xdr:row>
      <xdr:rowOff>99634</xdr:rowOff>
    </xdr:to>
    <xdr:cxnSp macro="">
      <xdr:nvCxnSpPr>
        <xdr:cNvPr id="173" name="Conector recto 172">
          <a:extLst>
            <a:ext uri="{FF2B5EF4-FFF2-40B4-BE49-F238E27FC236}">
              <a16:creationId xmlns:a16="http://schemas.microsoft.com/office/drawing/2014/main" id="{17B02F67-3DE5-412E-8E8F-2A508CB9D0EC}"/>
            </a:ext>
          </a:extLst>
        </xdr:cNvPr>
        <xdr:cNvCxnSpPr/>
      </xdr:nvCxnSpPr>
      <xdr:spPr>
        <a:xfrm flipH="1">
          <a:off x="3157166" y="6339975"/>
          <a:ext cx="32239" cy="937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213941</xdr:colOff>
      <xdr:row>281</xdr:row>
      <xdr:rowOff>11708</xdr:rowOff>
    </xdr:from>
    <xdr:to>
      <xdr:col>5</xdr:col>
      <xdr:colOff>246180</xdr:colOff>
      <xdr:row>281</xdr:row>
      <xdr:rowOff>105492</xdr:rowOff>
    </xdr:to>
    <xdr:cxnSp macro="">
      <xdr:nvCxnSpPr>
        <xdr:cNvPr id="174" name="Conector recto 173">
          <a:extLst>
            <a:ext uri="{FF2B5EF4-FFF2-40B4-BE49-F238E27FC236}">
              <a16:creationId xmlns:a16="http://schemas.microsoft.com/office/drawing/2014/main" id="{94569E23-E436-4491-BAF7-496CD7B6FAEE}"/>
            </a:ext>
          </a:extLst>
        </xdr:cNvPr>
        <xdr:cNvCxnSpPr/>
      </xdr:nvCxnSpPr>
      <xdr:spPr>
        <a:xfrm flipH="1">
          <a:off x="3309566" y="6345833"/>
          <a:ext cx="32239" cy="937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246178</xdr:colOff>
      <xdr:row>281</xdr:row>
      <xdr:rowOff>11706</xdr:rowOff>
    </xdr:from>
    <xdr:to>
      <xdr:col>5</xdr:col>
      <xdr:colOff>278417</xdr:colOff>
      <xdr:row>281</xdr:row>
      <xdr:rowOff>105490</xdr:rowOff>
    </xdr:to>
    <xdr:cxnSp macro="">
      <xdr:nvCxnSpPr>
        <xdr:cNvPr id="175" name="Conector recto 174">
          <a:extLst>
            <a:ext uri="{FF2B5EF4-FFF2-40B4-BE49-F238E27FC236}">
              <a16:creationId xmlns:a16="http://schemas.microsoft.com/office/drawing/2014/main" id="{45339551-CF8E-40D9-83B7-10A7D38FDB92}"/>
            </a:ext>
          </a:extLst>
        </xdr:cNvPr>
        <xdr:cNvCxnSpPr/>
      </xdr:nvCxnSpPr>
      <xdr:spPr>
        <a:xfrm flipH="1">
          <a:off x="3341803" y="6345831"/>
          <a:ext cx="32239" cy="937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398578</xdr:colOff>
      <xdr:row>281</xdr:row>
      <xdr:rowOff>8772</xdr:rowOff>
    </xdr:from>
    <xdr:to>
      <xdr:col>5</xdr:col>
      <xdr:colOff>430817</xdr:colOff>
      <xdr:row>281</xdr:row>
      <xdr:rowOff>102556</xdr:rowOff>
    </xdr:to>
    <xdr:cxnSp macro="">
      <xdr:nvCxnSpPr>
        <xdr:cNvPr id="176" name="Conector recto 175">
          <a:extLst>
            <a:ext uri="{FF2B5EF4-FFF2-40B4-BE49-F238E27FC236}">
              <a16:creationId xmlns:a16="http://schemas.microsoft.com/office/drawing/2014/main" id="{C082BB03-C25C-44D2-8FF4-667D97AB370F}"/>
            </a:ext>
          </a:extLst>
        </xdr:cNvPr>
        <xdr:cNvCxnSpPr/>
      </xdr:nvCxnSpPr>
      <xdr:spPr>
        <a:xfrm flipH="1">
          <a:off x="3494203" y="6342897"/>
          <a:ext cx="32239" cy="937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430817</xdr:colOff>
      <xdr:row>281</xdr:row>
      <xdr:rowOff>8768</xdr:rowOff>
    </xdr:from>
    <xdr:to>
      <xdr:col>5</xdr:col>
      <xdr:colOff>463056</xdr:colOff>
      <xdr:row>281</xdr:row>
      <xdr:rowOff>102552</xdr:rowOff>
    </xdr:to>
    <xdr:cxnSp macro="">
      <xdr:nvCxnSpPr>
        <xdr:cNvPr id="177" name="Conector recto 176">
          <a:extLst>
            <a:ext uri="{FF2B5EF4-FFF2-40B4-BE49-F238E27FC236}">
              <a16:creationId xmlns:a16="http://schemas.microsoft.com/office/drawing/2014/main" id="{006819B1-5B48-4B5B-BA15-C6064B1AD648}"/>
            </a:ext>
          </a:extLst>
        </xdr:cNvPr>
        <xdr:cNvCxnSpPr/>
      </xdr:nvCxnSpPr>
      <xdr:spPr>
        <a:xfrm flipH="1">
          <a:off x="3526442" y="6342893"/>
          <a:ext cx="32239" cy="937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583217</xdr:colOff>
      <xdr:row>281</xdr:row>
      <xdr:rowOff>5833</xdr:rowOff>
    </xdr:from>
    <xdr:to>
      <xdr:col>5</xdr:col>
      <xdr:colOff>615456</xdr:colOff>
      <xdr:row>281</xdr:row>
      <xdr:rowOff>99617</xdr:rowOff>
    </xdr:to>
    <xdr:cxnSp macro="">
      <xdr:nvCxnSpPr>
        <xdr:cNvPr id="178" name="Conector recto 177">
          <a:extLst>
            <a:ext uri="{FF2B5EF4-FFF2-40B4-BE49-F238E27FC236}">
              <a16:creationId xmlns:a16="http://schemas.microsoft.com/office/drawing/2014/main" id="{028D953A-F6DE-4996-9DB1-970F429988B7}"/>
            </a:ext>
          </a:extLst>
        </xdr:cNvPr>
        <xdr:cNvCxnSpPr/>
      </xdr:nvCxnSpPr>
      <xdr:spPr>
        <a:xfrm flipH="1">
          <a:off x="3678842" y="6339958"/>
          <a:ext cx="32239" cy="937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612524</xdr:colOff>
      <xdr:row>281</xdr:row>
      <xdr:rowOff>5831</xdr:rowOff>
    </xdr:from>
    <xdr:to>
      <xdr:col>5</xdr:col>
      <xdr:colOff>644763</xdr:colOff>
      <xdr:row>281</xdr:row>
      <xdr:rowOff>99615</xdr:rowOff>
    </xdr:to>
    <xdr:cxnSp macro="">
      <xdr:nvCxnSpPr>
        <xdr:cNvPr id="179" name="Conector recto 178">
          <a:extLst>
            <a:ext uri="{FF2B5EF4-FFF2-40B4-BE49-F238E27FC236}">
              <a16:creationId xmlns:a16="http://schemas.microsoft.com/office/drawing/2014/main" id="{48B17336-9EF6-4CA8-8C9D-3774170A8CAC}"/>
            </a:ext>
          </a:extLst>
        </xdr:cNvPr>
        <xdr:cNvCxnSpPr/>
      </xdr:nvCxnSpPr>
      <xdr:spPr>
        <a:xfrm flipH="1">
          <a:off x="3708149" y="6339956"/>
          <a:ext cx="32239" cy="937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110085</xdr:colOff>
      <xdr:row>281</xdr:row>
      <xdr:rowOff>42130</xdr:rowOff>
    </xdr:from>
    <xdr:to>
      <xdr:col>5</xdr:col>
      <xdr:colOff>203871</xdr:colOff>
      <xdr:row>281</xdr:row>
      <xdr:rowOff>45057</xdr:rowOff>
    </xdr:to>
    <xdr:cxnSp macro="">
      <xdr:nvCxnSpPr>
        <xdr:cNvPr id="180" name="Conector recto 179">
          <a:extLst>
            <a:ext uri="{FF2B5EF4-FFF2-40B4-BE49-F238E27FC236}">
              <a16:creationId xmlns:a16="http://schemas.microsoft.com/office/drawing/2014/main" id="{CD54BC8B-E972-404C-A82B-33CA1EF285FF}"/>
            </a:ext>
          </a:extLst>
        </xdr:cNvPr>
        <xdr:cNvCxnSpPr/>
      </xdr:nvCxnSpPr>
      <xdr:spPr>
        <a:xfrm flipV="1">
          <a:off x="3205710" y="6376255"/>
          <a:ext cx="93786" cy="29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102942</xdr:colOff>
      <xdr:row>281</xdr:row>
      <xdr:rowOff>68324</xdr:rowOff>
    </xdr:from>
    <xdr:to>
      <xdr:col>5</xdr:col>
      <xdr:colOff>196728</xdr:colOff>
      <xdr:row>281</xdr:row>
      <xdr:rowOff>71251</xdr:rowOff>
    </xdr:to>
    <xdr:cxnSp macro="">
      <xdr:nvCxnSpPr>
        <xdr:cNvPr id="181" name="Conector recto 180">
          <a:extLst>
            <a:ext uri="{FF2B5EF4-FFF2-40B4-BE49-F238E27FC236}">
              <a16:creationId xmlns:a16="http://schemas.microsoft.com/office/drawing/2014/main" id="{2F872D47-F8BE-4475-ACDA-A44C6875E9C3}"/>
            </a:ext>
          </a:extLst>
        </xdr:cNvPr>
        <xdr:cNvCxnSpPr/>
      </xdr:nvCxnSpPr>
      <xdr:spPr>
        <a:xfrm flipV="1">
          <a:off x="3198567" y="6402449"/>
          <a:ext cx="93786" cy="29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295822</xdr:colOff>
      <xdr:row>281</xdr:row>
      <xdr:rowOff>44511</xdr:rowOff>
    </xdr:from>
    <xdr:to>
      <xdr:col>5</xdr:col>
      <xdr:colOff>389608</xdr:colOff>
      <xdr:row>281</xdr:row>
      <xdr:rowOff>47438</xdr:rowOff>
    </xdr:to>
    <xdr:cxnSp macro="">
      <xdr:nvCxnSpPr>
        <xdr:cNvPr id="182" name="Conector recto 181">
          <a:extLst>
            <a:ext uri="{FF2B5EF4-FFF2-40B4-BE49-F238E27FC236}">
              <a16:creationId xmlns:a16="http://schemas.microsoft.com/office/drawing/2014/main" id="{607AD0E5-5A32-4B22-8EF5-12F6EA82635F}"/>
            </a:ext>
          </a:extLst>
        </xdr:cNvPr>
        <xdr:cNvCxnSpPr/>
      </xdr:nvCxnSpPr>
      <xdr:spPr>
        <a:xfrm flipV="1">
          <a:off x="3391447" y="6378636"/>
          <a:ext cx="93786" cy="29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286298</xdr:colOff>
      <xdr:row>281</xdr:row>
      <xdr:rowOff>73086</xdr:rowOff>
    </xdr:from>
    <xdr:to>
      <xdr:col>5</xdr:col>
      <xdr:colOff>380084</xdr:colOff>
      <xdr:row>281</xdr:row>
      <xdr:rowOff>76013</xdr:rowOff>
    </xdr:to>
    <xdr:cxnSp macro="">
      <xdr:nvCxnSpPr>
        <xdr:cNvPr id="183" name="Conector recto 182">
          <a:extLst>
            <a:ext uri="{FF2B5EF4-FFF2-40B4-BE49-F238E27FC236}">
              <a16:creationId xmlns:a16="http://schemas.microsoft.com/office/drawing/2014/main" id="{083A1289-28E1-403D-A038-5866E5496933}"/>
            </a:ext>
          </a:extLst>
        </xdr:cNvPr>
        <xdr:cNvCxnSpPr/>
      </xdr:nvCxnSpPr>
      <xdr:spPr>
        <a:xfrm flipV="1">
          <a:off x="3381923" y="6407211"/>
          <a:ext cx="93786" cy="29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479178</xdr:colOff>
      <xdr:row>281</xdr:row>
      <xdr:rowOff>39749</xdr:rowOff>
    </xdr:from>
    <xdr:to>
      <xdr:col>5</xdr:col>
      <xdr:colOff>572964</xdr:colOff>
      <xdr:row>281</xdr:row>
      <xdr:rowOff>42676</xdr:rowOff>
    </xdr:to>
    <xdr:cxnSp macro="">
      <xdr:nvCxnSpPr>
        <xdr:cNvPr id="184" name="Conector recto 183">
          <a:extLst>
            <a:ext uri="{FF2B5EF4-FFF2-40B4-BE49-F238E27FC236}">
              <a16:creationId xmlns:a16="http://schemas.microsoft.com/office/drawing/2014/main" id="{FC68BE23-9DFC-423D-974C-224B66CC0F47}"/>
            </a:ext>
          </a:extLst>
        </xdr:cNvPr>
        <xdr:cNvCxnSpPr/>
      </xdr:nvCxnSpPr>
      <xdr:spPr>
        <a:xfrm flipV="1">
          <a:off x="3574803" y="6373874"/>
          <a:ext cx="93786" cy="29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472035</xdr:colOff>
      <xdr:row>281</xdr:row>
      <xdr:rowOff>68324</xdr:rowOff>
    </xdr:from>
    <xdr:to>
      <xdr:col>5</xdr:col>
      <xdr:colOff>565821</xdr:colOff>
      <xdr:row>281</xdr:row>
      <xdr:rowOff>71251</xdr:rowOff>
    </xdr:to>
    <xdr:cxnSp macro="">
      <xdr:nvCxnSpPr>
        <xdr:cNvPr id="185" name="Conector recto 184">
          <a:extLst>
            <a:ext uri="{FF2B5EF4-FFF2-40B4-BE49-F238E27FC236}">
              <a16:creationId xmlns:a16="http://schemas.microsoft.com/office/drawing/2014/main" id="{5CEEBCA1-8A3F-4638-8091-335CB1C849E7}"/>
            </a:ext>
          </a:extLst>
        </xdr:cNvPr>
        <xdr:cNvCxnSpPr/>
      </xdr:nvCxnSpPr>
      <xdr:spPr>
        <a:xfrm flipV="1">
          <a:off x="3567660" y="6402449"/>
          <a:ext cx="93786" cy="29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329046</xdr:colOff>
      <xdr:row>268</xdr:row>
      <xdr:rowOff>136735</xdr:rowOff>
    </xdr:from>
    <xdr:to>
      <xdr:col>13</xdr:col>
      <xdr:colOff>12989</xdr:colOff>
      <xdr:row>268</xdr:row>
      <xdr:rowOff>136735</xdr:rowOff>
    </xdr:to>
    <xdr:cxnSp macro="">
      <xdr:nvCxnSpPr>
        <xdr:cNvPr id="186" name="Conector recto 185">
          <a:extLst>
            <a:ext uri="{FF2B5EF4-FFF2-40B4-BE49-F238E27FC236}">
              <a16:creationId xmlns:a16="http://schemas.microsoft.com/office/drawing/2014/main" id="{E96BA3C4-A934-487D-BF8C-267A323D802F}"/>
            </a:ext>
          </a:extLst>
        </xdr:cNvPr>
        <xdr:cNvCxnSpPr/>
      </xdr:nvCxnSpPr>
      <xdr:spPr>
        <a:xfrm flipH="1">
          <a:off x="7988734" y="4200735"/>
          <a:ext cx="96981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26374</xdr:colOff>
      <xdr:row>269</xdr:row>
      <xdr:rowOff>5851</xdr:rowOff>
    </xdr:from>
    <xdr:to>
      <xdr:col>12</xdr:col>
      <xdr:colOff>58613</xdr:colOff>
      <xdr:row>269</xdr:row>
      <xdr:rowOff>99635</xdr:rowOff>
    </xdr:to>
    <xdr:cxnSp macro="">
      <xdr:nvCxnSpPr>
        <xdr:cNvPr id="187" name="Conector recto 186">
          <a:extLst>
            <a:ext uri="{FF2B5EF4-FFF2-40B4-BE49-F238E27FC236}">
              <a16:creationId xmlns:a16="http://schemas.microsoft.com/office/drawing/2014/main" id="{0F1FB556-DFF4-4149-92BC-149EADA53D0D}"/>
            </a:ext>
          </a:extLst>
        </xdr:cNvPr>
        <xdr:cNvCxnSpPr/>
      </xdr:nvCxnSpPr>
      <xdr:spPr>
        <a:xfrm flipH="1">
          <a:off x="8209937" y="4244476"/>
          <a:ext cx="32239" cy="937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61541</xdr:colOff>
      <xdr:row>269</xdr:row>
      <xdr:rowOff>5850</xdr:rowOff>
    </xdr:from>
    <xdr:to>
      <xdr:col>12</xdr:col>
      <xdr:colOff>93780</xdr:colOff>
      <xdr:row>269</xdr:row>
      <xdr:rowOff>99634</xdr:rowOff>
    </xdr:to>
    <xdr:cxnSp macro="">
      <xdr:nvCxnSpPr>
        <xdr:cNvPr id="188" name="Conector recto 187">
          <a:extLst>
            <a:ext uri="{FF2B5EF4-FFF2-40B4-BE49-F238E27FC236}">
              <a16:creationId xmlns:a16="http://schemas.microsoft.com/office/drawing/2014/main" id="{874D8937-45D7-4495-8DBD-4AB6AFC8C401}"/>
            </a:ext>
          </a:extLst>
        </xdr:cNvPr>
        <xdr:cNvCxnSpPr/>
      </xdr:nvCxnSpPr>
      <xdr:spPr>
        <a:xfrm flipH="1">
          <a:off x="8245104" y="4244475"/>
          <a:ext cx="32239" cy="937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213941</xdr:colOff>
      <xdr:row>269</xdr:row>
      <xdr:rowOff>11708</xdr:rowOff>
    </xdr:from>
    <xdr:to>
      <xdr:col>12</xdr:col>
      <xdr:colOff>246180</xdr:colOff>
      <xdr:row>269</xdr:row>
      <xdr:rowOff>105492</xdr:rowOff>
    </xdr:to>
    <xdr:cxnSp macro="">
      <xdr:nvCxnSpPr>
        <xdr:cNvPr id="189" name="Conector recto 188">
          <a:extLst>
            <a:ext uri="{FF2B5EF4-FFF2-40B4-BE49-F238E27FC236}">
              <a16:creationId xmlns:a16="http://schemas.microsoft.com/office/drawing/2014/main" id="{39936C76-3B55-4437-91C9-FAE1B7D06046}"/>
            </a:ext>
          </a:extLst>
        </xdr:cNvPr>
        <xdr:cNvCxnSpPr/>
      </xdr:nvCxnSpPr>
      <xdr:spPr>
        <a:xfrm flipH="1">
          <a:off x="8397504" y="4250333"/>
          <a:ext cx="32239" cy="937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246178</xdr:colOff>
      <xdr:row>269</xdr:row>
      <xdr:rowOff>11706</xdr:rowOff>
    </xdr:from>
    <xdr:to>
      <xdr:col>12</xdr:col>
      <xdr:colOff>278417</xdr:colOff>
      <xdr:row>269</xdr:row>
      <xdr:rowOff>105490</xdr:rowOff>
    </xdr:to>
    <xdr:cxnSp macro="">
      <xdr:nvCxnSpPr>
        <xdr:cNvPr id="190" name="Conector recto 189">
          <a:extLst>
            <a:ext uri="{FF2B5EF4-FFF2-40B4-BE49-F238E27FC236}">
              <a16:creationId xmlns:a16="http://schemas.microsoft.com/office/drawing/2014/main" id="{FF782526-9CD6-4C49-9385-B861B5512B58}"/>
            </a:ext>
          </a:extLst>
        </xdr:cNvPr>
        <xdr:cNvCxnSpPr/>
      </xdr:nvCxnSpPr>
      <xdr:spPr>
        <a:xfrm flipH="1">
          <a:off x="8429741" y="4250331"/>
          <a:ext cx="32239" cy="937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398578</xdr:colOff>
      <xdr:row>269</xdr:row>
      <xdr:rowOff>8772</xdr:rowOff>
    </xdr:from>
    <xdr:to>
      <xdr:col>12</xdr:col>
      <xdr:colOff>430817</xdr:colOff>
      <xdr:row>269</xdr:row>
      <xdr:rowOff>102556</xdr:rowOff>
    </xdr:to>
    <xdr:cxnSp macro="">
      <xdr:nvCxnSpPr>
        <xdr:cNvPr id="191" name="Conector recto 190">
          <a:extLst>
            <a:ext uri="{FF2B5EF4-FFF2-40B4-BE49-F238E27FC236}">
              <a16:creationId xmlns:a16="http://schemas.microsoft.com/office/drawing/2014/main" id="{8FB3FC38-4D6D-4D32-B937-CB4ECC9E5782}"/>
            </a:ext>
          </a:extLst>
        </xdr:cNvPr>
        <xdr:cNvCxnSpPr/>
      </xdr:nvCxnSpPr>
      <xdr:spPr>
        <a:xfrm flipH="1">
          <a:off x="8582141" y="4247397"/>
          <a:ext cx="32239" cy="937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430817</xdr:colOff>
      <xdr:row>269</xdr:row>
      <xdr:rowOff>8768</xdr:rowOff>
    </xdr:from>
    <xdr:to>
      <xdr:col>12</xdr:col>
      <xdr:colOff>463056</xdr:colOff>
      <xdr:row>269</xdr:row>
      <xdr:rowOff>102552</xdr:rowOff>
    </xdr:to>
    <xdr:cxnSp macro="">
      <xdr:nvCxnSpPr>
        <xdr:cNvPr id="192" name="Conector recto 191">
          <a:extLst>
            <a:ext uri="{FF2B5EF4-FFF2-40B4-BE49-F238E27FC236}">
              <a16:creationId xmlns:a16="http://schemas.microsoft.com/office/drawing/2014/main" id="{517775D5-4FAD-43F4-8BBF-916B302E5D81}"/>
            </a:ext>
          </a:extLst>
        </xdr:cNvPr>
        <xdr:cNvCxnSpPr/>
      </xdr:nvCxnSpPr>
      <xdr:spPr>
        <a:xfrm flipH="1">
          <a:off x="8614380" y="4247393"/>
          <a:ext cx="32239" cy="937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583217</xdr:colOff>
      <xdr:row>269</xdr:row>
      <xdr:rowOff>5833</xdr:rowOff>
    </xdr:from>
    <xdr:to>
      <xdr:col>12</xdr:col>
      <xdr:colOff>615456</xdr:colOff>
      <xdr:row>269</xdr:row>
      <xdr:rowOff>99617</xdr:rowOff>
    </xdr:to>
    <xdr:cxnSp macro="">
      <xdr:nvCxnSpPr>
        <xdr:cNvPr id="193" name="Conector recto 192">
          <a:extLst>
            <a:ext uri="{FF2B5EF4-FFF2-40B4-BE49-F238E27FC236}">
              <a16:creationId xmlns:a16="http://schemas.microsoft.com/office/drawing/2014/main" id="{567A4A18-A2F3-4227-AD1B-563CF88D0E6A}"/>
            </a:ext>
          </a:extLst>
        </xdr:cNvPr>
        <xdr:cNvCxnSpPr/>
      </xdr:nvCxnSpPr>
      <xdr:spPr>
        <a:xfrm flipH="1">
          <a:off x="8766780" y="4244458"/>
          <a:ext cx="32239" cy="937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612524</xdr:colOff>
      <xdr:row>269</xdr:row>
      <xdr:rowOff>5831</xdr:rowOff>
    </xdr:from>
    <xdr:to>
      <xdr:col>12</xdr:col>
      <xdr:colOff>644763</xdr:colOff>
      <xdr:row>269</xdr:row>
      <xdr:rowOff>99615</xdr:rowOff>
    </xdr:to>
    <xdr:cxnSp macro="">
      <xdr:nvCxnSpPr>
        <xdr:cNvPr id="194" name="Conector recto 193">
          <a:extLst>
            <a:ext uri="{FF2B5EF4-FFF2-40B4-BE49-F238E27FC236}">
              <a16:creationId xmlns:a16="http://schemas.microsoft.com/office/drawing/2014/main" id="{D2DA93A8-56F7-4B3A-9F8F-0ECCE4598EF9}"/>
            </a:ext>
          </a:extLst>
        </xdr:cNvPr>
        <xdr:cNvCxnSpPr/>
      </xdr:nvCxnSpPr>
      <xdr:spPr>
        <a:xfrm flipH="1">
          <a:off x="8796087" y="4244456"/>
          <a:ext cx="32239" cy="937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424410</xdr:colOff>
      <xdr:row>269</xdr:row>
      <xdr:rowOff>42130</xdr:rowOff>
    </xdr:from>
    <xdr:to>
      <xdr:col>11</xdr:col>
      <xdr:colOff>518196</xdr:colOff>
      <xdr:row>269</xdr:row>
      <xdr:rowOff>45057</xdr:rowOff>
    </xdr:to>
    <xdr:cxnSp macro="">
      <xdr:nvCxnSpPr>
        <xdr:cNvPr id="195" name="Conector recto 194">
          <a:extLst>
            <a:ext uri="{FF2B5EF4-FFF2-40B4-BE49-F238E27FC236}">
              <a16:creationId xmlns:a16="http://schemas.microsoft.com/office/drawing/2014/main" id="{9780F743-6ECE-4AD0-9DF2-437E5C299628}"/>
            </a:ext>
          </a:extLst>
        </xdr:cNvPr>
        <xdr:cNvCxnSpPr/>
      </xdr:nvCxnSpPr>
      <xdr:spPr>
        <a:xfrm flipV="1">
          <a:off x="8084098" y="4280755"/>
          <a:ext cx="93786" cy="29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419648</xdr:colOff>
      <xdr:row>269</xdr:row>
      <xdr:rowOff>68324</xdr:rowOff>
    </xdr:from>
    <xdr:to>
      <xdr:col>11</xdr:col>
      <xdr:colOff>513434</xdr:colOff>
      <xdr:row>269</xdr:row>
      <xdr:rowOff>71251</xdr:rowOff>
    </xdr:to>
    <xdr:cxnSp macro="">
      <xdr:nvCxnSpPr>
        <xdr:cNvPr id="196" name="Conector recto 195">
          <a:extLst>
            <a:ext uri="{FF2B5EF4-FFF2-40B4-BE49-F238E27FC236}">
              <a16:creationId xmlns:a16="http://schemas.microsoft.com/office/drawing/2014/main" id="{455F11BD-D38A-408A-AE2C-1F276CE651A6}"/>
            </a:ext>
          </a:extLst>
        </xdr:cNvPr>
        <xdr:cNvCxnSpPr/>
      </xdr:nvCxnSpPr>
      <xdr:spPr>
        <a:xfrm flipV="1">
          <a:off x="8079336" y="4306949"/>
          <a:ext cx="93786" cy="29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110085</xdr:colOff>
      <xdr:row>269</xdr:row>
      <xdr:rowOff>42130</xdr:rowOff>
    </xdr:from>
    <xdr:to>
      <xdr:col>12</xdr:col>
      <xdr:colOff>203871</xdr:colOff>
      <xdr:row>269</xdr:row>
      <xdr:rowOff>45057</xdr:rowOff>
    </xdr:to>
    <xdr:cxnSp macro="">
      <xdr:nvCxnSpPr>
        <xdr:cNvPr id="197" name="Conector recto 196">
          <a:extLst>
            <a:ext uri="{FF2B5EF4-FFF2-40B4-BE49-F238E27FC236}">
              <a16:creationId xmlns:a16="http://schemas.microsoft.com/office/drawing/2014/main" id="{4641613C-98EC-4A01-8826-67E0913F88F7}"/>
            </a:ext>
          </a:extLst>
        </xdr:cNvPr>
        <xdr:cNvCxnSpPr/>
      </xdr:nvCxnSpPr>
      <xdr:spPr>
        <a:xfrm flipV="1">
          <a:off x="8293648" y="4280755"/>
          <a:ext cx="93786" cy="29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102942</xdr:colOff>
      <xdr:row>269</xdr:row>
      <xdr:rowOff>68324</xdr:rowOff>
    </xdr:from>
    <xdr:to>
      <xdr:col>12</xdr:col>
      <xdr:colOff>196728</xdr:colOff>
      <xdr:row>269</xdr:row>
      <xdr:rowOff>71251</xdr:rowOff>
    </xdr:to>
    <xdr:cxnSp macro="">
      <xdr:nvCxnSpPr>
        <xdr:cNvPr id="198" name="Conector recto 197">
          <a:extLst>
            <a:ext uri="{FF2B5EF4-FFF2-40B4-BE49-F238E27FC236}">
              <a16:creationId xmlns:a16="http://schemas.microsoft.com/office/drawing/2014/main" id="{FFDBA802-FAAF-4950-9C36-2B4F4D586F21}"/>
            </a:ext>
          </a:extLst>
        </xdr:cNvPr>
        <xdr:cNvCxnSpPr/>
      </xdr:nvCxnSpPr>
      <xdr:spPr>
        <a:xfrm flipV="1">
          <a:off x="8286505" y="4306949"/>
          <a:ext cx="93786" cy="29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295822</xdr:colOff>
      <xdr:row>269</xdr:row>
      <xdr:rowOff>44511</xdr:rowOff>
    </xdr:from>
    <xdr:to>
      <xdr:col>12</xdr:col>
      <xdr:colOff>389608</xdr:colOff>
      <xdr:row>269</xdr:row>
      <xdr:rowOff>47438</xdr:rowOff>
    </xdr:to>
    <xdr:cxnSp macro="">
      <xdr:nvCxnSpPr>
        <xdr:cNvPr id="199" name="Conector recto 198">
          <a:extLst>
            <a:ext uri="{FF2B5EF4-FFF2-40B4-BE49-F238E27FC236}">
              <a16:creationId xmlns:a16="http://schemas.microsoft.com/office/drawing/2014/main" id="{0B45F6A5-B8FF-4BF0-858B-602C97A47D98}"/>
            </a:ext>
          </a:extLst>
        </xdr:cNvPr>
        <xdr:cNvCxnSpPr/>
      </xdr:nvCxnSpPr>
      <xdr:spPr>
        <a:xfrm flipV="1">
          <a:off x="8479385" y="4283136"/>
          <a:ext cx="93786" cy="29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286298</xdr:colOff>
      <xdr:row>269</xdr:row>
      <xdr:rowOff>73086</xdr:rowOff>
    </xdr:from>
    <xdr:to>
      <xdr:col>12</xdr:col>
      <xdr:colOff>380084</xdr:colOff>
      <xdr:row>269</xdr:row>
      <xdr:rowOff>76013</xdr:rowOff>
    </xdr:to>
    <xdr:cxnSp macro="">
      <xdr:nvCxnSpPr>
        <xdr:cNvPr id="200" name="Conector recto 199">
          <a:extLst>
            <a:ext uri="{FF2B5EF4-FFF2-40B4-BE49-F238E27FC236}">
              <a16:creationId xmlns:a16="http://schemas.microsoft.com/office/drawing/2014/main" id="{CB0BF93A-FCED-4198-B982-2B494359EAC1}"/>
            </a:ext>
          </a:extLst>
        </xdr:cNvPr>
        <xdr:cNvCxnSpPr/>
      </xdr:nvCxnSpPr>
      <xdr:spPr>
        <a:xfrm flipV="1">
          <a:off x="8469861" y="4311711"/>
          <a:ext cx="93786" cy="29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479178</xdr:colOff>
      <xdr:row>269</xdr:row>
      <xdr:rowOff>39749</xdr:rowOff>
    </xdr:from>
    <xdr:to>
      <xdr:col>12</xdr:col>
      <xdr:colOff>572964</xdr:colOff>
      <xdr:row>269</xdr:row>
      <xdr:rowOff>42676</xdr:rowOff>
    </xdr:to>
    <xdr:cxnSp macro="">
      <xdr:nvCxnSpPr>
        <xdr:cNvPr id="201" name="Conector recto 200">
          <a:extLst>
            <a:ext uri="{FF2B5EF4-FFF2-40B4-BE49-F238E27FC236}">
              <a16:creationId xmlns:a16="http://schemas.microsoft.com/office/drawing/2014/main" id="{62419DD6-6EA9-4FBD-A4EC-7BBDC9252AD4}"/>
            </a:ext>
          </a:extLst>
        </xdr:cNvPr>
        <xdr:cNvCxnSpPr/>
      </xdr:nvCxnSpPr>
      <xdr:spPr>
        <a:xfrm flipV="1">
          <a:off x="8662741" y="4278374"/>
          <a:ext cx="93786" cy="29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472035</xdr:colOff>
      <xdr:row>269</xdr:row>
      <xdr:rowOff>68324</xdr:rowOff>
    </xdr:from>
    <xdr:to>
      <xdr:col>12</xdr:col>
      <xdr:colOff>565821</xdr:colOff>
      <xdr:row>269</xdr:row>
      <xdr:rowOff>71251</xdr:rowOff>
    </xdr:to>
    <xdr:cxnSp macro="">
      <xdr:nvCxnSpPr>
        <xdr:cNvPr id="202" name="Conector recto 201">
          <a:extLst>
            <a:ext uri="{FF2B5EF4-FFF2-40B4-BE49-F238E27FC236}">
              <a16:creationId xmlns:a16="http://schemas.microsoft.com/office/drawing/2014/main" id="{5A2E7D7D-61B5-4FC0-B120-45E0E64B8D53}"/>
            </a:ext>
          </a:extLst>
        </xdr:cNvPr>
        <xdr:cNvCxnSpPr/>
      </xdr:nvCxnSpPr>
      <xdr:spPr>
        <a:xfrm flipV="1">
          <a:off x="8655598" y="4306949"/>
          <a:ext cx="93786" cy="29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290593</xdr:colOff>
      <xdr:row>268</xdr:row>
      <xdr:rowOff>48433</xdr:rowOff>
    </xdr:from>
    <xdr:to>
      <xdr:col>6</xdr:col>
      <xdr:colOff>122670</xdr:colOff>
      <xdr:row>268</xdr:row>
      <xdr:rowOff>103517</xdr:rowOff>
    </xdr:to>
    <xdr:cxnSp macro="">
      <xdr:nvCxnSpPr>
        <xdr:cNvPr id="203" name="Conector recto 202">
          <a:extLst>
            <a:ext uri="{FF2B5EF4-FFF2-40B4-BE49-F238E27FC236}">
              <a16:creationId xmlns:a16="http://schemas.microsoft.com/office/drawing/2014/main" id="{A810AF99-1492-45DD-B59B-14A3C94E03CF}"/>
            </a:ext>
          </a:extLst>
        </xdr:cNvPr>
        <xdr:cNvCxnSpPr/>
      </xdr:nvCxnSpPr>
      <xdr:spPr>
        <a:xfrm>
          <a:off x="3386218" y="4112433"/>
          <a:ext cx="530577" cy="550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276871</xdr:colOff>
      <xdr:row>277</xdr:row>
      <xdr:rowOff>83949</xdr:rowOff>
    </xdr:from>
    <xdr:to>
      <xdr:col>6</xdr:col>
      <xdr:colOff>53367</xdr:colOff>
      <xdr:row>277</xdr:row>
      <xdr:rowOff>124538</xdr:rowOff>
    </xdr:to>
    <xdr:cxnSp macro="">
      <xdr:nvCxnSpPr>
        <xdr:cNvPr id="204" name="Conector recto 203">
          <a:extLst>
            <a:ext uri="{FF2B5EF4-FFF2-40B4-BE49-F238E27FC236}">
              <a16:creationId xmlns:a16="http://schemas.microsoft.com/office/drawing/2014/main" id="{BA9A3CFE-5B91-4B01-BEC9-92EE0F6D8720}"/>
            </a:ext>
          </a:extLst>
        </xdr:cNvPr>
        <xdr:cNvCxnSpPr/>
      </xdr:nvCxnSpPr>
      <xdr:spPr>
        <a:xfrm>
          <a:off x="3372496" y="50614074"/>
          <a:ext cx="474996" cy="4058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444500</xdr:colOff>
      <xdr:row>268</xdr:row>
      <xdr:rowOff>75710</xdr:rowOff>
    </xdr:from>
    <xdr:to>
      <xdr:col>5</xdr:col>
      <xdr:colOff>551792</xdr:colOff>
      <xdr:row>277</xdr:row>
      <xdr:rowOff>103188</xdr:rowOff>
    </xdr:to>
    <xdr:cxnSp macro="">
      <xdr:nvCxnSpPr>
        <xdr:cNvPr id="205" name="Conector recto de flecha 204">
          <a:extLst>
            <a:ext uri="{FF2B5EF4-FFF2-40B4-BE49-F238E27FC236}">
              <a16:creationId xmlns:a16="http://schemas.microsoft.com/office/drawing/2014/main" id="{14FEAD83-0C86-4379-9C63-769299C46B34}"/>
            </a:ext>
          </a:extLst>
        </xdr:cNvPr>
        <xdr:cNvCxnSpPr/>
      </xdr:nvCxnSpPr>
      <xdr:spPr>
        <a:xfrm flipV="1">
          <a:off x="3540125" y="49034210"/>
          <a:ext cx="107292" cy="1599103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348761</xdr:colOff>
      <xdr:row>281</xdr:row>
      <xdr:rowOff>0</xdr:rowOff>
    </xdr:from>
    <xdr:to>
      <xdr:col>4</xdr:col>
      <xdr:colOff>381000</xdr:colOff>
      <xdr:row>281</xdr:row>
      <xdr:rowOff>93784</xdr:rowOff>
    </xdr:to>
    <xdr:cxnSp macro="">
      <xdr:nvCxnSpPr>
        <xdr:cNvPr id="206" name="Conector recto 205">
          <a:extLst>
            <a:ext uri="{FF2B5EF4-FFF2-40B4-BE49-F238E27FC236}">
              <a16:creationId xmlns:a16="http://schemas.microsoft.com/office/drawing/2014/main" id="{13B28448-1EA6-4831-92F4-D15F6A40DEEC}"/>
            </a:ext>
          </a:extLst>
        </xdr:cNvPr>
        <xdr:cNvCxnSpPr/>
      </xdr:nvCxnSpPr>
      <xdr:spPr>
        <a:xfrm flipH="1">
          <a:off x="2745886" y="6334125"/>
          <a:ext cx="32239" cy="937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380998</xdr:colOff>
      <xdr:row>281</xdr:row>
      <xdr:rowOff>5858</xdr:rowOff>
    </xdr:from>
    <xdr:to>
      <xdr:col>4</xdr:col>
      <xdr:colOff>413237</xdr:colOff>
      <xdr:row>281</xdr:row>
      <xdr:rowOff>99642</xdr:rowOff>
    </xdr:to>
    <xdr:cxnSp macro="">
      <xdr:nvCxnSpPr>
        <xdr:cNvPr id="207" name="Conector recto 206">
          <a:extLst>
            <a:ext uri="{FF2B5EF4-FFF2-40B4-BE49-F238E27FC236}">
              <a16:creationId xmlns:a16="http://schemas.microsoft.com/office/drawing/2014/main" id="{A200BF86-0432-418C-BDB3-A583FD8CDB60}"/>
            </a:ext>
          </a:extLst>
        </xdr:cNvPr>
        <xdr:cNvCxnSpPr/>
      </xdr:nvCxnSpPr>
      <xdr:spPr>
        <a:xfrm flipH="1">
          <a:off x="2778123" y="6339983"/>
          <a:ext cx="32239" cy="937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533398</xdr:colOff>
      <xdr:row>281</xdr:row>
      <xdr:rowOff>5856</xdr:rowOff>
    </xdr:from>
    <xdr:to>
      <xdr:col>4</xdr:col>
      <xdr:colOff>565637</xdr:colOff>
      <xdr:row>281</xdr:row>
      <xdr:rowOff>99640</xdr:rowOff>
    </xdr:to>
    <xdr:cxnSp macro="">
      <xdr:nvCxnSpPr>
        <xdr:cNvPr id="208" name="Conector recto 207">
          <a:extLst>
            <a:ext uri="{FF2B5EF4-FFF2-40B4-BE49-F238E27FC236}">
              <a16:creationId xmlns:a16="http://schemas.microsoft.com/office/drawing/2014/main" id="{21C1B0FA-4B37-47EB-9C8D-F0B71B69D755}"/>
            </a:ext>
          </a:extLst>
        </xdr:cNvPr>
        <xdr:cNvCxnSpPr/>
      </xdr:nvCxnSpPr>
      <xdr:spPr>
        <a:xfrm flipH="1">
          <a:off x="2930523" y="6339981"/>
          <a:ext cx="32239" cy="937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568566</xdr:colOff>
      <xdr:row>281</xdr:row>
      <xdr:rowOff>2923</xdr:rowOff>
    </xdr:from>
    <xdr:to>
      <xdr:col>4</xdr:col>
      <xdr:colOff>600805</xdr:colOff>
      <xdr:row>281</xdr:row>
      <xdr:rowOff>96707</xdr:rowOff>
    </xdr:to>
    <xdr:cxnSp macro="">
      <xdr:nvCxnSpPr>
        <xdr:cNvPr id="209" name="Conector recto 208">
          <a:extLst>
            <a:ext uri="{FF2B5EF4-FFF2-40B4-BE49-F238E27FC236}">
              <a16:creationId xmlns:a16="http://schemas.microsoft.com/office/drawing/2014/main" id="{4DE52EAE-5233-4434-B2A6-F098274E87E0}"/>
            </a:ext>
          </a:extLst>
        </xdr:cNvPr>
        <xdr:cNvCxnSpPr/>
      </xdr:nvCxnSpPr>
      <xdr:spPr>
        <a:xfrm flipH="1">
          <a:off x="2965691" y="6337048"/>
          <a:ext cx="32239" cy="937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424410</xdr:colOff>
      <xdr:row>281</xdr:row>
      <xdr:rowOff>42130</xdr:rowOff>
    </xdr:from>
    <xdr:to>
      <xdr:col>4</xdr:col>
      <xdr:colOff>518196</xdr:colOff>
      <xdr:row>281</xdr:row>
      <xdr:rowOff>45057</xdr:rowOff>
    </xdr:to>
    <xdr:cxnSp macro="">
      <xdr:nvCxnSpPr>
        <xdr:cNvPr id="210" name="Conector recto 209">
          <a:extLst>
            <a:ext uri="{FF2B5EF4-FFF2-40B4-BE49-F238E27FC236}">
              <a16:creationId xmlns:a16="http://schemas.microsoft.com/office/drawing/2014/main" id="{B8E4AEDB-3CD6-4123-BA10-D51FDF3AD0CD}"/>
            </a:ext>
          </a:extLst>
        </xdr:cNvPr>
        <xdr:cNvCxnSpPr/>
      </xdr:nvCxnSpPr>
      <xdr:spPr>
        <a:xfrm flipV="1">
          <a:off x="2821535" y="6376255"/>
          <a:ext cx="93786" cy="29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419648</xdr:colOff>
      <xdr:row>281</xdr:row>
      <xdr:rowOff>68324</xdr:rowOff>
    </xdr:from>
    <xdr:to>
      <xdr:col>4</xdr:col>
      <xdr:colOff>513434</xdr:colOff>
      <xdr:row>281</xdr:row>
      <xdr:rowOff>71251</xdr:rowOff>
    </xdr:to>
    <xdr:cxnSp macro="">
      <xdr:nvCxnSpPr>
        <xdr:cNvPr id="211" name="Conector recto 210">
          <a:extLst>
            <a:ext uri="{FF2B5EF4-FFF2-40B4-BE49-F238E27FC236}">
              <a16:creationId xmlns:a16="http://schemas.microsoft.com/office/drawing/2014/main" id="{FB11A1D6-B136-4AA9-8010-B01678662CC8}"/>
            </a:ext>
          </a:extLst>
        </xdr:cNvPr>
        <xdr:cNvCxnSpPr/>
      </xdr:nvCxnSpPr>
      <xdr:spPr>
        <a:xfrm flipV="1">
          <a:off x="2816773" y="6402449"/>
          <a:ext cx="93786" cy="29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606338</xdr:colOff>
      <xdr:row>281</xdr:row>
      <xdr:rowOff>68324</xdr:rowOff>
    </xdr:from>
    <xdr:to>
      <xdr:col>5</xdr:col>
      <xdr:colOff>2894</xdr:colOff>
      <xdr:row>281</xdr:row>
      <xdr:rowOff>71251</xdr:rowOff>
    </xdr:to>
    <xdr:cxnSp macro="">
      <xdr:nvCxnSpPr>
        <xdr:cNvPr id="212" name="Conector recto 211">
          <a:extLst>
            <a:ext uri="{FF2B5EF4-FFF2-40B4-BE49-F238E27FC236}">
              <a16:creationId xmlns:a16="http://schemas.microsoft.com/office/drawing/2014/main" id="{781736A2-4C47-4BB3-ACED-2E1DD4A15D07}"/>
            </a:ext>
          </a:extLst>
        </xdr:cNvPr>
        <xdr:cNvCxnSpPr/>
      </xdr:nvCxnSpPr>
      <xdr:spPr>
        <a:xfrm flipV="1">
          <a:off x="3003463" y="6402449"/>
          <a:ext cx="95056" cy="29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621578</xdr:colOff>
      <xdr:row>281</xdr:row>
      <xdr:rowOff>37844</xdr:rowOff>
    </xdr:from>
    <xdr:to>
      <xdr:col>5</xdr:col>
      <xdr:colOff>18134</xdr:colOff>
      <xdr:row>281</xdr:row>
      <xdr:rowOff>40771</xdr:rowOff>
    </xdr:to>
    <xdr:cxnSp macro="">
      <xdr:nvCxnSpPr>
        <xdr:cNvPr id="213" name="Conector recto 212">
          <a:extLst>
            <a:ext uri="{FF2B5EF4-FFF2-40B4-BE49-F238E27FC236}">
              <a16:creationId xmlns:a16="http://schemas.microsoft.com/office/drawing/2014/main" id="{E9975FA5-4A92-468A-99F3-19FD51309CD5}"/>
            </a:ext>
          </a:extLst>
        </xdr:cNvPr>
        <xdr:cNvCxnSpPr/>
      </xdr:nvCxnSpPr>
      <xdr:spPr>
        <a:xfrm flipV="1">
          <a:off x="3018703" y="6371969"/>
          <a:ext cx="95056" cy="29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127270</xdr:colOff>
      <xdr:row>268</xdr:row>
      <xdr:rowOff>142267</xdr:rowOff>
    </xdr:from>
    <xdr:to>
      <xdr:col>9</xdr:col>
      <xdr:colOff>59120</xdr:colOff>
      <xdr:row>278</xdr:row>
      <xdr:rowOff>85397</xdr:rowOff>
    </xdr:to>
    <xdr:cxnSp macro="">
      <xdr:nvCxnSpPr>
        <xdr:cNvPr id="214" name="Conector recto 213">
          <a:extLst>
            <a:ext uri="{FF2B5EF4-FFF2-40B4-BE49-F238E27FC236}">
              <a16:creationId xmlns:a16="http://schemas.microsoft.com/office/drawing/2014/main" id="{D043F151-06DE-44F6-B3F2-6936A3367BF9}"/>
            </a:ext>
          </a:extLst>
        </xdr:cNvPr>
        <xdr:cNvCxnSpPr/>
      </xdr:nvCxnSpPr>
      <xdr:spPr>
        <a:xfrm>
          <a:off x="4679563" y="48502991"/>
          <a:ext cx="1514971" cy="1651061"/>
        </a:xfrm>
        <a:prstGeom prst="line">
          <a:avLst/>
        </a:prstGeom>
        <a:ln w="3175">
          <a:prstDash val="dash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248545</xdr:colOff>
      <xdr:row>274</xdr:row>
      <xdr:rowOff>77434</xdr:rowOff>
    </xdr:from>
    <xdr:to>
      <xdr:col>8</xdr:col>
      <xdr:colOff>518180</xdr:colOff>
      <xdr:row>275</xdr:row>
      <xdr:rowOff>158747</xdr:rowOff>
    </xdr:to>
    <xdr:sp macro="" textlink="">
      <xdr:nvSpPr>
        <xdr:cNvPr id="215" name="Arco 214">
          <a:extLst>
            <a:ext uri="{FF2B5EF4-FFF2-40B4-BE49-F238E27FC236}">
              <a16:creationId xmlns:a16="http://schemas.microsoft.com/office/drawing/2014/main" id="{A45215A2-E99A-4797-A214-9A5BCBDAFA99}"/>
            </a:ext>
          </a:extLst>
        </xdr:cNvPr>
        <xdr:cNvSpPr/>
      </xdr:nvSpPr>
      <xdr:spPr>
        <a:xfrm rot="14750935">
          <a:off x="5559948" y="49660757"/>
          <a:ext cx="253377" cy="269635"/>
        </a:xfrm>
        <a:prstGeom prst="arc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8</xdr:col>
      <xdr:colOff>187428</xdr:colOff>
      <xdr:row>274</xdr:row>
      <xdr:rowOff>15363</xdr:rowOff>
    </xdr:from>
    <xdr:to>
      <xdr:col>8</xdr:col>
      <xdr:colOff>371475</xdr:colOff>
      <xdr:row>275</xdr:row>
      <xdr:rowOff>45244</xdr:rowOff>
    </xdr:to>
    <xdr:cxnSp macro="">
      <xdr:nvCxnSpPr>
        <xdr:cNvPr id="216" name="Conector recto 215">
          <a:extLst>
            <a:ext uri="{FF2B5EF4-FFF2-40B4-BE49-F238E27FC236}">
              <a16:creationId xmlns:a16="http://schemas.microsoft.com/office/drawing/2014/main" id="{21A0AFE0-1609-4511-9840-DA0D525B2E5F}"/>
            </a:ext>
          </a:extLst>
        </xdr:cNvPr>
        <xdr:cNvCxnSpPr/>
      </xdr:nvCxnSpPr>
      <xdr:spPr>
        <a:xfrm flipH="1" flipV="1">
          <a:off x="5492853" y="49507263"/>
          <a:ext cx="184047" cy="20133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259556</xdr:colOff>
      <xdr:row>273</xdr:row>
      <xdr:rowOff>116683</xdr:rowOff>
    </xdr:from>
    <xdr:to>
      <xdr:col>8</xdr:col>
      <xdr:colOff>297657</xdr:colOff>
      <xdr:row>274</xdr:row>
      <xdr:rowOff>169071</xdr:rowOff>
    </xdr:to>
    <xdr:cxnSp macro="">
      <xdr:nvCxnSpPr>
        <xdr:cNvPr id="217" name="Conector: curvado 216">
          <a:extLst>
            <a:ext uri="{FF2B5EF4-FFF2-40B4-BE49-F238E27FC236}">
              <a16:creationId xmlns:a16="http://schemas.microsoft.com/office/drawing/2014/main" id="{B6C3DC87-8526-45DC-8BC8-5FACB6D94E9C}"/>
            </a:ext>
          </a:extLst>
        </xdr:cNvPr>
        <xdr:cNvCxnSpPr>
          <a:cxnSpLocks/>
        </xdr:cNvCxnSpPr>
      </xdr:nvCxnSpPr>
      <xdr:spPr>
        <a:xfrm rot="5400000">
          <a:off x="5472113" y="49530001"/>
          <a:ext cx="223838" cy="38101"/>
        </a:xfrm>
        <a:prstGeom prst="curvedConnector4">
          <a:avLst>
            <a:gd name="adj1" fmla="val -1064"/>
            <a:gd name="adj2" fmla="val 38122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450898</xdr:colOff>
      <xdr:row>302</xdr:row>
      <xdr:rowOff>37301</xdr:rowOff>
    </xdr:from>
    <xdr:ext cx="1612848" cy="3977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9" name="CuadroTexto 218">
              <a:extLst>
                <a:ext uri="{FF2B5EF4-FFF2-40B4-BE49-F238E27FC236}">
                  <a16:creationId xmlns:a16="http://schemas.microsoft.com/office/drawing/2014/main" id="{163DBE10-BCD8-43ED-9C37-E2AF84D9A4FC}"/>
                </a:ext>
              </a:extLst>
            </xdr:cNvPr>
            <xdr:cNvSpPr txBox="1"/>
          </xdr:nvSpPr>
          <xdr:spPr>
            <a:xfrm>
              <a:off x="720773" y="55171176"/>
              <a:ext cx="1612848" cy="3977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0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  <m:r>
                      <a:rPr lang="es-PE" sz="100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ES" sz="1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ES" sz="1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000" b="0" i="1">
                                <a:latin typeface="Cambria Math" panose="02040503050406030204" pitchFamily="18" charset="0"/>
                              </a:rPr>
                              <m:t>𝑡𝑎𝑛</m:t>
                            </m:r>
                          </m:e>
                          <m:sup>
                            <m:r>
                              <a:rPr lang="es-ES" sz="10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p>
                        </m:sSup>
                        <m:d>
                          <m:dPr>
                            <m:ctrlPr>
                              <a:rPr lang="es-ES" sz="10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ES" sz="10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ES" sz="10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num>
                              <m:den>
                                <m:r>
                                  <a:rPr lang="es-ES" sz="1000" b="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  <m:r>
                                  <a:rPr lang="es-ES" sz="10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s-ES" sz="10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den>
                            </m:f>
                          </m:e>
                        </m:d>
                      </m:e>
                    </m:d>
                    <m:r>
                      <a:rPr lang="es-ES" sz="10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es-PE" sz="1000" i="1"/>
            </a:p>
          </xdr:txBody>
        </xdr:sp>
      </mc:Choice>
      <mc:Fallback xmlns="">
        <xdr:sp macro="" textlink="">
          <xdr:nvSpPr>
            <xdr:cNvPr id="219" name="CuadroTexto 218"/>
            <xdr:cNvSpPr txBox="1"/>
          </xdr:nvSpPr>
          <xdr:spPr>
            <a:xfrm xmlns:a="http://schemas.openxmlformats.org/drawingml/2006/main">
              <a:off x="720773" y="55171176"/>
              <a:ext cx="1612848" cy="397738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square" lIns="0" tIns="0" rIns="0" bIns="0" rtlCol="0" anchor="t">
              <a:spAutoFit/>
            </a:bodyPr>
            <a:lstStyle xmlns:a="http://schemas.openxmlformats.org/drawingml/2006/main"/>
            <a:p xmlns:a="http://schemas.openxmlformats.org/drawingml/2006/main">
              <a:pPr/>
              <a:r>
                <a:rPr lang="es-PE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</a:t>
              </a:r>
              <a:r>
                <a:rPr lang="es-PE" sz="1000" i="0">
                  <a:latin typeface="Cambria Math" panose="02040503050406030204" pitchFamily="18" charset="0"/>
                </a:rPr>
                <a:t>=</a:t>
              </a:r>
              <a:r>
                <a:rPr lang="es-ES" sz="1000" b="0" i="0">
                  <a:latin typeface="Cambria Math" panose="02040503050406030204" pitchFamily="18" charset="0"/>
                </a:rPr>
                <a:t>(〖𝑡𝑎𝑛〗^(−1) (ℎ/(𝐵−𝑎)))+</a:t>
              </a:r>
              <a:r>
                <a:rPr lang="es-ES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es-PE" sz="1000" i="1"/>
            </a:p>
          </xdr:txBody>
        </xdr:sp>
      </mc:Fallback>
    </mc:AlternateContent>
    <xdr:clientData/>
  </xdr:oneCellAnchor>
  <xdr:oneCellAnchor>
    <xdr:from>
      <xdr:col>1</xdr:col>
      <xdr:colOff>449151</xdr:colOff>
      <xdr:row>314</xdr:row>
      <xdr:rowOff>71240</xdr:rowOff>
    </xdr:from>
    <xdr:ext cx="3392599" cy="7128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0" name="CuadroTexto 219">
              <a:extLst>
                <a:ext uri="{FF2B5EF4-FFF2-40B4-BE49-F238E27FC236}">
                  <a16:creationId xmlns:a16="http://schemas.microsoft.com/office/drawing/2014/main" id="{4326FBA8-C9B5-4043-B065-72E0C8E7D6AA}"/>
                </a:ext>
              </a:extLst>
            </xdr:cNvPr>
            <xdr:cNvSpPr txBox="1"/>
          </xdr:nvSpPr>
          <xdr:spPr>
            <a:xfrm>
              <a:off x="719026" y="12421990"/>
              <a:ext cx="3392599" cy="7128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000" b="0" i="1">
                        <a:latin typeface="Cambria Math" panose="02040503050406030204" pitchFamily="18" charset="0"/>
                      </a:rPr>
                      <m:t>𝐾𝑎</m:t>
                    </m:r>
                    <m:r>
                      <a:rPr lang="es-PE" sz="10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PE" sz="1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PE" sz="10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000" b="0" i="1">
                                <a:latin typeface="Cambria Math" panose="02040503050406030204" pitchFamily="18" charset="0"/>
                              </a:rPr>
                              <m:t>𝑠𝑒𝑛</m:t>
                            </m:r>
                          </m:e>
                          <m:sup>
                            <m:r>
                              <a:rPr lang="es-ES" sz="1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ES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  <m:r>
                          <a:rPr lang="es-ES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r>
                          <a:rPr lang="es-ES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𝜑</m:t>
                        </m:r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sSup>
                          <m:sSupPr>
                            <m:ctrlPr>
                              <a:rPr lang="es-PE" sz="10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ES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𝑠𝑒𝑛</m:t>
                            </m:r>
                          </m:e>
                          <m:sup>
                            <m:r>
                              <a:rPr lang="es-ES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s-ES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  <m:r>
                          <a:rPr lang="es-ES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𝑠𝑒𝑛</m:t>
                        </m:r>
                        <m:r>
                          <a:rPr lang="es-ES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s-ES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  <m:r>
                          <a:rPr lang="es-ES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ES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𝛿</m:t>
                        </m:r>
                        <m:r>
                          <a:rPr lang="es-ES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sSup>
                          <m:sSupPr>
                            <m:ctrlPr>
                              <a:rPr lang="es-ES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ES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s-ES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1+</m:t>
                                </m:r>
                                <m:rad>
                                  <m:radPr>
                                    <m:degHide m:val="on"/>
                                    <m:ctrlPr>
                                      <a:rPr lang="es-ES" sz="1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radPr>
                                  <m:deg/>
                                  <m:e>
                                    <m:d>
                                      <m:dPr>
                                        <m:ctrlPr>
                                          <a:rPr lang="es-ES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f>
                                          <m:fPr>
                                            <m:ctrlPr>
                                              <a:rPr lang="es-ES" sz="10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es-ES" sz="10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𝑠𝑒𝑛</m:t>
                                            </m:r>
                                            <m:d>
                                              <m:dPr>
                                                <m:ctrlPr>
                                                  <a:rPr lang="es-ES" sz="10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dPr>
                                              <m:e>
                                                <m:r>
                                                  <a:rPr lang="es-ES" sz="10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𝜑</m:t>
                                                </m:r>
                                                <m:r>
                                                  <a:rPr lang="es-ES" sz="10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+</m:t>
                                                </m:r>
                                                <m:r>
                                                  <a:rPr lang="es-ES" sz="10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𝛿</m:t>
                                                </m:r>
                                              </m:e>
                                            </m:d>
                                            <m:r>
                                              <a:rPr lang="es-ES" sz="10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 </m:t>
                                            </m:r>
                                            <m:r>
                                              <a:rPr lang="es-ES" sz="10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𝑠𝑒𝑛</m:t>
                                            </m:r>
                                            <m:r>
                                              <a:rPr lang="es-ES" sz="10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s-ES" sz="10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𝜑</m:t>
                                            </m:r>
                                            <m:r>
                                              <a:rPr lang="es-ES" sz="10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−</m:t>
                                            </m:r>
                                            <m:r>
                                              <a:rPr lang="es-ES" sz="10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𝜀</m:t>
                                            </m:r>
                                            <m:r>
                                              <a:rPr lang="es-ES" sz="10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)</m:t>
                                            </m:r>
                                          </m:num>
                                          <m:den>
                                            <m:r>
                                              <a:rPr lang="es-ES" sz="10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𝑠𝑒𝑛</m:t>
                                            </m:r>
                                            <m:d>
                                              <m:dPr>
                                                <m:ctrlPr>
                                                  <a:rPr lang="es-ES" sz="10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dPr>
                                              <m:e>
                                                <m:r>
                                                  <a:rPr lang="es-ES" sz="10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𝛽</m:t>
                                                </m:r>
                                                <m:r>
                                                  <a:rPr lang="es-ES" sz="10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−</m:t>
                                                </m:r>
                                                <m:r>
                                                  <a:rPr lang="es-ES" sz="10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𝛿</m:t>
                                                </m:r>
                                              </m:e>
                                            </m:d>
                                            <m:r>
                                              <a:rPr lang="es-ES" sz="10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 </m:t>
                                            </m:r>
                                            <m:r>
                                              <a:rPr lang="es-ES" sz="10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𝑠𝑒𝑛</m:t>
                                            </m:r>
                                            <m:r>
                                              <a:rPr lang="es-ES" sz="10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s-ES" sz="10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𝛽</m:t>
                                            </m:r>
                                            <m:r>
                                              <a:rPr lang="es-ES" sz="10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+</m:t>
                                            </m:r>
                                            <m:r>
                                              <a:rPr lang="es-ES" sz="10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𝜀</m:t>
                                            </m:r>
                                            <m:r>
                                              <a:rPr lang="es-ES" sz="10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)</m:t>
                                            </m:r>
                                          </m:den>
                                        </m:f>
                                      </m:e>
                                    </m:d>
                                  </m:e>
                                </m:rad>
                              </m:e>
                            </m:d>
                          </m:e>
                          <m:sup>
                            <m:r>
                              <a:rPr lang="es-ES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PE" sz="1000" i="1"/>
            </a:p>
          </xdr:txBody>
        </xdr:sp>
      </mc:Choice>
      <mc:Fallback xmlns="">
        <xdr:sp macro="" textlink="">
          <xdr:nvSpPr>
            <xdr:cNvPr id="220" name="CuadroTexto 219"/>
            <xdr:cNvSpPr txBox="1"/>
          </xdr:nvSpPr>
          <xdr:spPr>
            <a:xfrm xmlns:a="http://schemas.openxmlformats.org/drawingml/2006/main">
              <a:off x="719026" y="12421990"/>
              <a:ext cx="3392599" cy="712887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square" lIns="0" tIns="0" rIns="0" bIns="0" rtlCol="0" anchor="t">
              <a:spAutoFit/>
            </a:bodyPr>
            <a:lstStyle xmlns:a="http://schemas.openxmlformats.org/drawingml/2006/main"/>
            <a:p xmlns:a="http://schemas.openxmlformats.org/drawingml/2006/main">
              <a:pPr/>
              <a:r>
                <a:rPr lang="es-ES" sz="1000" b="0" i="0">
                  <a:latin typeface="Cambria Math" panose="02040503050406030204" pitchFamily="18" charset="0"/>
                </a:rPr>
                <a:t>𝐾𝑎</a:t>
              </a:r>
              <a:r>
                <a:rPr lang="es-PE" sz="1000" i="0">
                  <a:latin typeface="Cambria Math" panose="02040503050406030204" pitchFamily="18" charset="0"/>
                </a:rPr>
                <a:t>=(〖</a:t>
              </a:r>
              <a:r>
                <a:rPr lang="es-ES" sz="1000" b="0" i="0">
                  <a:latin typeface="Cambria Math" panose="02040503050406030204" pitchFamily="18" charset="0"/>
                </a:rPr>
                <a:t>𝑠𝑒𝑛</a:t>
              </a:r>
              <a:r>
                <a:rPr lang="es-PE" sz="1000" b="0" i="0">
                  <a:latin typeface="Cambria Math" panose="02040503050406030204" pitchFamily="18" charset="0"/>
                </a:rPr>
                <a:t>〗^</a:t>
              </a:r>
              <a:r>
                <a:rPr lang="es-ES" sz="1000" b="0" i="0">
                  <a:latin typeface="Cambria Math" panose="02040503050406030204" pitchFamily="18" charset="0"/>
                </a:rPr>
                <a:t>2 (</a:t>
              </a:r>
              <a:r>
                <a:rPr lang="es-ES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𝛽+𝜑</a:t>
              </a:r>
              <a:r>
                <a:rPr lang="es-ES" sz="1000" b="0" i="0">
                  <a:latin typeface="Cambria Math" panose="02040503050406030204" pitchFamily="18" charset="0"/>
                </a:rPr>
                <a:t>)</a:t>
              </a:r>
              <a:r>
                <a:rPr lang="es-PE" sz="1000" b="0" i="0">
                  <a:latin typeface="Cambria Math" panose="02040503050406030204" pitchFamily="18" charset="0"/>
                </a:rPr>
                <a:t>)/(</a:t>
              </a:r>
              <a:r>
                <a:rPr lang="es-PE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s-E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𝑠𝑒𝑛</a:t>
              </a:r>
              <a:r>
                <a:rPr lang="es-PE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s-E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𝛽 𝑠𝑒𝑛(𝛽−</a:t>
              </a:r>
              <a:r>
                <a:rPr lang="es-E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𝛿</a:t>
              </a:r>
              <a:r>
                <a:rPr lang="es-E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)(1+√(((𝑠𝑒𝑛(𝜑+𝛿)  𝑠𝑒𝑛(𝜑−𝜀))/(𝑠𝑒𝑛(𝛽−𝛿)  𝑠𝑒𝑛(𝛽+𝜀))) ))^2 </a:t>
              </a:r>
              <a:r>
                <a:rPr lang="es-PE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PE" sz="1000" i="1"/>
            </a:p>
          </xdr:txBody>
        </xdr:sp>
      </mc:Fallback>
    </mc:AlternateContent>
    <xdr:clientData/>
  </xdr:oneCellAnchor>
  <xdr:oneCellAnchor>
    <xdr:from>
      <xdr:col>1</xdr:col>
      <xdr:colOff>513521</xdr:colOff>
      <xdr:row>327</xdr:row>
      <xdr:rowOff>99392</xdr:rowOff>
    </xdr:from>
    <xdr:ext cx="1647182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1" name="CuadroTexto 220">
              <a:extLst>
                <a:ext uri="{FF2B5EF4-FFF2-40B4-BE49-F238E27FC236}">
                  <a16:creationId xmlns:a16="http://schemas.microsoft.com/office/drawing/2014/main" id="{2EAE8775-7961-4529-A322-A8C5509A63CF}"/>
                </a:ext>
              </a:extLst>
            </xdr:cNvPr>
            <xdr:cNvSpPr txBox="1"/>
          </xdr:nvSpPr>
          <xdr:spPr>
            <a:xfrm>
              <a:off x="780221" y="58544792"/>
              <a:ext cx="1647182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𝐻</m:t>
                    </m:r>
                    <m:r>
                      <a:rPr lang="es-PE" sz="100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ES" sz="1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h</m:t>
                        </m:r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es-ES" sz="10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ES" sz="10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  <m:r>
                              <a:rPr lang="es-ES" sz="10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s-ES" sz="10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</m:d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𝑡𝑎𝑛</m:t>
                        </m:r>
                        <m:r>
                          <a:rPr lang="es-ES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d>
                    <m:r>
                      <a:rPr lang="es-ES" sz="1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000" b="0" i="1">
                        <a:latin typeface="Cambria Math" panose="02040503050406030204" pitchFamily="18" charset="0"/>
                      </a:rPr>
                      <m:t>𝑐𝑜𝑠</m:t>
                    </m:r>
                    <m:r>
                      <a:rPr lang="es-E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es-PE" sz="1000" i="1"/>
            </a:p>
          </xdr:txBody>
        </xdr:sp>
      </mc:Choice>
      <mc:Fallback xmlns="">
        <xdr:sp macro="" textlink="">
          <xdr:nvSpPr>
            <xdr:cNvPr id="221" name="CuadroTexto 220"/>
            <xdr:cNvSpPr txBox="1"/>
          </xdr:nvSpPr>
          <xdr:spPr>
            <a:xfrm xmlns:a="http://schemas.openxmlformats.org/drawingml/2006/main">
              <a:off x="783396" y="14736142"/>
              <a:ext cx="1654877" cy="156518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none" lIns="0" tIns="0" rIns="0" bIns="0" rtlCol="0" anchor="t">
              <a:spAutoFit/>
            </a:bodyPr>
            <a:lstStyle xmlns:a="http://schemas.openxmlformats.org/drawingml/2006/main"/>
            <a:p xmlns:a="http://schemas.openxmlformats.org/drawingml/2006/main">
              <a:pPr/>
              <a:r>
                <a:rPr lang="es-ES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𝐻</a:t>
              </a:r>
              <a:r>
                <a:rPr lang="es-PE" sz="1000" i="0">
                  <a:latin typeface="Cambria Math" panose="02040503050406030204" pitchFamily="18" charset="0"/>
                </a:rPr>
                <a:t>=</a:t>
              </a:r>
              <a:r>
                <a:rPr lang="es-ES" sz="1000" b="0" i="0">
                  <a:latin typeface="Cambria Math" panose="02040503050406030204" pitchFamily="18" charset="0"/>
                </a:rPr>
                <a:t>(ℎ+(𝐵+𝑎)  𝑡𝑎𝑛</a:t>
              </a:r>
              <a:r>
                <a:rPr lang="es-E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𝛼) </a:t>
              </a:r>
              <a:r>
                <a:rPr lang="es-ES" sz="1000" b="0" i="0">
                  <a:latin typeface="Cambria Math" panose="02040503050406030204" pitchFamily="18" charset="0"/>
                </a:rPr>
                <a:t> 𝑐𝑜𝑠</a:t>
              </a:r>
              <a:r>
                <a:rPr lang="es-ES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es-PE" sz="1000" i="1"/>
            </a:p>
          </xdr:txBody>
        </xdr:sp>
      </mc:Fallback>
    </mc:AlternateContent>
    <xdr:clientData/>
  </xdr:oneCellAnchor>
  <xdr:oneCellAnchor>
    <xdr:from>
      <xdr:col>1</xdr:col>
      <xdr:colOff>480391</xdr:colOff>
      <xdr:row>332</xdr:row>
      <xdr:rowOff>57979</xdr:rowOff>
    </xdr:from>
    <xdr:ext cx="458331" cy="9687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3" name="CuadroTexto 222">
              <a:extLst>
                <a:ext uri="{FF2B5EF4-FFF2-40B4-BE49-F238E27FC236}">
                  <a16:creationId xmlns:a16="http://schemas.microsoft.com/office/drawing/2014/main" id="{9DB22FBF-1682-40E7-9394-20E508176815}"/>
                </a:ext>
              </a:extLst>
            </xdr:cNvPr>
            <xdr:cNvSpPr txBox="1"/>
          </xdr:nvSpPr>
          <xdr:spPr>
            <a:xfrm>
              <a:off x="750266" y="15583729"/>
              <a:ext cx="467685" cy="9687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000" b="0" i="1">
                        <a:latin typeface="Cambria Math" panose="02040503050406030204" pitchFamily="18" charset="0"/>
                      </a:rPr>
                      <m:t>h𝑠</m:t>
                    </m:r>
                    <m:r>
                      <a:rPr lang="es-PE" sz="10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PE" sz="1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𝑞</m:t>
                        </m:r>
                      </m:num>
                      <m:den>
                        <m:r>
                          <a:rPr lang="el-GR" sz="1000" i="1">
                            <a:latin typeface="Cambria Math" panose="02040503050406030204" pitchFamily="18" charset="0"/>
                          </a:rPr>
                          <m:t>𝛾</m:t>
                        </m:r>
                        <m:r>
                          <a:rPr lang="es-PE" sz="1000" i="1">
                            <a:latin typeface="Cambria Math" panose="02040503050406030204" pitchFamily="18" charset="0"/>
                          </a:rPr>
                          <m:t>𝑠</m:t>
                        </m:r>
                      </m:den>
                    </m:f>
                  </m:oMath>
                </m:oMathPara>
              </a14:m>
              <a:endParaRPr lang="es-PE" sz="1000" i="1"/>
            </a:p>
          </xdr:txBody>
        </xdr:sp>
      </mc:Choice>
      <mc:Fallback xmlns="">
        <xdr:sp macro="" textlink="">
          <xdr:nvSpPr>
            <xdr:cNvPr id="223" name="CuadroTexto 222"/>
            <xdr:cNvSpPr txBox="1"/>
          </xdr:nvSpPr>
          <xdr:spPr>
            <a:xfrm xmlns:a="http://schemas.openxmlformats.org/drawingml/2006/main">
              <a:off x="750266" y="15583729"/>
              <a:ext cx="467685" cy="968707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none" lIns="0" tIns="0" rIns="0" bIns="0" rtlCol="0" anchor="t">
              <a:spAutoFit/>
            </a:bodyPr>
            <a:lstStyle xmlns:a="http://schemas.openxmlformats.org/drawingml/2006/main"/>
            <a:p xmlns:a="http://schemas.openxmlformats.org/drawingml/2006/main">
              <a:pPr/>
              <a:r>
                <a:rPr lang="es-ES" sz="1000" b="0" i="0">
                  <a:latin typeface="Cambria Math" panose="02040503050406030204" pitchFamily="18" charset="0"/>
                </a:rPr>
                <a:t>ℎ𝑠</a:t>
              </a:r>
              <a:r>
                <a:rPr lang="es-PE" sz="1000" i="0">
                  <a:latin typeface="Cambria Math" panose="02040503050406030204" pitchFamily="18" charset="0"/>
                </a:rPr>
                <a:t>=</a:t>
              </a:r>
              <a:r>
                <a:rPr lang="es-ES" sz="1000" b="0" i="0">
                  <a:latin typeface="Cambria Math" panose="02040503050406030204" pitchFamily="18" charset="0"/>
                </a:rPr>
                <a:t>𝑞</a:t>
              </a:r>
              <a:r>
                <a:rPr lang="es-PE" sz="1000" b="0" i="0">
                  <a:latin typeface="Cambria Math" panose="02040503050406030204" pitchFamily="18" charset="0"/>
                </a:rPr>
                <a:t>/</a:t>
              </a:r>
              <a:r>
                <a:rPr lang="el-GR" sz="1000" i="0">
                  <a:latin typeface="Cambria Math" panose="02040503050406030204" pitchFamily="18" charset="0"/>
                </a:rPr>
                <a:t>𝛾</a:t>
              </a:r>
              <a:r>
                <a:rPr lang="es-PE" sz="1000" i="0">
                  <a:latin typeface="Cambria Math" panose="02040503050406030204" pitchFamily="18" charset="0"/>
                </a:rPr>
                <a:t>𝑠</a:t>
              </a:r>
              <a:endParaRPr lang="es-PE" sz="1000" i="1"/>
            </a:p>
          </xdr:txBody>
        </xdr:sp>
      </mc:Fallback>
    </mc:AlternateContent>
    <xdr:clientData/>
  </xdr:oneCellAnchor>
  <xdr:oneCellAnchor>
    <xdr:from>
      <xdr:col>1</xdr:col>
      <xdr:colOff>177117</xdr:colOff>
      <xdr:row>337</xdr:row>
      <xdr:rowOff>82827</xdr:rowOff>
    </xdr:from>
    <xdr:ext cx="2764484" cy="408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4" name="CuadroTexto 223">
              <a:extLst>
                <a:ext uri="{FF2B5EF4-FFF2-40B4-BE49-F238E27FC236}">
                  <a16:creationId xmlns:a16="http://schemas.microsoft.com/office/drawing/2014/main" id="{AB99D31F-D9E0-4316-BE52-1879063CEFBA}"/>
                </a:ext>
              </a:extLst>
            </xdr:cNvPr>
            <xdr:cNvSpPr txBox="1"/>
          </xdr:nvSpPr>
          <xdr:spPr>
            <a:xfrm>
              <a:off x="446992" y="16513452"/>
              <a:ext cx="2764484" cy="408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00" b="0" i="0">
                        <a:latin typeface="Cambria Math" panose="02040503050406030204" pitchFamily="18" charset="0"/>
                      </a:rPr>
                      <m:t>E</m:t>
                    </m:r>
                    <m:r>
                      <a:rPr lang="es-ES" sz="10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s-PE" sz="10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PE" sz="1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s-ES" sz="1000" b="0" i="1">
                        <a:latin typeface="Cambria Math" panose="02040503050406030204" pitchFamily="18" charset="0"/>
                      </a:rPr>
                      <m:t>𝐾𝑎</m:t>
                    </m:r>
                    <m:r>
                      <a:rPr lang="es-ES" sz="1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l-GR" sz="1000" b="0" i="1">
                        <a:latin typeface="Cambria Math" panose="02040503050406030204" pitchFamily="18" charset="0"/>
                      </a:rPr>
                      <m:t>𝛾</m:t>
                    </m:r>
                    <m:r>
                      <a:rPr lang="es-ES" sz="10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es-ES" sz="1000" b="0" i="1">
                        <a:latin typeface="Cambria Math" panose="02040503050406030204" pitchFamily="18" charset="0"/>
                      </a:rPr>
                      <m:t> </m:t>
                    </m:r>
                    <m:sSup>
                      <m:sSupPr>
                        <m:ctrlPr>
                          <a:rPr lang="es-ES" sz="1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p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ES" sz="10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1+</m:t>
                        </m:r>
                        <m:f>
                          <m:fPr>
                            <m:ctrlPr>
                              <a:rPr lang="es-ES" sz="10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000" b="0" i="1">
                                <a:latin typeface="Cambria Math" panose="02040503050406030204" pitchFamily="18" charset="0"/>
                              </a:rPr>
                              <m:t>2 </m:t>
                            </m:r>
                            <m:r>
                              <a:rPr lang="es-ES" sz="1000" b="0" i="1">
                                <a:latin typeface="Cambria Math" panose="02040503050406030204" pitchFamily="18" charset="0"/>
                              </a:rPr>
                              <m:t>h𝑠</m:t>
                            </m:r>
                          </m:num>
                          <m:den>
                            <m:r>
                              <a:rPr lang="es-ES" sz="1000" b="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</m:den>
                        </m:f>
                      </m:e>
                    </m:d>
                    <m:r>
                      <a:rPr lang="es-ES" sz="1000" b="0" i="1">
                        <a:latin typeface="Cambria Math" panose="02040503050406030204" pitchFamily="18" charset="0"/>
                      </a:rPr>
                      <m:t>−2 </m:t>
                    </m:r>
                    <m:sSup>
                      <m:sSupPr>
                        <m:ctrlPr>
                          <a:rPr lang="es-ES" sz="1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𝐾𝑎</m:t>
                        </m:r>
                      </m:e>
                      <m:sup>
                        <m:f>
                          <m:fPr>
                            <m:ctrlPr>
                              <a:rPr lang="es-ES" sz="10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0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ES" sz="1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p>
                    </m:sSup>
                    <m:r>
                      <a:rPr lang="es-ES" sz="1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0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ES" sz="1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000" b="0" i="1">
                        <a:latin typeface="Cambria Math" panose="02040503050406030204" pitchFamily="18" charset="0"/>
                      </a:rPr>
                      <m:t>𝐻</m:t>
                    </m:r>
                  </m:oMath>
                </m:oMathPara>
              </a14:m>
              <a:endParaRPr lang="es-PE" sz="1000" i="1"/>
            </a:p>
          </xdr:txBody>
        </xdr:sp>
      </mc:Choice>
      <mc:Fallback xmlns="">
        <xdr:sp macro="" textlink="">
          <xdr:nvSpPr>
            <xdr:cNvPr id="224" name="CuadroTexto 223"/>
            <xdr:cNvSpPr txBox="1"/>
          </xdr:nvSpPr>
          <xdr:spPr>
            <a:xfrm xmlns:a="http://schemas.openxmlformats.org/drawingml/2006/main">
              <a:off x="446992" y="16513452"/>
              <a:ext cx="2764484" cy="408078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none" lIns="0" tIns="0" rIns="0" bIns="0" rtlCol="0" anchor="t">
              <a:noAutofit/>
            </a:bodyPr>
            <a:lstStyle xmlns:a="http://schemas.openxmlformats.org/drawingml/2006/main"/>
            <a:p xmlns:a="http://schemas.openxmlformats.org/drawingml/2006/main">
              <a:pPr/>
              <a:r>
                <a:rPr lang="es-ES" sz="1000" b="0" i="0">
                  <a:latin typeface="Cambria Math" panose="02040503050406030204" pitchFamily="18" charset="0"/>
                </a:rPr>
                <a:t>E𝑎</a:t>
              </a:r>
              <a:r>
                <a:rPr lang="es-PE" sz="1000" i="0">
                  <a:latin typeface="Cambria Math" panose="02040503050406030204" pitchFamily="18" charset="0"/>
                </a:rPr>
                <a:t>=</a:t>
              </a:r>
              <a:r>
                <a:rPr lang="es-ES" sz="1000" b="0" i="0">
                  <a:latin typeface="Cambria Math" panose="02040503050406030204" pitchFamily="18" charset="0"/>
                </a:rPr>
                <a:t>1</a:t>
              </a:r>
              <a:r>
                <a:rPr lang="es-PE" sz="1000" b="0" i="0">
                  <a:latin typeface="Cambria Math" panose="02040503050406030204" pitchFamily="18" charset="0"/>
                </a:rPr>
                <a:t>/</a:t>
              </a:r>
              <a:r>
                <a:rPr lang="es-ES" sz="1000" b="0" i="0">
                  <a:latin typeface="Cambria Math" panose="02040503050406030204" pitchFamily="18" charset="0"/>
                </a:rPr>
                <a:t>2 𝐾𝑎 </a:t>
              </a:r>
              <a:r>
                <a:rPr lang="el-GR" sz="1000" b="0" i="0">
                  <a:latin typeface="Cambria Math" panose="02040503050406030204" pitchFamily="18" charset="0"/>
                </a:rPr>
                <a:t>𝛾</a:t>
              </a:r>
              <a:r>
                <a:rPr lang="es-ES" sz="1000" b="0" i="0">
                  <a:latin typeface="Cambria Math" panose="02040503050406030204" pitchFamily="18" charset="0"/>
                </a:rPr>
                <a:t>𝑠 𝐻^2  (1+(2 ℎ𝑠)/𝐻)−2 〖𝐾𝑎〗^(1/2)  𝐶 𝐻</a:t>
              </a:r>
              <a:endParaRPr lang="es-PE" sz="1000" i="1"/>
            </a:p>
          </xdr:txBody>
        </xdr:sp>
      </mc:Fallback>
    </mc:AlternateContent>
    <xdr:clientData/>
  </xdr:oneCellAnchor>
  <xdr:oneCellAnchor>
    <xdr:from>
      <xdr:col>1</xdr:col>
      <xdr:colOff>516487</xdr:colOff>
      <xdr:row>348</xdr:row>
      <xdr:rowOff>152401</xdr:rowOff>
    </xdr:from>
    <xdr:ext cx="1850266" cy="9797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5" name="CuadroTexto 224">
              <a:extLst>
                <a:ext uri="{FF2B5EF4-FFF2-40B4-BE49-F238E27FC236}">
                  <a16:creationId xmlns:a16="http://schemas.microsoft.com/office/drawing/2014/main" id="{B5C78BA7-22DC-438E-8CBF-426E5EE99777}"/>
                </a:ext>
              </a:extLst>
            </xdr:cNvPr>
            <xdr:cNvSpPr txBox="1"/>
          </xdr:nvSpPr>
          <xdr:spPr>
            <a:xfrm>
              <a:off x="786362" y="18551526"/>
              <a:ext cx="1480213" cy="345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000" b="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s-PE" sz="10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PE" sz="1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𝐻</m:t>
                        </m:r>
                      </m:num>
                      <m:den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d>
                      <m:dPr>
                        <m:ctrlPr>
                          <a:rPr lang="es-ES" sz="1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ES" sz="10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000" b="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  <m:r>
                              <a:rPr lang="es-ES" sz="1000" b="0" i="1">
                                <a:latin typeface="Cambria Math" panose="02040503050406030204" pitchFamily="18" charset="0"/>
                              </a:rPr>
                              <m:t>+3 </m:t>
                            </m:r>
                            <m:r>
                              <a:rPr lang="es-ES" sz="1000" b="0" i="1">
                                <a:latin typeface="Cambria Math" panose="02040503050406030204" pitchFamily="18" charset="0"/>
                              </a:rPr>
                              <m:t>h𝑠</m:t>
                            </m:r>
                          </m:num>
                          <m:den>
                            <m:r>
                              <a:rPr lang="es-ES" sz="1000" b="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  <m:r>
                              <a:rPr lang="es-ES" sz="1000" b="0" i="1">
                                <a:latin typeface="Cambria Math" panose="02040503050406030204" pitchFamily="18" charset="0"/>
                              </a:rPr>
                              <m:t>+2 </m:t>
                            </m:r>
                            <m:r>
                              <a:rPr lang="es-PE" sz="10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  <m:r>
                              <a:rPr lang="es-ES" sz="10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den>
                        </m:f>
                      </m:e>
                    </m:d>
                    <m:r>
                      <a:rPr lang="es-ES" sz="1000" b="0" i="1">
                        <a:latin typeface="Cambria Math" panose="02040503050406030204" pitchFamily="18" charset="0"/>
                      </a:rPr>
                      <m:t>− </m:t>
                    </m:r>
                    <m:r>
                      <a:rPr lang="es-ES" sz="1000" b="0" i="1">
                        <a:latin typeface="Cambria Math" panose="02040503050406030204" pitchFamily="18" charset="0"/>
                      </a:rPr>
                      <m:t>𝑠𝑒𝑛</m:t>
                    </m:r>
                    <m:r>
                      <a:rPr lang="es-E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es-PE" sz="1000" i="1"/>
            </a:p>
          </xdr:txBody>
        </xdr:sp>
      </mc:Choice>
      <mc:Fallback xmlns="">
        <xdr:sp macro="" textlink="">
          <xdr:nvSpPr>
            <xdr:cNvPr id="225" name="CuadroTexto 224"/>
            <xdr:cNvSpPr txBox="1"/>
          </xdr:nvSpPr>
          <xdr:spPr>
            <a:xfrm xmlns:a="http://schemas.openxmlformats.org/drawingml/2006/main">
              <a:off x="786362" y="18551526"/>
              <a:ext cx="1480213" cy="345800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none" lIns="0" tIns="0" rIns="0" bIns="0" rtlCol="0" anchor="t">
              <a:spAutoFit/>
            </a:bodyPr>
            <a:lstStyle xmlns:a="http://schemas.openxmlformats.org/drawingml/2006/main"/>
            <a:p xmlns:a="http://schemas.openxmlformats.org/drawingml/2006/main">
              <a:pPr/>
              <a:r>
                <a:rPr lang="es-ES" sz="1000" b="0" i="0">
                  <a:latin typeface="Cambria Math" panose="02040503050406030204" pitchFamily="18" charset="0"/>
                </a:rPr>
                <a:t>𝑑</a:t>
              </a:r>
              <a:r>
                <a:rPr lang="es-PE" sz="1000" i="0">
                  <a:latin typeface="Cambria Math" panose="02040503050406030204" pitchFamily="18" charset="0"/>
                </a:rPr>
                <a:t>=</a:t>
              </a:r>
              <a:r>
                <a:rPr lang="es-ES" sz="1000" b="0" i="0">
                  <a:latin typeface="Cambria Math" panose="02040503050406030204" pitchFamily="18" charset="0"/>
                </a:rPr>
                <a:t>𝐻</a:t>
              </a:r>
              <a:r>
                <a:rPr lang="es-PE" sz="1000" b="0" i="0">
                  <a:latin typeface="Cambria Math" panose="02040503050406030204" pitchFamily="18" charset="0"/>
                </a:rPr>
                <a:t>/</a:t>
              </a:r>
              <a:r>
                <a:rPr lang="es-ES" sz="1000" b="0" i="0">
                  <a:latin typeface="Cambria Math" panose="02040503050406030204" pitchFamily="18" charset="0"/>
                </a:rPr>
                <a:t>3 ((𝐻+3 ℎ𝑠)/(𝐻+2 </a:t>
              </a:r>
              <a:r>
                <a:rPr lang="es-PE" sz="1000" b="0" i="0">
                  <a:latin typeface="Cambria Math" panose="02040503050406030204" pitchFamily="18" charset="0"/>
                </a:rPr>
                <a:t>ℎ</a:t>
              </a:r>
              <a:r>
                <a:rPr lang="es-ES" sz="1000" b="0" i="0">
                  <a:latin typeface="Cambria Math" panose="02040503050406030204" pitchFamily="18" charset="0"/>
                </a:rPr>
                <a:t>𝑠))− 𝑠𝑒𝑛</a:t>
              </a:r>
              <a:r>
                <a:rPr lang="es-ES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es-PE" sz="1000" i="1"/>
            </a:p>
          </xdr:txBody>
        </xdr:sp>
      </mc:Fallback>
    </mc:AlternateContent>
    <xdr:clientData/>
  </xdr:oneCellAnchor>
  <xdr:oneCellAnchor>
    <xdr:from>
      <xdr:col>1</xdr:col>
      <xdr:colOff>394713</xdr:colOff>
      <xdr:row>356</xdr:row>
      <xdr:rowOff>185214</xdr:rowOff>
    </xdr:from>
    <xdr:ext cx="1518364" cy="1684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6" name="CuadroTexto 225">
              <a:extLst>
                <a:ext uri="{FF2B5EF4-FFF2-40B4-BE49-F238E27FC236}">
                  <a16:creationId xmlns:a16="http://schemas.microsoft.com/office/drawing/2014/main" id="{6509F127-D8F0-4561-845F-006DA11A683B}"/>
                </a:ext>
              </a:extLst>
            </xdr:cNvPr>
            <xdr:cNvSpPr txBox="1"/>
          </xdr:nvSpPr>
          <xdr:spPr>
            <a:xfrm>
              <a:off x="661413" y="63793164"/>
              <a:ext cx="1518364" cy="1684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sub>
                    </m:sSub>
                    <m:r>
                      <a:rPr lang="es-P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PE" sz="10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000" b="0" i="1">
                        <a:latin typeface="Cambria Math" panose="02040503050406030204" pitchFamily="18" charset="0"/>
                      </a:rPr>
                      <m:t>𝐸𝑎</m:t>
                    </m:r>
                    <m:r>
                      <a:rPr lang="es-ES" sz="1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000" b="0" i="1">
                        <a:latin typeface="Cambria Math" panose="02040503050406030204" pitchFamily="18" charset="0"/>
                      </a:rPr>
                      <m:t>𝑠𝑒𝑛</m:t>
                    </m:r>
                    <m:r>
                      <a:rPr lang="es-ES" sz="1000" b="0" i="1">
                        <a:latin typeface="Cambria Math" panose="02040503050406030204" pitchFamily="18" charset="0"/>
                      </a:rPr>
                      <m:t>(90°+</m:t>
                    </m:r>
                    <m:r>
                      <a:rPr lang="es-E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r>
                      <a:rPr lang="es-E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es-E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  <m:r>
                      <a:rPr lang="es-ES" sz="10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PE" sz="1000" i="1"/>
            </a:p>
          </xdr:txBody>
        </xdr:sp>
      </mc:Choice>
      <mc:Fallback xmlns="">
        <xdr:sp macro="" textlink="">
          <xdr:nvSpPr>
            <xdr:cNvPr id="226" name="CuadroTexto 225"/>
            <xdr:cNvSpPr txBox="1"/>
          </xdr:nvSpPr>
          <xdr:spPr>
            <a:xfrm xmlns:a="http://schemas.openxmlformats.org/drawingml/2006/main">
              <a:off x="664588" y="64240839"/>
              <a:ext cx="1559722" cy="168444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none" lIns="0" tIns="0" rIns="0" bIns="0" rtlCol="0" anchor="t">
              <a:spAutoFit/>
            </a:bodyPr>
            <a:lstStyle xmlns:a="http://schemas.openxmlformats.org/drawingml/2006/main"/>
            <a:p xmlns:a="http://schemas.openxmlformats.org/drawingml/2006/main">
              <a:pPr/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𝐸_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r>
                <a:rPr lang="es-PE" sz="1000" i="0">
                  <a:latin typeface="Cambria Math" panose="02040503050406030204" pitchFamily="18" charset="0"/>
                </a:rPr>
                <a:t>=</a:t>
              </a:r>
              <a:r>
                <a:rPr lang="es-ES" sz="1000" b="0" i="0">
                  <a:latin typeface="Cambria Math" panose="02040503050406030204" pitchFamily="18" charset="0"/>
                </a:rPr>
                <a:t>𝐸𝑎 𝑠𝑒𝑛(90°+</a:t>
              </a:r>
              <a:r>
                <a:rPr lang="es-ES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𝛿−𝛽</a:t>
              </a:r>
              <a:r>
                <a:rPr lang="es-ES" sz="1000" b="0" i="0">
                  <a:latin typeface="Cambria Math" panose="02040503050406030204" pitchFamily="18" charset="0"/>
                </a:rPr>
                <a:t>)</a:t>
              </a:r>
              <a:endParaRPr lang="es-PE" sz="1000" i="1"/>
            </a:p>
          </xdr:txBody>
        </xdr:sp>
      </mc:Fallback>
    </mc:AlternateContent>
    <xdr:clientData/>
  </xdr:oneCellAnchor>
  <xdr:oneCellAnchor>
    <xdr:from>
      <xdr:col>1</xdr:col>
      <xdr:colOff>446947</xdr:colOff>
      <xdr:row>360</xdr:row>
      <xdr:rowOff>153867</xdr:rowOff>
    </xdr:from>
    <xdr:ext cx="1483676" cy="1684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7" name="CuadroTexto 226">
              <a:extLst>
                <a:ext uri="{FF2B5EF4-FFF2-40B4-BE49-F238E27FC236}">
                  <a16:creationId xmlns:a16="http://schemas.microsoft.com/office/drawing/2014/main" id="{FE8C19E9-50E0-4C33-A2E7-80E0197F93F3}"/>
                </a:ext>
              </a:extLst>
            </xdr:cNvPr>
            <xdr:cNvSpPr txBox="1"/>
          </xdr:nvSpPr>
          <xdr:spPr>
            <a:xfrm>
              <a:off x="713647" y="64466667"/>
              <a:ext cx="1483676" cy="1684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es-PE" sz="10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000" b="0" i="1">
                        <a:latin typeface="Cambria Math" panose="02040503050406030204" pitchFamily="18" charset="0"/>
                      </a:rPr>
                      <m:t>𝐸𝑎</m:t>
                    </m:r>
                    <m:r>
                      <a:rPr lang="es-ES" sz="1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000" b="0" i="1">
                        <a:latin typeface="Cambria Math" panose="02040503050406030204" pitchFamily="18" charset="0"/>
                      </a:rPr>
                      <m:t>𝑐𝑜𝑠</m:t>
                    </m:r>
                    <m:r>
                      <a:rPr lang="es-ES" sz="1000" b="0" i="1">
                        <a:latin typeface="Cambria Math" panose="02040503050406030204" pitchFamily="18" charset="0"/>
                      </a:rPr>
                      <m:t>(90°+</m:t>
                    </m:r>
                    <m:r>
                      <a:rPr lang="es-E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r>
                      <a:rPr lang="es-E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es-E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  <m:r>
                      <a:rPr lang="es-ES" sz="10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PE" sz="1000" i="1"/>
            </a:p>
          </xdr:txBody>
        </xdr:sp>
      </mc:Choice>
      <mc:Fallback xmlns="">
        <xdr:sp macro="" textlink="">
          <xdr:nvSpPr>
            <xdr:cNvPr id="227" name="CuadroTexto 226"/>
            <xdr:cNvSpPr txBox="1"/>
          </xdr:nvSpPr>
          <xdr:spPr>
            <a:xfrm xmlns:a="http://schemas.openxmlformats.org/drawingml/2006/main">
              <a:off x="716822" y="20727867"/>
              <a:ext cx="1514710" cy="168444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none" lIns="0" tIns="0" rIns="0" bIns="0" rtlCol="0" anchor="t">
              <a:spAutoFit/>
            </a:bodyPr>
            <a:lstStyle xmlns:a="http://schemas.openxmlformats.org/drawingml/2006/main"/>
            <a:p xmlns:a="http://schemas.openxmlformats.org/drawingml/2006/main">
              <a:pPr/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𝐸_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es-PE" sz="1000" i="0">
                  <a:latin typeface="Cambria Math" panose="02040503050406030204" pitchFamily="18" charset="0"/>
                </a:rPr>
                <a:t>=</a:t>
              </a:r>
              <a:r>
                <a:rPr lang="es-ES" sz="1000" b="0" i="0">
                  <a:latin typeface="Cambria Math" panose="02040503050406030204" pitchFamily="18" charset="0"/>
                </a:rPr>
                <a:t>𝐸𝑎 𝑐𝑜𝑠(90°+</a:t>
              </a:r>
              <a:r>
                <a:rPr lang="es-ES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𝛿−𝛽</a:t>
              </a:r>
              <a:r>
                <a:rPr lang="es-ES" sz="1000" b="0" i="0">
                  <a:latin typeface="Cambria Math" panose="02040503050406030204" pitchFamily="18" charset="0"/>
                </a:rPr>
                <a:t>)</a:t>
              </a:r>
              <a:endParaRPr lang="es-PE" sz="1000" i="1"/>
            </a:p>
          </xdr:txBody>
        </xdr:sp>
      </mc:Fallback>
    </mc:AlternateContent>
    <xdr:clientData/>
  </xdr:oneCellAnchor>
  <xdr:oneCellAnchor>
    <xdr:from>
      <xdr:col>1</xdr:col>
      <xdr:colOff>468923</xdr:colOff>
      <xdr:row>368</xdr:row>
      <xdr:rowOff>161193</xdr:rowOff>
    </xdr:from>
    <xdr:ext cx="918649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8" name="CuadroTexto 227">
              <a:extLst>
                <a:ext uri="{FF2B5EF4-FFF2-40B4-BE49-F238E27FC236}">
                  <a16:creationId xmlns:a16="http://schemas.microsoft.com/office/drawing/2014/main" id="{52DBFD77-C3F7-4A6D-9434-530F5438A6A5}"/>
                </a:ext>
              </a:extLst>
            </xdr:cNvPr>
            <xdr:cNvSpPr txBox="1"/>
          </xdr:nvSpPr>
          <xdr:spPr>
            <a:xfrm>
              <a:off x="735623" y="65883693"/>
              <a:ext cx="918649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0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𝛾</m:t>
                    </m:r>
                    <m:r>
                      <a:rPr lang="es-PE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𝑔</m:t>
                    </m:r>
                    <m:r>
                      <a:rPr lang="es-PE" sz="10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PE" sz="10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𝛾</m:t>
                    </m:r>
                    <m:r>
                      <a:rPr lang="es-PE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𝑝</m:t>
                    </m:r>
                    <m:r>
                      <a:rPr lang="es-PE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(1−</m:t>
                    </m:r>
                    <m:r>
                      <a:rPr lang="es-PE" sz="10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ES" sz="10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PE" sz="1000" i="1"/>
            </a:p>
          </xdr:txBody>
        </xdr:sp>
      </mc:Choice>
      <mc:Fallback xmlns="">
        <xdr:sp macro="" textlink="">
          <xdr:nvSpPr>
            <xdr:cNvPr id="228" name="CuadroTexto 227"/>
            <xdr:cNvSpPr txBox="1"/>
          </xdr:nvSpPr>
          <xdr:spPr>
            <a:xfrm xmlns:a="http://schemas.openxmlformats.org/drawingml/2006/main">
              <a:off x="738798" y="22163943"/>
              <a:ext cx="918649" cy="156518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none" lIns="0" tIns="0" rIns="0" bIns="0" rtlCol="0" anchor="t">
              <a:spAutoFit/>
            </a:bodyPr>
            <a:lstStyle xmlns:a="http://schemas.openxmlformats.org/drawingml/2006/main"/>
            <a:p xmlns:a="http://schemas.openxmlformats.org/drawingml/2006/main">
              <a:pPr/>
              <a:r>
                <a:rPr lang="es-PE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</a:t>
              </a:r>
              <a:r>
                <a:rPr lang="es-PE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𝑔</a:t>
              </a:r>
              <a:r>
                <a:rPr lang="es-PE" sz="1000" i="0">
                  <a:latin typeface="Cambria Math" panose="02040503050406030204" pitchFamily="18" charset="0"/>
                </a:rPr>
                <a:t>=</a:t>
              </a:r>
              <a:r>
                <a:rPr lang="es-PE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</a:t>
              </a:r>
              <a:r>
                <a:rPr lang="es-PE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𝑝 (1−</a:t>
              </a:r>
              <a:r>
                <a:rPr lang="es-PE" sz="1000" b="0" i="0">
                  <a:latin typeface="Cambria Math" panose="02040503050406030204" pitchFamily="18" charset="0"/>
                </a:rPr>
                <a:t>𝑛</a:t>
              </a:r>
              <a:r>
                <a:rPr lang="es-ES" sz="1000" b="0" i="0">
                  <a:latin typeface="Cambria Math" panose="02040503050406030204" pitchFamily="18" charset="0"/>
                </a:rPr>
                <a:t>)</a:t>
              </a:r>
              <a:endParaRPr lang="es-PE" sz="1000" i="1"/>
            </a:p>
          </xdr:txBody>
        </xdr:sp>
      </mc:Fallback>
    </mc:AlternateContent>
    <xdr:clientData/>
  </xdr:oneCellAnchor>
  <xdr:oneCellAnchor>
    <xdr:from>
      <xdr:col>1</xdr:col>
      <xdr:colOff>395653</xdr:colOff>
      <xdr:row>389</xdr:row>
      <xdr:rowOff>168519</xdr:rowOff>
    </xdr:from>
    <xdr:ext cx="3626827" cy="3663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9" name="CuadroTexto 228">
              <a:extLst>
                <a:ext uri="{FF2B5EF4-FFF2-40B4-BE49-F238E27FC236}">
                  <a16:creationId xmlns:a16="http://schemas.microsoft.com/office/drawing/2014/main" id="{DCF95C14-208A-456C-A8F5-7E835A4FA7DF}"/>
                </a:ext>
              </a:extLst>
            </xdr:cNvPr>
            <xdr:cNvSpPr txBox="1"/>
          </xdr:nvSpPr>
          <xdr:spPr>
            <a:xfrm>
              <a:off x="665528" y="26219394"/>
              <a:ext cx="3626827" cy="3663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0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PE" sz="1000" b="0" i="1">
                            <a:latin typeface="Cambria Math" panose="02040503050406030204" pitchFamily="18" charset="0"/>
                          </a:rPr>
                          <m:t>𝐷</m:t>
                        </m:r>
                      </m:sub>
                    </m:sSub>
                    <m:r>
                      <a:rPr lang="es-PE" sz="10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PE" sz="1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PE" sz="10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s-PE" sz="10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PE" sz="1000" b="0" i="1">
                                    <a:latin typeface="Cambria Math" panose="02040503050406030204" pitchFamily="18" charset="0"/>
                                  </a:rPr>
                                  <m:t>𝑊</m:t>
                                </m:r>
                                <m:r>
                                  <a:rPr lang="es-PE" sz="10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s-P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P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e>
                                  <m:sub>
                                    <m:r>
                                      <a:rPr lang="es-E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𝑣</m:t>
                                    </m:r>
                                  </m:sub>
                                </m:sSub>
                                <m:r>
                                  <a:rPr lang="es-P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e>
                            </m:d>
                            <m:r>
                              <a:rPr lang="es-PE" sz="10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PE" sz="1000" b="0" i="1">
                                <a:latin typeface="Cambria Math" panose="02040503050406030204" pitchFamily="18" charset="0"/>
                              </a:rPr>
                              <m:t>𝑐𝑜𝑠</m:t>
                            </m:r>
                            <m:r>
                              <a:rPr lang="es-PE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  <m:r>
                              <a:rPr lang="es-PE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s-P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P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s-P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sub>
                            </m:sSub>
                            <m:r>
                              <a:rPr lang="es-P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PE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𝑠𝑒𝑛</m:t>
                            </m:r>
                            <m:r>
                              <a:rPr lang="es-P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d>
                        <m:r>
                          <a:rPr lang="es-P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P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𝑡𝑎𝑛</m:t>
                        </m:r>
                        <m:r>
                          <a:rPr lang="es-P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𝜑</m:t>
                        </m:r>
                        <m:r>
                          <a:rPr lang="es-P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d>
                          <m:dPr>
                            <m:ctrlPr>
                              <a:rPr lang="es-PE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PE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𝑊</m:t>
                            </m:r>
                            <m:r>
                              <a:rPr lang="es-PE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s-P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P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𝑣</m:t>
                                </m:r>
                              </m:sub>
                            </m:sSub>
                            <m:r>
                              <a:rPr lang="es-P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</m:d>
                        <m:r>
                          <a:rPr lang="es-P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a:rPr lang="es-P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𝑠𝑒𝑛</m:t>
                        </m:r>
                        <m: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𝐶𝐵</m:t>
                        </m:r>
                      </m:num>
                      <m:den>
                        <m:sSub>
                          <m:sSubPr>
                            <m:ctrlPr>
                              <a:rPr lang="es-P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P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s-P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PE" sz="1000" b="0" i="1">
                            <a:latin typeface="Cambria Math" panose="02040503050406030204" pitchFamily="18" charset="0"/>
                          </a:rPr>
                          <m:t>𝑐𝑜𝑠</m:t>
                        </m:r>
                        <m: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</m:oMath>
                </m:oMathPara>
              </a14:m>
              <a:endParaRPr lang="es-PE" sz="1000" i="1"/>
            </a:p>
          </xdr:txBody>
        </xdr:sp>
      </mc:Choice>
      <mc:Fallback xmlns="">
        <xdr:sp macro="" textlink="">
          <xdr:nvSpPr>
            <xdr:cNvPr id="229" name="CuadroTexto 228"/>
            <xdr:cNvSpPr txBox="1"/>
          </xdr:nvSpPr>
          <xdr:spPr>
            <a:xfrm xmlns:a="http://schemas.openxmlformats.org/drawingml/2006/main">
              <a:off x="665528" y="26219394"/>
              <a:ext cx="3626827" cy="366346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none" lIns="0" tIns="0" rIns="0" bIns="0" rtlCol="0" anchor="t">
              <a:noAutofit/>
            </a:bodyPr>
            <a:lstStyle xmlns:a="http://schemas.openxmlformats.org/drawingml/2006/main"/>
            <a:p xmlns:a="http://schemas.openxmlformats.org/drawingml/2006/main">
              <a:pPr/>
              <a:r>
                <a:rPr lang="es-PE" sz="1000" b="0" i="0">
                  <a:latin typeface="Cambria Math" panose="02040503050406030204" pitchFamily="18" charset="0"/>
                </a:rPr>
                <a:t>𝐶</a:t>
              </a:r>
              <a:r>
                <a:rPr lang="es-ES" sz="1000" b="0" i="0">
                  <a:latin typeface="Cambria Math" panose="02040503050406030204" pitchFamily="18" charset="0"/>
                </a:rPr>
                <a:t>_</a:t>
              </a:r>
              <a:r>
                <a:rPr lang="es-PE" sz="1000" b="0" i="0">
                  <a:latin typeface="Cambria Math" panose="02040503050406030204" pitchFamily="18" charset="0"/>
                </a:rPr>
                <a:t>𝐷</a:t>
              </a:r>
              <a:r>
                <a:rPr lang="es-PE" sz="1000" i="0">
                  <a:latin typeface="Cambria Math" panose="02040503050406030204" pitchFamily="18" charset="0"/>
                </a:rPr>
                <a:t>=(</a:t>
              </a:r>
              <a:r>
                <a:rPr lang="es-PE" sz="1000" b="0" i="0">
                  <a:latin typeface="Cambria Math" panose="02040503050406030204" pitchFamily="18" charset="0"/>
                </a:rPr>
                <a:t>((𝑊+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𝐸_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r>
                <a:rPr lang="es-PE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r>
                <a:rPr lang="es-PE" sz="1000" b="0" i="0">
                  <a:latin typeface="Cambria Math" panose="02040503050406030204" pitchFamily="18" charset="0"/>
                </a:rPr>
                <a:t> 𝑐𝑜𝑠</a:t>
              </a:r>
              <a:r>
                <a:rPr lang="es-PE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𝛼+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𝐸_ℎ  </a:t>
              </a:r>
              <a:r>
                <a:rPr lang="es-PE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𝑠𝑒𝑛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𝛼)</a:t>
              </a:r>
              <a:r>
                <a:rPr lang="es-PE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𝑡𝑎𝑛</a:t>
              </a:r>
              <a:r>
                <a:rPr lang="es-PE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𝜑+(𝑊+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𝐸_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𝑣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r>
                <a:rPr lang="es-PE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  𝑠𝑒𝑛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𝛼+𝐶𝐵</a:t>
              </a:r>
              <a:r>
                <a:rPr lang="es-PE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𝐸_ℎ  </a:t>
              </a:r>
              <a:r>
                <a:rPr lang="es-PE" sz="1000" b="0" i="0">
                  <a:latin typeface="Cambria Math" panose="02040503050406030204" pitchFamily="18" charset="0"/>
                </a:rPr>
                <a:t>𝑐𝑜𝑠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s-PE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PE" sz="1000" i="1"/>
            </a:p>
          </xdr:txBody>
        </xdr:sp>
      </mc:Fallback>
    </mc:AlternateContent>
    <xdr:clientData/>
  </xdr:oneCellAnchor>
  <xdr:oneCellAnchor>
    <xdr:from>
      <xdr:col>1</xdr:col>
      <xdr:colOff>407377</xdr:colOff>
      <xdr:row>400</xdr:row>
      <xdr:rowOff>176578</xdr:rowOff>
    </xdr:from>
    <xdr:ext cx="6867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0" name="CuadroTexto 229">
              <a:extLst>
                <a:ext uri="{FF2B5EF4-FFF2-40B4-BE49-F238E27FC236}">
                  <a16:creationId xmlns:a16="http://schemas.microsoft.com/office/drawing/2014/main" id="{4CB6A538-3F4B-462D-BD5D-83A6F949386C}"/>
                </a:ext>
              </a:extLst>
            </xdr:cNvPr>
            <xdr:cNvSpPr txBox="1"/>
          </xdr:nvSpPr>
          <xdr:spPr>
            <a:xfrm>
              <a:off x="674077" y="71842678"/>
              <a:ext cx="6867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latin typeface="Cambria Math" panose="02040503050406030204" pitchFamily="18" charset="0"/>
                      </a:rPr>
                      <m:t>𝑀𝑣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  <m:r>
                      <a:rPr lang="es-PE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𝑑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230" name="CuadroTexto 229"/>
            <xdr:cNvSpPr txBox="1"/>
          </xdr:nvSpPr>
          <xdr:spPr>
            <a:xfrm xmlns:a="http://schemas.openxmlformats.org/drawingml/2006/main">
              <a:off x="677252" y="28322953"/>
              <a:ext cx="686790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none" lIns="0" tIns="0" rIns="0" bIns="0" rtlCol="0" anchor="t">
              <a:spAutoFit/>
            </a:bodyPr>
            <a:lstStyle xmlns:a="http://schemas.openxmlformats.org/drawingml/2006/main"/>
            <a:p xmlns:a="http://schemas.openxmlformats.org/drawingml/2006/main">
              <a:pPr/>
              <a:r>
                <a:rPr lang="es-PE" sz="1100" b="0" i="0">
                  <a:latin typeface="Cambria Math" panose="02040503050406030204" pitchFamily="18" charset="0"/>
                </a:rPr>
                <a:t>𝑀𝑣=𝐸_ℎ  𝑑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1</xdr:col>
      <xdr:colOff>483578</xdr:colOff>
      <xdr:row>406</xdr:row>
      <xdr:rowOff>7327</xdr:rowOff>
    </xdr:from>
    <xdr:ext cx="2437301" cy="11238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1" name="CuadroTexto 230">
              <a:extLst>
                <a:ext uri="{FF2B5EF4-FFF2-40B4-BE49-F238E27FC236}">
                  <a16:creationId xmlns:a16="http://schemas.microsoft.com/office/drawing/2014/main" id="{DE675115-F317-45B1-84A2-5333B8C6E277}"/>
                </a:ext>
              </a:extLst>
            </xdr:cNvPr>
            <xdr:cNvSpPr txBox="1"/>
          </xdr:nvSpPr>
          <xdr:spPr>
            <a:xfrm>
              <a:off x="753453" y="29296702"/>
              <a:ext cx="1894621" cy="345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PE" sz="10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PE" sz="10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p>
                        <m:r>
                          <a:rPr lang="es-P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</m:t>
                        </m:r>
                      </m:sup>
                    </m:sSup>
                    <m:r>
                      <a:rPr lang="es-PE" sz="10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PE" sz="10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s-PE" sz="1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PE" sz="1000" b="0" i="1">
                        <a:latin typeface="Cambria Math" panose="02040503050406030204" pitchFamily="18" charset="0"/>
                      </a:rPr>
                      <m:t>𝑐𝑜𝑠</m:t>
                    </m:r>
                    <m:r>
                      <a:rPr lang="es-PE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s-PE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PE" sz="1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𝐻</m:t>
                        </m:r>
                      </m:num>
                      <m:den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d>
                      <m:dPr>
                        <m:ctrlPr>
                          <a:rPr lang="es-ES" sz="1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ES" sz="10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000" b="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  <m:r>
                              <a:rPr lang="es-ES" sz="1000" b="0" i="1">
                                <a:latin typeface="Cambria Math" panose="02040503050406030204" pitchFamily="18" charset="0"/>
                              </a:rPr>
                              <m:t>+3 </m:t>
                            </m:r>
                            <m:r>
                              <a:rPr lang="es-ES" sz="1000" b="0" i="1">
                                <a:latin typeface="Cambria Math" panose="02040503050406030204" pitchFamily="18" charset="0"/>
                              </a:rPr>
                              <m:t>h𝑠</m:t>
                            </m:r>
                          </m:num>
                          <m:den>
                            <m:r>
                              <a:rPr lang="es-ES" sz="1000" b="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  <m:r>
                              <a:rPr lang="es-ES" sz="1000" b="0" i="1">
                                <a:latin typeface="Cambria Math" panose="02040503050406030204" pitchFamily="18" charset="0"/>
                              </a:rPr>
                              <m:t>+2 </m:t>
                            </m:r>
                            <m:r>
                              <a:rPr lang="es-PE" sz="10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  <m:r>
                              <a:rPr lang="es-ES" sz="10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den>
                        </m:f>
                      </m:e>
                    </m:d>
                    <m:f>
                      <m:fPr>
                        <m:ctrlPr>
                          <a:rPr lang="es-ES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0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PE" sz="1000" b="0" i="1">
                            <a:latin typeface="Cambria Math" panose="02040503050406030204" pitchFamily="18" charset="0"/>
                          </a:rPr>
                          <m:t>𝑡𝑎𝑛</m:t>
                        </m:r>
                        <m:r>
                          <a:rPr lang="es-PE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den>
                    </m:f>
                  </m:oMath>
                </m:oMathPara>
              </a14:m>
              <a:endParaRPr lang="es-PE" sz="1000" i="1"/>
            </a:p>
          </xdr:txBody>
        </xdr:sp>
      </mc:Choice>
      <mc:Fallback xmlns="">
        <xdr:sp macro="" textlink="">
          <xdr:nvSpPr>
            <xdr:cNvPr id="231" name="CuadroTexto 230"/>
            <xdr:cNvSpPr txBox="1"/>
          </xdr:nvSpPr>
          <xdr:spPr>
            <a:xfrm xmlns:a="http://schemas.openxmlformats.org/drawingml/2006/main">
              <a:off x="753453" y="29296702"/>
              <a:ext cx="1894621" cy="345800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none" lIns="0" tIns="0" rIns="0" bIns="0" rtlCol="0" anchor="t">
              <a:spAutoFit/>
            </a:bodyPr>
            <a:lstStyle xmlns:a="http://schemas.openxmlformats.org/drawingml/2006/main"/>
            <a:p xmlns:a="http://schemas.openxmlformats.org/drawingml/2006/main">
              <a:pPr/>
              <a:r>
                <a:rPr lang="es-PE" sz="1000" b="0" i="0">
                  <a:latin typeface="Cambria Math" panose="02040503050406030204" pitchFamily="18" charset="0"/>
                </a:rPr>
                <a:t>𝑆^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′</a:t>
              </a:r>
              <a:r>
                <a:rPr lang="es-PE" sz="1000" i="0">
                  <a:latin typeface="Cambria Math" panose="02040503050406030204" pitchFamily="18" charset="0"/>
                </a:rPr>
                <a:t>=</a:t>
              </a:r>
              <a:r>
                <a:rPr lang="es-PE" sz="1000" b="0" i="0">
                  <a:latin typeface="Cambria Math" panose="02040503050406030204" pitchFamily="18" charset="0"/>
                </a:rPr>
                <a:t>𝐵 𝑐𝑜𝑠</a:t>
              </a:r>
              <a:r>
                <a:rPr lang="es-PE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𝛼−</a:t>
              </a:r>
              <a:r>
                <a:rPr lang="es-ES" sz="1000" b="0" i="0">
                  <a:latin typeface="Cambria Math" panose="02040503050406030204" pitchFamily="18" charset="0"/>
                </a:rPr>
                <a:t>𝐻</a:t>
              </a:r>
              <a:r>
                <a:rPr lang="es-PE" sz="1000" b="0" i="0">
                  <a:latin typeface="Cambria Math" panose="02040503050406030204" pitchFamily="18" charset="0"/>
                </a:rPr>
                <a:t>/</a:t>
              </a:r>
              <a:r>
                <a:rPr lang="es-ES" sz="1000" b="0" i="0">
                  <a:latin typeface="Cambria Math" panose="02040503050406030204" pitchFamily="18" charset="0"/>
                </a:rPr>
                <a:t>3 ((𝐻+3 ℎ𝑠)/(𝐻+2 </a:t>
              </a:r>
              <a:r>
                <a:rPr lang="es-PE" sz="1000" b="0" i="0">
                  <a:latin typeface="Cambria Math" panose="02040503050406030204" pitchFamily="18" charset="0"/>
                </a:rPr>
                <a:t>ℎ</a:t>
              </a:r>
              <a:r>
                <a:rPr lang="es-ES" sz="1000" b="0" i="0">
                  <a:latin typeface="Cambria Math" panose="02040503050406030204" pitchFamily="18" charset="0"/>
                </a:rPr>
                <a:t>𝑠)) </a:t>
              </a:r>
              <a:r>
                <a:rPr lang="es-PE" sz="1000" b="0" i="0">
                  <a:latin typeface="Cambria Math" panose="02040503050406030204" pitchFamily="18" charset="0"/>
                </a:rPr>
                <a:t> 1</a:t>
              </a:r>
              <a:r>
                <a:rPr lang="es-ES" sz="1000" b="0" i="0">
                  <a:latin typeface="Cambria Math" panose="02040503050406030204" pitchFamily="18" charset="0"/>
                </a:rPr>
                <a:t>/</a:t>
              </a:r>
              <a:r>
                <a:rPr lang="es-PE" sz="1000" b="0" i="0">
                  <a:latin typeface="Cambria Math" panose="02040503050406030204" pitchFamily="18" charset="0"/>
                </a:rPr>
                <a:t>𝑡𝑎𝑛</a:t>
              </a:r>
              <a:r>
                <a:rPr lang="es-PE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</a:t>
              </a:r>
              <a:endParaRPr lang="es-PE" sz="1000" i="1"/>
            </a:p>
          </xdr:txBody>
        </xdr:sp>
      </mc:Fallback>
    </mc:AlternateContent>
    <xdr:clientData/>
  </xdr:oneCellAnchor>
  <xdr:oneCellAnchor>
    <xdr:from>
      <xdr:col>1</xdr:col>
      <xdr:colOff>464343</xdr:colOff>
      <xdr:row>417</xdr:row>
      <xdr:rowOff>166687</xdr:rowOff>
    </xdr:from>
    <xdr:ext cx="146501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2" name="CuadroTexto 231">
              <a:extLst>
                <a:ext uri="{FF2B5EF4-FFF2-40B4-BE49-F238E27FC236}">
                  <a16:creationId xmlns:a16="http://schemas.microsoft.com/office/drawing/2014/main" id="{519C427D-F1D7-4372-8191-F38C9D9DD607}"/>
                </a:ext>
              </a:extLst>
            </xdr:cNvPr>
            <xdr:cNvSpPr txBox="1"/>
          </xdr:nvSpPr>
          <xdr:spPr>
            <a:xfrm>
              <a:off x="731043" y="75071287"/>
              <a:ext cx="14650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PE" sz="10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PE" sz="10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p>
                        <m:r>
                          <a:rPr lang="es-P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′′</m:t>
                        </m:r>
                      </m:sup>
                    </m:sSup>
                    <m:r>
                      <a:rPr lang="es-PE" sz="10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PE" sz="1000" b="0" i="1">
                        <a:latin typeface="Cambria Math" panose="02040503050406030204" pitchFamily="18" charset="0"/>
                      </a:rPr>
                      <m:t>𝑋𝑔</m:t>
                    </m:r>
                    <m:r>
                      <a:rPr lang="es-PE" sz="1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PE" sz="1000" b="0" i="1">
                        <a:latin typeface="Cambria Math" panose="02040503050406030204" pitchFamily="18" charset="0"/>
                      </a:rPr>
                      <m:t>𝑐𝑜𝑠</m:t>
                    </m:r>
                    <m:r>
                      <a:rPr lang="es-PE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s-PE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es-PE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𝑌</m:t>
                    </m:r>
                    <m:r>
                      <a:rPr lang="es-P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𝑔</m:t>
                    </m:r>
                    <m:r>
                      <a:rPr lang="es-P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P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𝑠𝑒𝑛</m:t>
                    </m:r>
                    <m:r>
                      <a:rPr lang="es-P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𝛼</m:t>
                    </m:r>
                  </m:oMath>
                </m:oMathPara>
              </a14:m>
              <a:endParaRPr lang="es-PE" sz="1000" i="1"/>
            </a:p>
          </xdr:txBody>
        </xdr:sp>
      </mc:Choice>
      <mc:Fallback xmlns="">
        <xdr:sp macro="" textlink="">
          <xdr:nvSpPr>
            <xdr:cNvPr id="232" name="CuadroTexto 231"/>
            <xdr:cNvSpPr txBox="1"/>
          </xdr:nvSpPr>
          <xdr:spPr>
            <a:xfrm xmlns:a="http://schemas.openxmlformats.org/drawingml/2006/main">
              <a:off x="734218" y="31551562"/>
              <a:ext cx="1465016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none" lIns="0" tIns="0" rIns="0" bIns="0" rtlCol="0" anchor="t">
              <a:spAutoFit/>
            </a:bodyPr>
            <a:lstStyle xmlns:a="http://schemas.openxmlformats.org/drawingml/2006/main"/>
            <a:p xmlns:a="http://schemas.openxmlformats.org/drawingml/2006/main">
              <a:pPr/>
              <a:r>
                <a:rPr lang="es-PE" sz="1000" b="0" i="0">
                  <a:latin typeface="Cambria Math" panose="02040503050406030204" pitchFamily="18" charset="0"/>
                </a:rPr>
                <a:t>𝑆^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′′</a:t>
              </a:r>
              <a:r>
                <a:rPr lang="es-PE" sz="1000" i="0">
                  <a:latin typeface="Cambria Math" panose="02040503050406030204" pitchFamily="18" charset="0"/>
                </a:rPr>
                <a:t>=</a:t>
              </a:r>
              <a:r>
                <a:rPr lang="es-PE" sz="1000" b="0" i="0">
                  <a:latin typeface="Cambria Math" panose="02040503050406030204" pitchFamily="18" charset="0"/>
                </a:rPr>
                <a:t>𝑋𝑔 𝑐𝑜𝑠</a:t>
              </a:r>
              <a:r>
                <a:rPr lang="es-PE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𝛼+𝑌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 𝑠𝑒𝑛𝛼</a:t>
              </a:r>
              <a:endParaRPr lang="es-PE" sz="1000" i="1"/>
            </a:p>
          </xdr:txBody>
        </xdr:sp>
      </mc:Fallback>
    </mc:AlternateContent>
    <xdr:clientData/>
  </xdr:oneCellAnchor>
  <xdr:twoCellAnchor>
    <xdr:from>
      <xdr:col>6</xdr:col>
      <xdr:colOff>117824</xdr:colOff>
      <xdr:row>268</xdr:row>
      <xdr:rowOff>32848</xdr:rowOff>
    </xdr:from>
    <xdr:to>
      <xdr:col>7</xdr:col>
      <xdr:colOff>135139</xdr:colOff>
      <xdr:row>268</xdr:row>
      <xdr:rowOff>32848</xdr:rowOff>
    </xdr:to>
    <xdr:cxnSp macro="">
      <xdr:nvCxnSpPr>
        <xdr:cNvPr id="233" name="Conector recto de flecha 232">
          <a:extLst>
            <a:ext uri="{FF2B5EF4-FFF2-40B4-BE49-F238E27FC236}">
              <a16:creationId xmlns:a16="http://schemas.microsoft.com/office/drawing/2014/main" id="{4E358347-BDD2-4B0B-AF04-D372F0B68AAE}"/>
            </a:ext>
          </a:extLst>
        </xdr:cNvPr>
        <xdr:cNvCxnSpPr/>
      </xdr:nvCxnSpPr>
      <xdr:spPr>
        <a:xfrm rot="180000">
          <a:off x="3911949" y="4096848"/>
          <a:ext cx="779315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436562</xdr:colOff>
      <xdr:row>426</xdr:row>
      <xdr:rowOff>150795</xdr:rowOff>
    </xdr:from>
    <xdr:ext cx="1118127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4" name="CuadroTexto 233">
              <a:extLst>
                <a:ext uri="{FF2B5EF4-FFF2-40B4-BE49-F238E27FC236}">
                  <a16:creationId xmlns:a16="http://schemas.microsoft.com/office/drawing/2014/main" id="{CD507EDE-E135-4278-836E-2A91C1D54E9A}"/>
                </a:ext>
              </a:extLst>
            </xdr:cNvPr>
            <xdr:cNvSpPr txBox="1"/>
          </xdr:nvSpPr>
          <xdr:spPr>
            <a:xfrm>
              <a:off x="703262" y="76769895"/>
              <a:ext cx="1118127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000" b="0" i="1">
                        <a:latin typeface="Cambria Math" panose="02040503050406030204" pitchFamily="18" charset="0"/>
                      </a:rPr>
                      <m:t>𝑀𝑟</m:t>
                    </m:r>
                    <m:r>
                      <a:rPr lang="es-ES" sz="10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000" b="0" i="1">
                        <a:latin typeface="Cambria Math" panose="02040503050406030204" pitchFamily="18" charset="0"/>
                      </a:rPr>
                      <m:t>𝑊</m:t>
                    </m:r>
                    <m:r>
                      <a:rPr lang="es-ES" sz="1000" b="0" i="1">
                        <a:latin typeface="Cambria Math" panose="02040503050406030204" pitchFamily="18" charset="0"/>
                      </a:rPr>
                      <m:t> </m:t>
                    </m:r>
                    <m:sSup>
                      <m:sSupPr>
                        <m:ctrlPr>
                          <a:rPr lang="es-PE" sz="10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PE" sz="10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p>
                        <m:r>
                          <a:rPr lang="es-PE" sz="10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</m:t>
                        </m:r>
                      </m:sup>
                    </m:sSup>
                    <m:r>
                      <a:rPr lang="es-ES" sz="1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s-ES" sz="1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𝐸𝑣</m:t>
                    </m:r>
                    <m:r>
                      <a:rPr lang="es-ES" sz="1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p>
                      <m:sSupPr>
                        <m:ctrlPr>
                          <a:rPr lang="es-PE" sz="10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P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e>
                      <m:sup>
                        <m:r>
                          <a:rPr lang="es-PE" sz="10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′′</m:t>
                        </m:r>
                      </m:sup>
                    </m:sSup>
                  </m:oMath>
                </m:oMathPara>
              </a14:m>
              <a:endParaRPr lang="es-PE" sz="1000" i="1"/>
            </a:p>
          </xdr:txBody>
        </xdr:sp>
      </mc:Choice>
      <mc:Fallback xmlns="">
        <xdr:sp macro="" textlink="">
          <xdr:nvSpPr>
            <xdr:cNvPr id="234" name="CuadroTexto 233"/>
            <xdr:cNvSpPr txBox="1"/>
          </xdr:nvSpPr>
          <xdr:spPr>
            <a:xfrm xmlns:a="http://schemas.openxmlformats.org/drawingml/2006/main">
              <a:off x="706437" y="33250170"/>
              <a:ext cx="1099788" cy="171842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none" lIns="0" tIns="0" rIns="0" bIns="0" rtlCol="0" anchor="t">
              <a:spAutoFit/>
            </a:bodyPr>
            <a:lstStyle xmlns:a="http://schemas.openxmlformats.org/drawingml/2006/main"/>
            <a:p xmlns:a="http://schemas.openxmlformats.org/drawingml/2006/main">
              <a:pPr/>
              <a:r>
                <a:rPr lang="es-ES" sz="1000" b="0" i="0">
                  <a:latin typeface="Cambria Math" panose="02040503050406030204" pitchFamily="18" charset="0"/>
                </a:rPr>
                <a:t>𝑀𝑟=𝑊 </a:t>
              </a:r>
              <a:r>
                <a:rPr lang="es-PE" sz="1000" b="0" i="0">
                  <a:latin typeface="Cambria Math" panose="02040503050406030204" pitchFamily="18" charset="0"/>
                </a:rPr>
                <a:t>𝑆^</a:t>
              </a:r>
              <a:r>
                <a:rPr lang="es-PE" sz="1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′</a:t>
              </a:r>
              <a:r>
                <a:rPr lang="es-E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+𝐸𝑣 </a:t>
              </a:r>
              <a:r>
                <a:rPr lang="es-PE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𝑆^</a:t>
              </a:r>
              <a:r>
                <a:rPr lang="es-PE" sz="10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′′</a:t>
              </a:r>
              <a:endParaRPr lang="es-PE" sz="1000" i="1"/>
            </a:p>
          </xdr:txBody>
        </xdr:sp>
      </mc:Fallback>
    </mc:AlternateContent>
    <xdr:clientData/>
  </xdr:oneCellAnchor>
  <xdr:oneCellAnchor>
    <xdr:from>
      <xdr:col>1</xdr:col>
      <xdr:colOff>435768</xdr:colOff>
      <xdr:row>437</xdr:row>
      <xdr:rowOff>15069</xdr:rowOff>
    </xdr:from>
    <xdr:ext cx="864404" cy="9799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5" name="CuadroTexto 234">
              <a:extLst>
                <a:ext uri="{FF2B5EF4-FFF2-40B4-BE49-F238E27FC236}">
                  <a16:creationId xmlns:a16="http://schemas.microsoft.com/office/drawing/2014/main" id="{4031BA49-7973-418A-B837-C6DBCE0DE3BD}"/>
                </a:ext>
              </a:extLst>
            </xdr:cNvPr>
            <xdr:cNvSpPr txBox="1"/>
          </xdr:nvSpPr>
          <xdr:spPr>
            <a:xfrm>
              <a:off x="705643" y="35209944"/>
              <a:ext cx="864404" cy="2882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000" b="0" i="1">
                        <a:latin typeface="Cambria Math" panose="02040503050406030204" pitchFamily="18" charset="0"/>
                      </a:rPr>
                      <m:t>𝐶𝑣</m:t>
                    </m:r>
                    <m:r>
                      <a:rPr lang="es-ES" sz="1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𝑀𝑟</m:t>
                        </m:r>
                      </m:num>
                      <m:den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𝑀𝑣</m:t>
                        </m:r>
                      </m:den>
                    </m:f>
                    <m:r>
                      <a:rPr lang="es-E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≥1.5</m:t>
                    </m:r>
                  </m:oMath>
                </m:oMathPara>
              </a14:m>
              <a:endParaRPr lang="es-PE" sz="1000" i="1"/>
            </a:p>
          </xdr:txBody>
        </xdr:sp>
      </mc:Choice>
      <mc:Fallback xmlns="">
        <xdr:sp macro="" textlink="">
          <xdr:nvSpPr>
            <xdr:cNvPr id="235" name="CuadroTexto 234"/>
            <xdr:cNvSpPr txBox="1"/>
          </xdr:nvSpPr>
          <xdr:spPr>
            <a:xfrm xmlns:a="http://schemas.openxmlformats.org/drawingml/2006/main">
              <a:off x="705643" y="35209944"/>
              <a:ext cx="864404" cy="288220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none" lIns="0" tIns="0" rIns="0" bIns="0" rtlCol="0" anchor="t">
              <a:spAutoFit/>
            </a:bodyPr>
            <a:lstStyle xmlns:a="http://schemas.openxmlformats.org/drawingml/2006/main"/>
            <a:p xmlns:a="http://schemas.openxmlformats.org/drawingml/2006/main">
              <a:r>
                <a:rPr lang="es-ES" sz="1000" b="0" i="0">
                  <a:latin typeface="Cambria Math" panose="02040503050406030204" pitchFamily="18" charset="0"/>
                </a:rPr>
                <a:t>𝐶𝑣=𝑀𝑟/𝑀𝑣</a:t>
              </a:r>
              <a:r>
                <a:rPr lang="es-ES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≥1.5</a:t>
              </a:r>
              <a:endParaRPr lang="es-PE" sz="1000" i="1"/>
            </a:p>
          </xdr:txBody>
        </xdr:sp>
      </mc:Fallback>
    </mc:AlternateContent>
    <xdr:clientData/>
  </xdr:oneCellAnchor>
  <xdr:oneCellAnchor>
    <xdr:from>
      <xdr:col>1</xdr:col>
      <xdr:colOff>467521</xdr:colOff>
      <xdr:row>450</xdr:row>
      <xdr:rowOff>134144</xdr:rowOff>
    </xdr:from>
    <xdr:ext cx="1739772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6" name="CuadroTexto 235">
              <a:extLst>
                <a:ext uri="{FF2B5EF4-FFF2-40B4-BE49-F238E27FC236}">
                  <a16:creationId xmlns:a16="http://schemas.microsoft.com/office/drawing/2014/main" id="{185D0EB2-5B3C-4104-81B1-277F579DDB67}"/>
                </a:ext>
              </a:extLst>
            </xdr:cNvPr>
            <xdr:cNvSpPr txBox="1"/>
          </xdr:nvSpPr>
          <xdr:spPr>
            <a:xfrm>
              <a:off x="734221" y="81325244"/>
              <a:ext cx="1739772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0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s-ES" sz="10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ES" sz="1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𝑊</m:t>
                        </m:r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𝐸𝑣</m:t>
                        </m:r>
                      </m:e>
                    </m:d>
                    <m:r>
                      <a:rPr lang="es-ES" sz="1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000" b="0" i="1">
                        <a:latin typeface="Cambria Math" panose="02040503050406030204" pitchFamily="18" charset="0"/>
                      </a:rPr>
                      <m:t>𝑐𝑜𝑠</m:t>
                    </m:r>
                    <m:r>
                      <a:rPr lang="es-E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s-E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es-E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𝐸h</m:t>
                    </m:r>
                    <m:r>
                      <a:rPr lang="es-E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E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𝑠𝑒𝑛</m:t>
                    </m:r>
                    <m:r>
                      <a:rPr lang="es-E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es-PE" sz="1000"/>
            </a:p>
          </xdr:txBody>
        </xdr:sp>
      </mc:Choice>
      <mc:Fallback xmlns="">
        <xdr:sp macro="" textlink="">
          <xdr:nvSpPr>
            <xdr:cNvPr id="236" name="CuadroTexto 235"/>
            <xdr:cNvSpPr txBox="1"/>
          </xdr:nvSpPr>
          <xdr:spPr>
            <a:xfrm xmlns:a="http://schemas.openxmlformats.org/drawingml/2006/main">
              <a:off x="737396" y="37805519"/>
              <a:ext cx="1739772" cy="156518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none" lIns="0" tIns="0" rIns="0" bIns="0" rtlCol="0" anchor="t">
              <a:spAutoFit/>
            </a:bodyPr>
            <a:lstStyle xmlns:a="http://schemas.openxmlformats.org/drawingml/2006/main"/>
            <a:p xmlns:a="http://schemas.openxmlformats.org/drawingml/2006/main">
              <a:r>
                <a:rPr lang="es-ES" sz="1000" b="0" i="0">
                  <a:latin typeface="Cambria Math" panose="02040503050406030204" pitchFamily="18" charset="0"/>
                </a:rPr>
                <a:t>𝑁=(𝑊+𝐸𝑣)  𝑐𝑜𝑠</a:t>
              </a:r>
              <a:r>
                <a:rPr lang="es-ES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𝛼+𝐸ℎ 𝑠𝑒𝑛𝛼</a:t>
              </a:r>
              <a:endParaRPr lang="es-PE" sz="1000"/>
            </a:p>
          </xdr:txBody>
        </xdr:sp>
      </mc:Fallback>
    </mc:AlternateContent>
    <xdr:clientData/>
  </xdr:oneCellAnchor>
  <xdr:oneCellAnchor>
    <xdr:from>
      <xdr:col>1</xdr:col>
      <xdr:colOff>523081</xdr:colOff>
      <xdr:row>466</xdr:row>
      <xdr:rowOff>2382</xdr:rowOff>
    </xdr:from>
    <xdr:ext cx="1137940" cy="2914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7" name="CuadroTexto 236">
              <a:extLst>
                <a:ext uri="{FF2B5EF4-FFF2-40B4-BE49-F238E27FC236}">
                  <a16:creationId xmlns:a16="http://schemas.microsoft.com/office/drawing/2014/main" id="{DFE340DE-CEB5-42D5-894B-33AAFC43A428}"/>
                </a:ext>
              </a:extLst>
            </xdr:cNvPr>
            <xdr:cNvSpPr txBox="1"/>
          </xdr:nvSpPr>
          <xdr:spPr>
            <a:xfrm>
              <a:off x="789781" y="84070032"/>
              <a:ext cx="1137940" cy="2914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000" b="0" i="1">
                        <a:latin typeface="Cambria Math" panose="02040503050406030204" pitchFamily="18" charset="0"/>
                      </a:rPr>
                      <m:t>𝑒</m:t>
                    </m:r>
                    <m:r>
                      <a:rPr lang="es-ES" sz="1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𝐵</m:t>
                        </m:r>
                      </m:num>
                      <m:den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s-ES" sz="10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s-ES" sz="1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ES" sz="10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000" b="0" i="1">
                                <a:latin typeface="Cambria Math" panose="02040503050406030204" pitchFamily="18" charset="0"/>
                              </a:rPr>
                              <m:t>𝑀𝑟</m:t>
                            </m:r>
                            <m:r>
                              <a:rPr lang="es-ES" sz="10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ES" sz="1000" b="0" i="1">
                                <a:latin typeface="Cambria Math" panose="02040503050406030204" pitchFamily="18" charset="0"/>
                              </a:rPr>
                              <m:t>𝑀𝑣</m:t>
                            </m:r>
                          </m:num>
                          <m:den>
                            <m:r>
                              <a:rPr lang="es-ES" sz="10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PE" sz="1000"/>
            </a:p>
          </xdr:txBody>
        </xdr:sp>
      </mc:Choice>
      <mc:Fallback xmlns="">
        <xdr:sp macro="" textlink="">
          <xdr:nvSpPr>
            <xdr:cNvPr id="237" name="CuadroTexto 236"/>
            <xdr:cNvSpPr txBox="1"/>
          </xdr:nvSpPr>
          <xdr:spPr>
            <a:xfrm xmlns:a="http://schemas.openxmlformats.org/drawingml/2006/main">
              <a:off x="792956" y="39686707"/>
              <a:ext cx="1137939" cy="291426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none" lIns="0" tIns="0" rIns="0" bIns="0" rtlCol="0" anchor="t">
              <a:spAutoFit/>
            </a:bodyPr>
            <a:lstStyle xmlns:a="http://schemas.openxmlformats.org/drawingml/2006/main"/>
            <a:p xmlns:a="http://schemas.openxmlformats.org/drawingml/2006/main">
              <a:r>
                <a:rPr lang="es-ES" sz="1000" b="0" i="0">
                  <a:latin typeface="Cambria Math" panose="02040503050406030204" pitchFamily="18" charset="0"/>
                </a:rPr>
                <a:t>𝑒=𝐵/2−((𝑀𝑟−𝑀𝑣)/𝑁)</a:t>
              </a:r>
              <a:endParaRPr lang="es-PE" sz="1000"/>
            </a:p>
          </xdr:txBody>
        </xdr:sp>
      </mc:Fallback>
    </mc:AlternateContent>
    <xdr:clientData/>
  </xdr:oneCellAnchor>
  <xdr:oneCellAnchor>
    <xdr:from>
      <xdr:col>2</xdr:col>
      <xdr:colOff>156373</xdr:colOff>
      <xdr:row>474</xdr:row>
      <xdr:rowOff>150018</xdr:rowOff>
    </xdr:from>
    <xdr:ext cx="484235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8" name="CuadroTexto 237">
              <a:extLst>
                <a:ext uri="{FF2B5EF4-FFF2-40B4-BE49-F238E27FC236}">
                  <a16:creationId xmlns:a16="http://schemas.microsoft.com/office/drawing/2014/main" id="{3D150ACD-4CB3-4319-B68B-044E5E2E7C73}"/>
                </a:ext>
              </a:extLst>
            </xdr:cNvPr>
            <xdr:cNvSpPr txBox="1"/>
          </xdr:nvSpPr>
          <xdr:spPr>
            <a:xfrm>
              <a:off x="1185073" y="85608318"/>
              <a:ext cx="484235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000" b="0" i="1">
                        <a:latin typeface="Cambria Math" panose="02040503050406030204" pitchFamily="18" charset="0"/>
                      </a:rPr>
                      <m:t>𝑒</m:t>
                    </m:r>
                    <m:r>
                      <a:rPr lang="es-E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r>
                      <a:rPr lang="es-E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𝐵</m:t>
                    </m:r>
                    <m:r>
                      <a:rPr lang="es-E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/6</m:t>
                    </m:r>
                  </m:oMath>
                </m:oMathPara>
              </a14:m>
              <a:endParaRPr lang="es-PE" sz="1000"/>
            </a:p>
          </xdr:txBody>
        </xdr:sp>
      </mc:Choice>
      <mc:Fallback xmlns="">
        <xdr:sp macro="" textlink="">
          <xdr:nvSpPr>
            <xdr:cNvPr id="238" name="CuadroTexto 237"/>
            <xdr:cNvSpPr txBox="1"/>
          </xdr:nvSpPr>
          <xdr:spPr>
            <a:xfrm xmlns:a="http://schemas.openxmlformats.org/drawingml/2006/main">
              <a:off x="1185073" y="85513068"/>
              <a:ext cx="484235" cy="156518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none" lIns="0" tIns="0" rIns="0" bIns="0" rtlCol="0" anchor="t">
              <a:spAutoFit/>
            </a:bodyPr>
            <a:lstStyle xmlns:a="http://schemas.openxmlformats.org/drawingml/2006/main"/>
            <a:p xmlns:a="http://schemas.openxmlformats.org/drawingml/2006/main">
              <a:r>
                <a:rPr lang="es-ES" sz="1000" b="0" i="0">
                  <a:latin typeface="Cambria Math" panose="02040503050406030204" pitchFamily="18" charset="0"/>
                </a:rPr>
                <a:t>𝑒</a:t>
              </a:r>
              <a:r>
                <a:rPr lang="es-ES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&lt;𝐵/6</a:t>
              </a:r>
              <a:endParaRPr lang="es-PE" sz="1000"/>
            </a:p>
          </xdr:txBody>
        </xdr:sp>
      </mc:Fallback>
    </mc:AlternateContent>
    <xdr:clientData/>
  </xdr:oneCellAnchor>
  <xdr:oneCellAnchor>
    <xdr:from>
      <xdr:col>1</xdr:col>
      <xdr:colOff>495300</xdr:colOff>
      <xdr:row>460</xdr:row>
      <xdr:rowOff>152400</xdr:rowOff>
    </xdr:from>
    <xdr:ext cx="816698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3" name="CuadroTexto 262">
              <a:extLst>
                <a:ext uri="{FF2B5EF4-FFF2-40B4-BE49-F238E27FC236}">
                  <a16:creationId xmlns:a16="http://schemas.microsoft.com/office/drawing/2014/main" id="{7B8EEE85-757D-4959-B865-F254A1EEBDBE}"/>
                </a:ext>
              </a:extLst>
            </xdr:cNvPr>
            <xdr:cNvSpPr txBox="1"/>
          </xdr:nvSpPr>
          <xdr:spPr>
            <a:xfrm>
              <a:off x="762000" y="83172300"/>
              <a:ext cx="816698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𝑀</m:t>
                    </m:r>
                    <m:r>
                      <a:rPr lang="es-E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s-E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𝑀𝑟</m:t>
                    </m:r>
                    <m:r>
                      <a:rPr lang="es-E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es-E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𝑀𝑣</m:t>
                    </m:r>
                  </m:oMath>
                </m:oMathPara>
              </a14:m>
              <a:endParaRPr lang="es-PE" sz="1000"/>
            </a:p>
          </xdr:txBody>
        </xdr:sp>
      </mc:Choice>
      <mc:Fallback xmlns="">
        <xdr:sp macro="" textlink="">
          <xdr:nvSpPr>
            <xdr:cNvPr id="263" name="CuadroTexto 262"/>
            <xdr:cNvSpPr txBox="1"/>
          </xdr:nvSpPr>
          <xdr:spPr>
            <a:xfrm xmlns:a="http://schemas.openxmlformats.org/drawingml/2006/main">
              <a:off x="762000" y="83077050"/>
              <a:ext cx="816697" cy="156518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none" lIns="0" tIns="0" rIns="0" bIns="0" rtlCol="0" anchor="t">
              <a:spAutoFit/>
            </a:bodyPr>
            <a:lstStyle xmlns:a="http://schemas.openxmlformats.org/drawingml/2006/main"/>
            <a:p xmlns:a="http://schemas.openxmlformats.org/drawingml/2006/main">
              <a:r>
                <a:rPr lang="es-ES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𝑀=𝑀𝑟−𝑀𝑣</a:t>
              </a:r>
              <a:endParaRPr lang="es-PE" sz="1000"/>
            </a:p>
          </xdr:txBody>
        </xdr:sp>
      </mc:Fallback>
    </mc:AlternateContent>
    <xdr:clientData/>
  </xdr:oneCellAnchor>
  <xdr:oneCellAnchor>
    <xdr:from>
      <xdr:col>1</xdr:col>
      <xdr:colOff>604837</xdr:colOff>
      <xdr:row>480</xdr:row>
      <xdr:rowOff>123825</xdr:rowOff>
    </xdr:from>
    <xdr:ext cx="860898" cy="9614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4" name="CuadroTexto 263">
              <a:extLst>
                <a:ext uri="{FF2B5EF4-FFF2-40B4-BE49-F238E27FC236}">
                  <a16:creationId xmlns:a16="http://schemas.microsoft.com/office/drawing/2014/main" id="{B7F44564-D124-4D7B-AFC8-EA3A9F44394A}"/>
                </a:ext>
              </a:extLst>
            </xdr:cNvPr>
            <xdr:cNvSpPr txBox="1"/>
          </xdr:nvSpPr>
          <xdr:spPr>
            <a:xfrm>
              <a:off x="871537" y="86591775"/>
              <a:ext cx="785215" cy="292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0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es-ES" sz="1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0.5 </m:t>
                        </m:r>
                        <m:r>
                          <a:rPr lang="es-ES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  <m:r>
                          <a:rPr lang="es-ES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𝑒</m:t>
                        </m:r>
                      </m:num>
                      <m:den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0.4</m:t>
                        </m:r>
                      </m:den>
                    </m:f>
                  </m:oMath>
                </m:oMathPara>
              </a14:m>
              <a:endParaRPr lang="es-PE" sz="1000"/>
            </a:p>
          </xdr:txBody>
        </xdr:sp>
      </mc:Choice>
      <mc:Fallback xmlns="">
        <xdr:sp macro="" textlink="">
          <xdr:nvSpPr>
            <xdr:cNvPr id="264" name="CuadroTexto 263"/>
            <xdr:cNvSpPr txBox="1"/>
          </xdr:nvSpPr>
          <xdr:spPr>
            <a:xfrm xmlns:a="http://schemas.openxmlformats.org/drawingml/2006/main">
              <a:off x="871537" y="86591775"/>
              <a:ext cx="785215" cy="292196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none" lIns="0" tIns="0" rIns="0" bIns="0" rtlCol="0" anchor="t">
              <a:spAutoFit/>
            </a:bodyPr>
            <a:lstStyle xmlns:a="http://schemas.openxmlformats.org/drawingml/2006/main"/>
            <a:p xmlns:a="http://schemas.openxmlformats.org/drawingml/2006/main">
              <a:r>
                <a:rPr lang="es-ES" sz="1000" b="0" i="0">
                  <a:latin typeface="Cambria Math" panose="02040503050406030204" pitchFamily="18" charset="0"/>
                </a:rPr>
                <a:t>𝑋=(</a:t>
              </a:r>
              <a:r>
                <a:rPr lang="es-ES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0.5 𝐵−</a:t>
              </a:r>
              <a:r>
                <a:rPr lang="es-ES" sz="1000" b="0" i="0">
                  <a:latin typeface="Cambria Math" panose="02040503050406030204" pitchFamily="18" charset="0"/>
                </a:rPr>
                <a:t>𝑒)/0.4</a:t>
              </a:r>
              <a:endParaRPr lang="es-PE" sz="1000"/>
            </a:p>
          </xdr:txBody>
        </xdr:sp>
      </mc:Fallback>
    </mc:AlternateContent>
    <xdr:clientData/>
  </xdr:oneCellAnchor>
  <xdr:oneCellAnchor>
    <xdr:from>
      <xdr:col>1</xdr:col>
      <xdr:colOff>514350</xdr:colOff>
      <xdr:row>486</xdr:row>
      <xdr:rowOff>133350</xdr:rowOff>
    </xdr:from>
    <xdr:ext cx="1762125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5" name="CuadroTexto 264">
              <a:extLst>
                <a:ext uri="{FF2B5EF4-FFF2-40B4-BE49-F238E27FC236}">
                  <a16:creationId xmlns:a16="http://schemas.microsoft.com/office/drawing/2014/main" id="{4C6E4F07-6A25-4F02-BC03-CFF414946199}"/>
                </a:ext>
              </a:extLst>
            </xdr:cNvPr>
            <xdr:cNvSpPr txBox="1"/>
          </xdr:nvSpPr>
          <xdr:spPr>
            <a:xfrm>
              <a:off x="781050" y="87649050"/>
              <a:ext cx="1762125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0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s-PE" sz="10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P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P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s-P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es-PE" sz="1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ES" sz="1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𝑐𝑜𝑠</m:t>
                    </m:r>
                    <m:r>
                      <a:rPr lang="es-PE" sz="1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𝛼</m:t>
                    </m:r>
                    <m:r>
                      <a:rPr lang="es-ES" sz="1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−</m:t>
                    </m:r>
                    <m:d>
                      <m:dPr>
                        <m:ctrlPr>
                          <a:rPr lang="es-P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ES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r>
                          <a:rPr lang="es-ES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s-PE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PE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s-ES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sub>
                        </m:sSub>
                        <m:r>
                          <a:rPr lang="es-P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e>
                    </m:d>
                    <m:r>
                      <a:rPr lang="es-PE" sz="1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ES" sz="1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𝑠𝑒𝑛</m:t>
                    </m:r>
                    <m:r>
                      <a:rPr lang="es-PE" sz="1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𝛼</m:t>
                    </m:r>
                  </m:oMath>
                </m:oMathPara>
              </a14:m>
              <a:endParaRPr lang="es-PE" sz="1000" i="1"/>
            </a:p>
          </xdr:txBody>
        </xdr:sp>
      </mc:Choice>
      <mc:Fallback xmlns="">
        <xdr:sp macro="" textlink="">
          <xdr:nvSpPr>
            <xdr:cNvPr id="265" name="CuadroTexto 264"/>
            <xdr:cNvSpPr txBox="1"/>
          </xdr:nvSpPr>
          <xdr:spPr>
            <a:xfrm xmlns:a="http://schemas.openxmlformats.org/drawingml/2006/main">
              <a:off x="781050" y="87649050"/>
              <a:ext cx="1762125" cy="190500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none" lIns="0" tIns="0" rIns="0" bIns="0" rtlCol="0" anchor="t">
              <a:noAutofit/>
            </a:bodyPr>
            <a:lstStyle xmlns:a="http://schemas.openxmlformats.org/drawingml/2006/main"/>
            <a:p xmlns:a="http://schemas.openxmlformats.org/drawingml/2006/main">
              <a:pPr/>
              <a:r>
                <a:rPr lang="es-ES" sz="1000" b="0" i="0">
                  <a:latin typeface="Cambria Math" panose="02040503050406030204" pitchFamily="18" charset="0"/>
                </a:rPr>
                <a:t>𝑇</a:t>
              </a:r>
              <a:r>
                <a:rPr lang="es-PE" sz="1000" i="0">
                  <a:latin typeface="Cambria Math" panose="02040503050406030204" pitchFamily="18" charset="0"/>
                </a:rPr>
                <a:t>=</a:t>
              </a:r>
              <a:r>
                <a:rPr lang="es-PE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𝐸_ℎ  </a:t>
              </a:r>
              <a:r>
                <a:rPr lang="es-E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𝑐𝑜𝑠</a:t>
              </a:r>
              <a:r>
                <a:rPr lang="es-PE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</a:t>
              </a:r>
              <a:r>
                <a:rPr lang="es-E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−</a:t>
              </a:r>
              <a:r>
                <a:rPr lang="es-PE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E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𝑊+</a:t>
              </a:r>
              <a:r>
                <a:rPr lang="es-PE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𝐸_</a:t>
              </a:r>
              <a:r>
                <a:rPr lang="es-E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s-PE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)  </a:t>
              </a:r>
              <a:r>
                <a:rPr lang="es-E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𝑠𝑒𝑛</a:t>
              </a:r>
              <a:r>
                <a:rPr lang="es-PE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</a:t>
              </a:r>
              <a:endParaRPr lang="es-PE" sz="1000" i="1"/>
            </a:p>
          </xdr:txBody>
        </xdr:sp>
      </mc:Fallback>
    </mc:AlternateContent>
    <xdr:clientData/>
  </xdr:oneCellAnchor>
  <xdr:oneCellAnchor>
    <xdr:from>
      <xdr:col>1</xdr:col>
      <xdr:colOff>471487</xdr:colOff>
      <xdr:row>497</xdr:row>
      <xdr:rowOff>85725</xdr:rowOff>
    </xdr:from>
    <xdr:ext cx="950388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6" name="CuadroTexto 265">
              <a:extLst>
                <a:ext uri="{FF2B5EF4-FFF2-40B4-BE49-F238E27FC236}">
                  <a16:creationId xmlns:a16="http://schemas.microsoft.com/office/drawing/2014/main" id="{C6C9FD76-0902-45F0-AD36-AA85B7017E18}"/>
                </a:ext>
              </a:extLst>
            </xdr:cNvPr>
            <xdr:cNvSpPr txBox="1"/>
          </xdr:nvSpPr>
          <xdr:spPr>
            <a:xfrm>
              <a:off x="738187" y="89601675"/>
              <a:ext cx="950388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𝜑</m:t>
                        </m:r>
                      </m:e>
                      <m:sup>
                        <m:r>
                          <a:rPr lang="es-ES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s-E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=25 </m:t>
                    </m:r>
                    <m:r>
                      <a:rPr lang="es-E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𝛾</m:t>
                    </m:r>
                    <m:r>
                      <a:rPr lang="es-E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𝑔</m:t>
                    </m:r>
                    <m:r>
                      <a:rPr lang="es-E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−10</m:t>
                    </m:r>
                  </m:oMath>
                </m:oMathPara>
              </a14:m>
              <a:endParaRPr lang="es-PE" sz="1000"/>
            </a:p>
          </xdr:txBody>
        </xdr:sp>
      </mc:Choice>
      <mc:Fallback xmlns="">
        <xdr:sp macro="" textlink="">
          <xdr:nvSpPr>
            <xdr:cNvPr id="266" name="CuadroTexto 265"/>
            <xdr:cNvSpPr txBox="1"/>
          </xdr:nvSpPr>
          <xdr:spPr>
            <a:xfrm xmlns:a="http://schemas.openxmlformats.org/drawingml/2006/main">
              <a:off x="738187" y="89506425"/>
              <a:ext cx="950388" cy="156518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none" lIns="0" tIns="0" rIns="0" bIns="0" rtlCol="0" anchor="t">
              <a:spAutoFit/>
            </a:bodyPr>
            <a:lstStyle xmlns:a="http://schemas.openxmlformats.org/drawingml/2006/main"/>
            <a:p xmlns:a="http://schemas.openxmlformats.org/drawingml/2006/main">
              <a:r>
                <a:rPr lang="es-ES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𝜑^∗=25 𝛾𝑔−10</a:t>
              </a:r>
              <a:endParaRPr lang="es-PE" sz="1000"/>
            </a:p>
          </xdr:txBody>
        </xdr:sp>
      </mc:Fallback>
    </mc:AlternateContent>
    <xdr:clientData/>
  </xdr:oneCellAnchor>
  <xdr:oneCellAnchor>
    <xdr:from>
      <xdr:col>1</xdr:col>
      <xdr:colOff>490537</xdr:colOff>
      <xdr:row>502</xdr:row>
      <xdr:rowOff>123825</xdr:rowOff>
    </xdr:from>
    <xdr:ext cx="1420645" cy="209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7" name="CuadroTexto 266">
              <a:extLst>
                <a:ext uri="{FF2B5EF4-FFF2-40B4-BE49-F238E27FC236}">
                  <a16:creationId xmlns:a16="http://schemas.microsoft.com/office/drawing/2014/main" id="{9D5ED611-57F6-4D51-ADF6-85087DCA65BC}"/>
                </a:ext>
              </a:extLst>
            </xdr:cNvPr>
            <xdr:cNvSpPr txBox="1"/>
          </xdr:nvSpPr>
          <xdr:spPr>
            <a:xfrm>
              <a:off x="757237" y="90420825"/>
              <a:ext cx="1420645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𝑔</m:t>
                        </m:r>
                      </m:sub>
                    </m:sSub>
                    <m:r>
                      <a:rPr lang="es-E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=10 (0.03 </m:t>
                    </m:r>
                    <m:r>
                      <a:rPr lang="es-E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𝑃𝑢</m:t>
                    </m:r>
                    <m:r>
                      <a:rPr lang="es-E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−0.05)</m:t>
                    </m:r>
                  </m:oMath>
                </m:oMathPara>
              </a14:m>
              <a:endParaRPr lang="es-PE" sz="1000" i="1"/>
            </a:p>
          </xdr:txBody>
        </xdr:sp>
      </mc:Choice>
      <mc:Fallback xmlns="">
        <xdr:sp macro="" textlink="">
          <xdr:nvSpPr>
            <xdr:cNvPr id="267" name="CuadroTexto 266"/>
            <xdr:cNvSpPr txBox="1"/>
          </xdr:nvSpPr>
          <xdr:spPr>
            <a:xfrm xmlns:a="http://schemas.openxmlformats.org/drawingml/2006/main">
              <a:off x="757237" y="90420825"/>
              <a:ext cx="1420645" cy="209550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none" lIns="0" tIns="0" rIns="0" bIns="0" rtlCol="0" anchor="t">
              <a:noAutofit/>
            </a:bodyPr>
            <a:lstStyle xmlns:a="http://schemas.openxmlformats.org/drawingml/2006/main"/>
            <a:p xmlns:a="http://schemas.openxmlformats.org/drawingml/2006/main">
              <a:r>
                <a:rPr lang="es-ES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𝐶_𝑔=10 (0.03 𝑃𝑢−0.05)</a:t>
              </a:r>
              <a:endParaRPr lang="es-PE" sz="1000" i="1"/>
            </a:p>
          </xdr:txBody>
        </xdr:sp>
      </mc:Fallback>
    </mc:AlternateContent>
    <xdr:clientData/>
  </xdr:oneCellAnchor>
  <xdr:oneCellAnchor>
    <xdr:from>
      <xdr:col>1</xdr:col>
      <xdr:colOff>323850</xdr:colOff>
      <xdr:row>509</xdr:row>
      <xdr:rowOff>114300</xdr:rowOff>
    </xdr:from>
    <xdr:ext cx="1087990" cy="228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8" name="CuadroTexto 267">
              <a:extLst>
                <a:ext uri="{FF2B5EF4-FFF2-40B4-BE49-F238E27FC236}">
                  <a16:creationId xmlns:a16="http://schemas.microsoft.com/office/drawing/2014/main" id="{788CCEF9-69CC-4D9D-830A-8DC0A683480E}"/>
                </a:ext>
              </a:extLst>
            </xdr:cNvPr>
            <xdr:cNvSpPr txBox="1"/>
          </xdr:nvSpPr>
          <xdr:spPr>
            <a:xfrm>
              <a:off x="590550" y="91630500"/>
              <a:ext cx="1087990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s-ES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𝑎𝑑𝑚</m:t>
                        </m:r>
                      </m:sub>
                    </m:sSub>
                    <m:r>
                      <a:rPr lang="es-E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=50 </m:t>
                    </m:r>
                    <m:r>
                      <a:rPr lang="es-E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𝛾</m:t>
                    </m:r>
                    <m:r>
                      <a:rPr lang="es-E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𝑔</m:t>
                    </m:r>
                    <m:r>
                      <a:rPr lang="es-E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−30</m:t>
                    </m:r>
                  </m:oMath>
                </m:oMathPara>
              </a14:m>
              <a:endParaRPr lang="es-PE" sz="1000"/>
            </a:p>
          </xdr:txBody>
        </xdr:sp>
      </mc:Choice>
      <mc:Fallback xmlns="">
        <xdr:sp macro="" textlink="">
          <xdr:nvSpPr>
            <xdr:cNvPr id="268" name="CuadroTexto 267"/>
            <xdr:cNvSpPr txBox="1"/>
          </xdr:nvSpPr>
          <xdr:spPr>
            <a:xfrm xmlns:a="http://schemas.openxmlformats.org/drawingml/2006/main">
              <a:off x="590550" y="91630500"/>
              <a:ext cx="1087990" cy="228600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none" lIns="0" tIns="0" rIns="0" bIns="0" rtlCol="0" anchor="t">
              <a:noAutofit/>
            </a:bodyPr>
            <a:lstStyle xmlns:a="http://schemas.openxmlformats.org/drawingml/2006/main"/>
            <a:p xmlns:a="http://schemas.openxmlformats.org/drawingml/2006/main">
              <a:r>
                <a:rPr lang="es-ES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𝜎_𝑎𝑑𝑚=50 𝛾𝑔−30</a:t>
              </a:r>
              <a:endParaRPr lang="es-PE" sz="1000"/>
            </a:p>
          </xdr:txBody>
        </xdr:sp>
      </mc:Fallback>
    </mc:AlternateContent>
    <xdr:clientData/>
  </xdr:oneCellAnchor>
  <xdr:oneCellAnchor>
    <xdr:from>
      <xdr:col>1</xdr:col>
      <xdr:colOff>257175</xdr:colOff>
      <xdr:row>513</xdr:row>
      <xdr:rowOff>104775</xdr:rowOff>
    </xdr:from>
    <xdr:ext cx="1371600" cy="3619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9" name="CuadroTexto 268">
              <a:extLst>
                <a:ext uri="{FF2B5EF4-FFF2-40B4-BE49-F238E27FC236}">
                  <a16:creationId xmlns:a16="http://schemas.microsoft.com/office/drawing/2014/main" id="{307B772C-A055-4DDF-B513-65F2839E043E}"/>
                </a:ext>
              </a:extLst>
            </xdr:cNvPr>
            <xdr:cNvSpPr txBox="1"/>
          </xdr:nvSpPr>
          <xdr:spPr>
            <a:xfrm>
              <a:off x="523875" y="92306775"/>
              <a:ext cx="1371600" cy="3619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</m:e>
                      <m:sub>
                        <m:r>
                          <a:rPr lang="es-ES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𝑎𝑑𝑚</m:t>
                        </m:r>
                      </m:sub>
                    </m:sSub>
                    <m:r>
                      <a:rPr lang="es-E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𝑁</m:t>
                        </m:r>
                      </m:num>
                      <m:den>
                        <m:r>
                          <a:rPr lang="es-ES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𝐵</m:t>
                        </m:r>
                      </m:den>
                    </m:f>
                    <m:func>
                      <m:funcPr>
                        <m:ctrlPr>
                          <a:rPr lang="es-ES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ES" sz="10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tan</m:t>
                        </m:r>
                      </m:fName>
                      <m:e>
                        <m:sSup>
                          <m:sSup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𝜑</m:t>
                            </m:r>
                          </m:e>
                          <m:sup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</m:sup>
                        </m:sSup>
                      </m:e>
                    </m:func>
                    <m:r>
                      <a:rPr lang="es-E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sub>
                    </m:sSub>
                  </m:oMath>
                </m:oMathPara>
              </a14:m>
              <a:endParaRPr lang="es-PE" sz="1000"/>
            </a:p>
          </xdr:txBody>
        </xdr:sp>
      </mc:Choice>
      <mc:Fallback xmlns="">
        <xdr:sp macro="" textlink="">
          <xdr:nvSpPr>
            <xdr:cNvPr id="269" name="CuadroTexto 268"/>
            <xdr:cNvSpPr txBox="1"/>
          </xdr:nvSpPr>
          <xdr:spPr>
            <a:xfrm xmlns:a="http://schemas.openxmlformats.org/drawingml/2006/main">
              <a:off x="523875" y="92306775"/>
              <a:ext cx="1371600" cy="361950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none" lIns="0" tIns="0" rIns="0" bIns="0" rtlCol="0" anchor="t">
              <a:noAutofit/>
            </a:bodyPr>
            <a:lstStyle xmlns:a="http://schemas.openxmlformats.org/drawingml/2006/main"/>
            <a:p xmlns:a="http://schemas.openxmlformats.org/drawingml/2006/main">
              <a:r>
                <a:rPr lang="es-ES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𝜏_𝑎𝑑𝑚=𝑁/𝐵  tan⁡〖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𝜑^∗</a:t>
              </a:r>
              <a:r>
                <a:rPr lang="es-E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〗</a:t>
              </a:r>
              <a:r>
                <a:rPr lang="es-ES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𝐶_𝑔</a:t>
              </a:r>
              <a:endParaRPr lang="es-PE" sz="1000"/>
            </a:p>
          </xdr:txBody>
        </xdr:sp>
      </mc:Fallback>
    </mc:AlternateContent>
    <xdr:clientData/>
  </xdr:oneCellAnchor>
  <xdr:oneCellAnchor>
    <xdr:from>
      <xdr:col>1</xdr:col>
      <xdr:colOff>219074</xdr:colOff>
      <xdr:row>519</xdr:row>
      <xdr:rowOff>161925</xdr:rowOff>
    </xdr:from>
    <xdr:ext cx="1457325" cy="3524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2" name="CuadroTexto 271">
              <a:extLst>
                <a:ext uri="{FF2B5EF4-FFF2-40B4-BE49-F238E27FC236}">
                  <a16:creationId xmlns:a16="http://schemas.microsoft.com/office/drawing/2014/main" id="{78BBF184-EF55-461B-9367-11EA1D69A7FA}"/>
                </a:ext>
              </a:extLst>
            </xdr:cNvPr>
            <xdr:cNvSpPr txBox="1"/>
          </xdr:nvSpPr>
          <xdr:spPr>
            <a:xfrm>
              <a:off x="485774" y="93411675"/>
              <a:ext cx="1457325" cy="3524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s-ES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𝑚𝑎𝑥</m:t>
                        </m:r>
                      </m:sub>
                    </m:sSub>
                    <m:r>
                      <a:rPr lang="es-E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𝑁</m:t>
                        </m:r>
                      </m:num>
                      <m:den>
                        <m:r>
                          <a:rPr lang="es-ES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0.8 </m:t>
                        </m:r>
                        <m:r>
                          <a:rPr lang="es-ES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𝑋</m:t>
                        </m:r>
                      </m:den>
                    </m:f>
                    <m:r>
                      <a:rPr lang="es-E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sSub>
                      <m:sSubPr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𝑎𝑑𝑚</m:t>
                        </m:r>
                      </m:sub>
                    </m:sSub>
                  </m:oMath>
                </m:oMathPara>
              </a14:m>
              <a:endParaRPr lang="es-PE" sz="1000"/>
            </a:p>
          </xdr:txBody>
        </xdr:sp>
      </mc:Choice>
      <mc:Fallback xmlns="">
        <xdr:sp macro="" textlink="">
          <xdr:nvSpPr>
            <xdr:cNvPr id="272" name="CuadroTexto 271"/>
            <xdr:cNvSpPr txBox="1"/>
          </xdr:nvSpPr>
          <xdr:spPr>
            <a:xfrm xmlns:a="http://schemas.openxmlformats.org/drawingml/2006/main">
              <a:off x="485774" y="93411675"/>
              <a:ext cx="1457325" cy="352425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none" lIns="0" tIns="0" rIns="0" bIns="0" rtlCol="0" anchor="t">
              <a:noAutofit/>
            </a:bodyPr>
            <a:lstStyle xmlns:a="http://schemas.openxmlformats.org/drawingml/2006/main"/>
            <a:p xmlns:a="http://schemas.openxmlformats.org/drawingml/2006/main">
              <a:r>
                <a:rPr lang="es-ES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𝜎_𝑚𝑎𝑥=𝑁/(0.8 𝑋)&lt;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𝜎_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𝑎𝑑𝑚</a:t>
              </a:r>
              <a:endParaRPr lang="es-PE" sz="1000"/>
            </a:p>
          </xdr:txBody>
        </xdr:sp>
      </mc:Fallback>
    </mc:AlternateContent>
    <xdr:clientData/>
  </xdr:oneCellAnchor>
  <xdr:oneCellAnchor>
    <xdr:from>
      <xdr:col>1</xdr:col>
      <xdr:colOff>257175</xdr:colOff>
      <xdr:row>527</xdr:row>
      <xdr:rowOff>133350</xdr:rowOff>
    </xdr:from>
    <xdr:ext cx="1104900" cy="3619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3" name="CuadroTexto 272">
              <a:extLst>
                <a:ext uri="{FF2B5EF4-FFF2-40B4-BE49-F238E27FC236}">
                  <a16:creationId xmlns:a16="http://schemas.microsoft.com/office/drawing/2014/main" id="{73E9D04D-3F11-4E31-9D1E-79A6114ECD29}"/>
                </a:ext>
              </a:extLst>
            </xdr:cNvPr>
            <xdr:cNvSpPr txBox="1"/>
          </xdr:nvSpPr>
          <xdr:spPr>
            <a:xfrm>
              <a:off x="523875" y="94621350"/>
              <a:ext cx="1104900" cy="3619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</m:e>
                      <m:sub>
                        <m:r>
                          <a:rPr lang="es-ES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𝑚𝑎𝑥</m:t>
                        </m:r>
                      </m:sub>
                    </m:sSub>
                    <m:r>
                      <a:rPr lang="es-E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</m:num>
                      <m:den>
                        <m:r>
                          <a:rPr lang="es-ES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𝐵</m:t>
                        </m:r>
                      </m:den>
                    </m:f>
                    <m:r>
                      <a:rPr lang="es-E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sSub>
                      <m:sSubPr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𝑎𝑑𝑚</m:t>
                        </m:r>
                      </m:sub>
                    </m:sSub>
                  </m:oMath>
                </m:oMathPara>
              </a14:m>
              <a:endParaRPr lang="es-PE" sz="1000"/>
            </a:p>
          </xdr:txBody>
        </xdr:sp>
      </mc:Choice>
      <mc:Fallback xmlns="">
        <xdr:sp macro="" textlink="">
          <xdr:nvSpPr>
            <xdr:cNvPr id="273" name="CuadroTexto 272"/>
            <xdr:cNvSpPr txBox="1"/>
          </xdr:nvSpPr>
          <xdr:spPr>
            <a:xfrm xmlns:a="http://schemas.openxmlformats.org/drawingml/2006/main">
              <a:off x="523875" y="94621350"/>
              <a:ext cx="1104900" cy="361950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none" lIns="0" tIns="0" rIns="0" bIns="0" rtlCol="0" anchor="t">
              <a:noAutofit/>
            </a:bodyPr>
            <a:lstStyle xmlns:a="http://schemas.openxmlformats.org/drawingml/2006/main"/>
            <a:p xmlns:a="http://schemas.openxmlformats.org/drawingml/2006/main">
              <a:r>
                <a:rPr lang="es-ES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𝜏_𝑚𝑎𝑥=𝑇/𝐵&lt;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𝜎_𝑎𝑑𝑚</a:t>
              </a:r>
              <a:endParaRPr lang="es-PE" sz="1000"/>
            </a:p>
          </xdr:txBody>
        </xdr:sp>
      </mc:Fallback>
    </mc:AlternateContent>
    <xdr:clientData/>
  </xdr:oneCellAnchor>
  <xdr:twoCellAnchor editAs="oneCell">
    <xdr:from>
      <xdr:col>22</xdr:col>
      <xdr:colOff>571500</xdr:colOff>
      <xdr:row>502</xdr:row>
      <xdr:rowOff>85725</xdr:rowOff>
    </xdr:from>
    <xdr:to>
      <xdr:col>30</xdr:col>
      <xdr:colOff>371475</xdr:colOff>
      <xdr:row>508</xdr:row>
      <xdr:rowOff>123825</xdr:rowOff>
    </xdr:to>
    <xdr:pic>
      <xdr:nvPicPr>
        <xdr:cNvPr id="52436" name="Imagen 274">
          <a:extLst>
            <a:ext uri="{FF2B5EF4-FFF2-40B4-BE49-F238E27FC236}">
              <a16:creationId xmlns:a16="http://schemas.microsoft.com/office/drawing/2014/main" id="{E5F9A2D4-65FF-4B36-BFED-455A42662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63950" y="90477975"/>
          <a:ext cx="589597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19047</xdr:colOff>
      <xdr:row>548</xdr:row>
      <xdr:rowOff>35146</xdr:rowOff>
    </xdr:from>
    <xdr:to>
      <xdr:col>10</xdr:col>
      <xdr:colOff>38100</xdr:colOff>
      <xdr:row>551</xdr:row>
      <xdr:rowOff>42939</xdr:rowOff>
    </xdr:to>
    <xdr:sp macro="" textlink="">
      <xdr:nvSpPr>
        <xdr:cNvPr id="276" name="Rectángulo 275">
          <a:extLst>
            <a:ext uri="{FF2B5EF4-FFF2-40B4-BE49-F238E27FC236}">
              <a16:creationId xmlns:a16="http://schemas.microsoft.com/office/drawing/2014/main" id="{6E06FFBD-3714-4544-A064-1CF9FBD0385C}"/>
            </a:ext>
          </a:extLst>
        </xdr:cNvPr>
        <xdr:cNvSpPr/>
      </xdr:nvSpPr>
      <xdr:spPr>
        <a:xfrm rot="180000">
          <a:off x="3805235" y="5785865"/>
          <a:ext cx="3126584" cy="525715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6</xdr:col>
      <xdr:colOff>77187</xdr:colOff>
      <xdr:row>542</xdr:row>
      <xdr:rowOff>77886</xdr:rowOff>
    </xdr:from>
    <xdr:to>
      <xdr:col>7</xdr:col>
      <xdr:colOff>94502</xdr:colOff>
      <xdr:row>542</xdr:row>
      <xdr:rowOff>77886</xdr:rowOff>
    </xdr:to>
    <xdr:cxnSp macro="">
      <xdr:nvCxnSpPr>
        <xdr:cNvPr id="277" name="Conector recto de flecha 276">
          <a:extLst>
            <a:ext uri="{FF2B5EF4-FFF2-40B4-BE49-F238E27FC236}">
              <a16:creationId xmlns:a16="http://schemas.microsoft.com/office/drawing/2014/main" id="{9BB49660-679B-4B71-85FD-FC1E773CEECE}"/>
            </a:ext>
          </a:extLst>
        </xdr:cNvPr>
        <xdr:cNvCxnSpPr/>
      </xdr:nvCxnSpPr>
      <xdr:spPr>
        <a:xfrm rot="180000">
          <a:off x="3863375" y="4792761"/>
          <a:ext cx="779315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1188</xdr:colOff>
      <xdr:row>551</xdr:row>
      <xdr:rowOff>141234</xdr:rowOff>
    </xdr:from>
    <xdr:to>
      <xdr:col>10</xdr:col>
      <xdr:colOff>20241</xdr:colOff>
      <xdr:row>551</xdr:row>
      <xdr:rowOff>141234</xdr:rowOff>
    </xdr:to>
    <xdr:cxnSp macro="">
      <xdr:nvCxnSpPr>
        <xdr:cNvPr id="278" name="Conector recto de flecha 277">
          <a:extLst>
            <a:ext uri="{FF2B5EF4-FFF2-40B4-BE49-F238E27FC236}">
              <a16:creationId xmlns:a16="http://schemas.microsoft.com/office/drawing/2014/main" id="{65DBBAEE-2BF0-4643-B1CF-610E5DBEF274}"/>
            </a:ext>
          </a:extLst>
        </xdr:cNvPr>
        <xdr:cNvCxnSpPr/>
      </xdr:nvCxnSpPr>
      <xdr:spPr>
        <a:xfrm rot="180000">
          <a:off x="3787376" y="6409875"/>
          <a:ext cx="3126584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45848</xdr:colOff>
      <xdr:row>545</xdr:row>
      <xdr:rowOff>10235</xdr:rowOff>
    </xdr:from>
    <xdr:to>
      <xdr:col>9</xdr:col>
      <xdr:colOff>62502</xdr:colOff>
      <xdr:row>548</xdr:row>
      <xdr:rowOff>19493</xdr:rowOff>
    </xdr:to>
    <xdr:sp macro="" textlink="">
      <xdr:nvSpPr>
        <xdr:cNvPr id="279" name="Rectángulo 278">
          <a:extLst>
            <a:ext uri="{FF2B5EF4-FFF2-40B4-BE49-F238E27FC236}">
              <a16:creationId xmlns:a16="http://schemas.microsoft.com/office/drawing/2014/main" id="{9D9754DC-4B3F-49D9-A084-EF4639F3FAD9}"/>
            </a:ext>
          </a:extLst>
        </xdr:cNvPr>
        <xdr:cNvSpPr/>
      </xdr:nvSpPr>
      <xdr:spPr>
        <a:xfrm rot="180000">
          <a:off x="3832036" y="5243032"/>
          <a:ext cx="2362185" cy="52718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6</xdr:col>
      <xdr:colOff>72518</xdr:colOff>
      <xdr:row>541</xdr:row>
      <xdr:rowOff>154091</xdr:rowOff>
    </xdr:from>
    <xdr:to>
      <xdr:col>8</xdr:col>
      <xdr:colOff>89835</xdr:colOff>
      <xdr:row>544</xdr:row>
      <xdr:rowOff>163616</xdr:rowOff>
    </xdr:to>
    <xdr:sp macro="" textlink="">
      <xdr:nvSpPr>
        <xdr:cNvPr id="280" name="Rectángulo 279">
          <a:extLst>
            <a:ext uri="{FF2B5EF4-FFF2-40B4-BE49-F238E27FC236}">
              <a16:creationId xmlns:a16="http://schemas.microsoft.com/office/drawing/2014/main" id="{25CB4835-D109-4EC1-9A56-9438A6336DD9}"/>
            </a:ext>
          </a:extLst>
        </xdr:cNvPr>
        <xdr:cNvSpPr/>
      </xdr:nvSpPr>
      <xdr:spPr>
        <a:xfrm rot="180000">
          <a:off x="3858706" y="4696325"/>
          <a:ext cx="1541317" cy="527447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6</xdr:col>
      <xdr:colOff>99320</xdr:colOff>
      <xdr:row>538</xdr:row>
      <xdr:rowOff>124344</xdr:rowOff>
    </xdr:from>
    <xdr:to>
      <xdr:col>7</xdr:col>
      <xdr:colOff>116635</xdr:colOff>
      <xdr:row>541</xdr:row>
      <xdr:rowOff>133868</xdr:rowOff>
    </xdr:to>
    <xdr:sp macro="" textlink="">
      <xdr:nvSpPr>
        <xdr:cNvPr id="281" name="Rectángulo 280">
          <a:extLst>
            <a:ext uri="{FF2B5EF4-FFF2-40B4-BE49-F238E27FC236}">
              <a16:creationId xmlns:a16="http://schemas.microsoft.com/office/drawing/2014/main" id="{FB918652-B27E-4B7D-864F-456A5FE42574}"/>
            </a:ext>
          </a:extLst>
        </xdr:cNvPr>
        <xdr:cNvSpPr/>
      </xdr:nvSpPr>
      <xdr:spPr>
        <a:xfrm rot="180000">
          <a:off x="3885508" y="4148657"/>
          <a:ext cx="779315" cy="527445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6</xdr:col>
      <xdr:colOff>22845</xdr:colOff>
      <xdr:row>548</xdr:row>
      <xdr:rowOff>118028</xdr:rowOff>
    </xdr:from>
    <xdr:to>
      <xdr:col>9</xdr:col>
      <xdr:colOff>39499</xdr:colOff>
      <xdr:row>548</xdr:row>
      <xdr:rowOff>118028</xdr:rowOff>
    </xdr:to>
    <xdr:cxnSp macro="">
      <xdr:nvCxnSpPr>
        <xdr:cNvPr id="282" name="Conector recto de flecha 281">
          <a:extLst>
            <a:ext uri="{FF2B5EF4-FFF2-40B4-BE49-F238E27FC236}">
              <a16:creationId xmlns:a16="http://schemas.microsoft.com/office/drawing/2014/main" id="{86FDDA13-A112-438A-9B17-C362C5EDE009}"/>
            </a:ext>
          </a:extLst>
        </xdr:cNvPr>
        <xdr:cNvCxnSpPr/>
      </xdr:nvCxnSpPr>
      <xdr:spPr>
        <a:xfrm rot="180000">
          <a:off x="3809033" y="5868747"/>
          <a:ext cx="2362185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52115</xdr:colOff>
      <xdr:row>545</xdr:row>
      <xdr:rowOff>108490</xdr:rowOff>
    </xdr:from>
    <xdr:to>
      <xdr:col>8</xdr:col>
      <xdr:colOff>69432</xdr:colOff>
      <xdr:row>545</xdr:row>
      <xdr:rowOff>108490</xdr:rowOff>
    </xdr:to>
    <xdr:cxnSp macro="">
      <xdr:nvCxnSpPr>
        <xdr:cNvPr id="283" name="Conector recto de flecha 282">
          <a:extLst>
            <a:ext uri="{FF2B5EF4-FFF2-40B4-BE49-F238E27FC236}">
              <a16:creationId xmlns:a16="http://schemas.microsoft.com/office/drawing/2014/main" id="{DF6D5A47-0271-4ED1-BA0D-6104053B4AA7}"/>
            </a:ext>
          </a:extLst>
        </xdr:cNvPr>
        <xdr:cNvCxnSpPr/>
      </xdr:nvCxnSpPr>
      <xdr:spPr>
        <a:xfrm rot="180000">
          <a:off x="3838303" y="5341287"/>
          <a:ext cx="1541317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27211</xdr:colOff>
      <xdr:row>538</xdr:row>
      <xdr:rowOff>137606</xdr:rowOff>
    </xdr:from>
    <xdr:to>
      <xdr:col>11</xdr:col>
      <xdr:colOff>364901</xdr:colOff>
      <xdr:row>538</xdr:row>
      <xdr:rowOff>138318</xdr:rowOff>
    </xdr:to>
    <xdr:cxnSp macro="">
      <xdr:nvCxnSpPr>
        <xdr:cNvPr id="284" name="Conector recto 283">
          <a:extLst>
            <a:ext uri="{FF2B5EF4-FFF2-40B4-BE49-F238E27FC236}">
              <a16:creationId xmlns:a16="http://schemas.microsoft.com/office/drawing/2014/main" id="{BF466AB0-80EC-4413-BCB1-AE725B69DDDB}"/>
            </a:ext>
          </a:extLst>
        </xdr:cNvPr>
        <xdr:cNvCxnSpPr/>
      </xdr:nvCxnSpPr>
      <xdr:spPr>
        <a:xfrm>
          <a:off x="4575399" y="4161919"/>
          <a:ext cx="3445221" cy="712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194422</xdr:colOff>
      <xdr:row>537</xdr:row>
      <xdr:rowOff>23542</xdr:rowOff>
    </xdr:from>
    <xdr:to>
      <xdr:col>7</xdr:col>
      <xdr:colOff>196361</xdr:colOff>
      <xdr:row>538</xdr:row>
      <xdr:rowOff>146590</xdr:rowOff>
    </xdr:to>
    <xdr:cxnSp macro="">
      <xdr:nvCxnSpPr>
        <xdr:cNvPr id="285" name="Conector recto de flecha 284">
          <a:extLst>
            <a:ext uri="{FF2B5EF4-FFF2-40B4-BE49-F238E27FC236}">
              <a16:creationId xmlns:a16="http://schemas.microsoft.com/office/drawing/2014/main" id="{C68369EC-D34E-4577-A014-654D2D7E3416}"/>
            </a:ext>
          </a:extLst>
        </xdr:cNvPr>
        <xdr:cNvCxnSpPr/>
      </xdr:nvCxnSpPr>
      <xdr:spPr>
        <a:xfrm>
          <a:off x="4742610" y="3875214"/>
          <a:ext cx="1939" cy="29568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346822</xdr:colOff>
      <xdr:row>537</xdr:row>
      <xdr:rowOff>21871</xdr:rowOff>
    </xdr:from>
    <xdr:to>
      <xdr:col>7</xdr:col>
      <xdr:colOff>348761</xdr:colOff>
      <xdr:row>538</xdr:row>
      <xdr:rowOff>144919</xdr:rowOff>
    </xdr:to>
    <xdr:cxnSp macro="">
      <xdr:nvCxnSpPr>
        <xdr:cNvPr id="286" name="Conector recto de flecha 285">
          <a:extLst>
            <a:ext uri="{FF2B5EF4-FFF2-40B4-BE49-F238E27FC236}">
              <a16:creationId xmlns:a16="http://schemas.microsoft.com/office/drawing/2014/main" id="{E1D105D9-1486-457D-A423-5AFB58A0B542}"/>
            </a:ext>
          </a:extLst>
        </xdr:cNvPr>
        <xdr:cNvCxnSpPr/>
      </xdr:nvCxnSpPr>
      <xdr:spPr>
        <a:xfrm>
          <a:off x="4895010" y="3873543"/>
          <a:ext cx="1939" cy="29568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499222</xdr:colOff>
      <xdr:row>537</xdr:row>
      <xdr:rowOff>20189</xdr:rowOff>
    </xdr:from>
    <xdr:to>
      <xdr:col>7</xdr:col>
      <xdr:colOff>501161</xdr:colOff>
      <xdr:row>538</xdr:row>
      <xdr:rowOff>143237</xdr:rowOff>
    </xdr:to>
    <xdr:cxnSp macro="">
      <xdr:nvCxnSpPr>
        <xdr:cNvPr id="287" name="Conector recto de flecha 286">
          <a:extLst>
            <a:ext uri="{FF2B5EF4-FFF2-40B4-BE49-F238E27FC236}">
              <a16:creationId xmlns:a16="http://schemas.microsoft.com/office/drawing/2014/main" id="{1C763426-AE2E-477C-BF1F-38DD18932480}"/>
            </a:ext>
          </a:extLst>
        </xdr:cNvPr>
        <xdr:cNvCxnSpPr/>
      </xdr:nvCxnSpPr>
      <xdr:spPr>
        <a:xfrm>
          <a:off x="5047410" y="3871861"/>
          <a:ext cx="1939" cy="29568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651622</xdr:colOff>
      <xdr:row>537</xdr:row>
      <xdr:rowOff>21321</xdr:rowOff>
    </xdr:from>
    <xdr:to>
      <xdr:col>7</xdr:col>
      <xdr:colOff>653561</xdr:colOff>
      <xdr:row>538</xdr:row>
      <xdr:rowOff>144369</xdr:rowOff>
    </xdr:to>
    <xdr:cxnSp macro="">
      <xdr:nvCxnSpPr>
        <xdr:cNvPr id="288" name="Conector recto de flecha 287">
          <a:extLst>
            <a:ext uri="{FF2B5EF4-FFF2-40B4-BE49-F238E27FC236}">
              <a16:creationId xmlns:a16="http://schemas.microsoft.com/office/drawing/2014/main" id="{D9DAFD51-C6D4-446D-A402-7FD8666462F9}"/>
            </a:ext>
          </a:extLst>
        </xdr:cNvPr>
        <xdr:cNvCxnSpPr/>
      </xdr:nvCxnSpPr>
      <xdr:spPr>
        <a:xfrm>
          <a:off x="5199810" y="3872993"/>
          <a:ext cx="1939" cy="29568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42022</xdr:colOff>
      <xdr:row>537</xdr:row>
      <xdr:rowOff>22454</xdr:rowOff>
    </xdr:from>
    <xdr:to>
      <xdr:col>8</xdr:col>
      <xdr:colOff>43961</xdr:colOff>
      <xdr:row>538</xdr:row>
      <xdr:rowOff>145502</xdr:rowOff>
    </xdr:to>
    <xdr:cxnSp macro="">
      <xdr:nvCxnSpPr>
        <xdr:cNvPr id="289" name="Conector recto de flecha 288">
          <a:extLst>
            <a:ext uri="{FF2B5EF4-FFF2-40B4-BE49-F238E27FC236}">
              <a16:creationId xmlns:a16="http://schemas.microsoft.com/office/drawing/2014/main" id="{429F29E5-DA28-47D4-AB68-C5439DC0363A}"/>
            </a:ext>
          </a:extLst>
        </xdr:cNvPr>
        <xdr:cNvCxnSpPr/>
      </xdr:nvCxnSpPr>
      <xdr:spPr>
        <a:xfrm>
          <a:off x="5352210" y="3874126"/>
          <a:ext cx="1939" cy="29568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194422</xdr:colOff>
      <xdr:row>537</xdr:row>
      <xdr:rowOff>23582</xdr:rowOff>
    </xdr:from>
    <xdr:to>
      <xdr:col>8</xdr:col>
      <xdr:colOff>196361</xdr:colOff>
      <xdr:row>538</xdr:row>
      <xdr:rowOff>146630</xdr:rowOff>
    </xdr:to>
    <xdr:cxnSp macro="">
      <xdr:nvCxnSpPr>
        <xdr:cNvPr id="290" name="Conector recto de flecha 289">
          <a:extLst>
            <a:ext uri="{FF2B5EF4-FFF2-40B4-BE49-F238E27FC236}">
              <a16:creationId xmlns:a16="http://schemas.microsoft.com/office/drawing/2014/main" id="{6F7758BC-9CD6-47C5-BD27-D857B8437E59}"/>
            </a:ext>
          </a:extLst>
        </xdr:cNvPr>
        <xdr:cNvCxnSpPr/>
      </xdr:nvCxnSpPr>
      <xdr:spPr>
        <a:xfrm>
          <a:off x="5504610" y="3875254"/>
          <a:ext cx="1939" cy="29568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346822</xdr:colOff>
      <xdr:row>537</xdr:row>
      <xdr:rowOff>21906</xdr:rowOff>
    </xdr:from>
    <xdr:to>
      <xdr:col>8</xdr:col>
      <xdr:colOff>348761</xdr:colOff>
      <xdr:row>538</xdr:row>
      <xdr:rowOff>144954</xdr:rowOff>
    </xdr:to>
    <xdr:cxnSp macro="">
      <xdr:nvCxnSpPr>
        <xdr:cNvPr id="291" name="Conector recto de flecha 290">
          <a:extLst>
            <a:ext uri="{FF2B5EF4-FFF2-40B4-BE49-F238E27FC236}">
              <a16:creationId xmlns:a16="http://schemas.microsoft.com/office/drawing/2014/main" id="{FDF18E3B-F2C8-4A93-8757-27277D432FEF}"/>
            </a:ext>
          </a:extLst>
        </xdr:cNvPr>
        <xdr:cNvCxnSpPr/>
      </xdr:nvCxnSpPr>
      <xdr:spPr>
        <a:xfrm>
          <a:off x="5657010" y="3873578"/>
          <a:ext cx="1939" cy="29568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499222</xdr:colOff>
      <xdr:row>537</xdr:row>
      <xdr:rowOff>23034</xdr:rowOff>
    </xdr:from>
    <xdr:to>
      <xdr:col>8</xdr:col>
      <xdr:colOff>501161</xdr:colOff>
      <xdr:row>538</xdr:row>
      <xdr:rowOff>146082</xdr:rowOff>
    </xdr:to>
    <xdr:cxnSp macro="">
      <xdr:nvCxnSpPr>
        <xdr:cNvPr id="292" name="Conector recto de flecha 291">
          <a:extLst>
            <a:ext uri="{FF2B5EF4-FFF2-40B4-BE49-F238E27FC236}">
              <a16:creationId xmlns:a16="http://schemas.microsoft.com/office/drawing/2014/main" id="{5F1EDC89-042C-47EC-9CB8-38B5D22F3B31}"/>
            </a:ext>
          </a:extLst>
        </xdr:cNvPr>
        <xdr:cNvCxnSpPr/>
      </xdr:nvCxnSpPr>
      <xdr:spPr>
        <a:xfrm>
          <a:off x="5809410" y="3874706"/>
          <a:ext cx="1939" cy="29568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651622</xdr:colOff>
      <xdr:row>537</xdr:row>
      <xdr:rowOff>21361</xdr:rowOff>
    </xdr:from>
    <xdr:to>
      <xdr:col>8</xdr:col>
      <xdr:colOff>653561</xdr:colOff>
      <xdr:row>538</xdr:row>
      <xdr:rowOff>144409</xdr:rowOff>
    </xdr:to>
    <xdr:cxnSp macro="">
      <xdr:nvCxnSpPr>
        <xdr:cNvPr id="293" name="Conector recto de flecha 292">
          <a:extLst>
            <a:ext uri="{FF2B5EF4-FFF2-40B4-BE49-F238E27FC236}">
              <a16:creationId xmlns:a16="http://schemas.microsoft.com/office/drawing/2014/main" id="{B2AC04EA-83C5-40F4-B372-6B8390583629}"/>
            </a:ext>
          </a:extLst>
        </xdr:cNvPr>
        <xdr:cNvCxnSpPr/>
      </xdr:nvCxnSpPr>
      <xdr:spPr>
        <a:xfrm>
          <a:off x="5961810" y="3873033"/>
          <a:ext cx="1939" cy="29568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804022</xdr:colOff>
      <xdr:row>537</xdr:row>
      <xdr:rowOff>22486</xdr:rowOff>
    </xdr:from>
    <xdr:to>
      <xdr:col>8</xdr:col>
      <xdr:colOff>805961</xdr:colOff>
      <xdr:row>538</xdr:row>
      <xdr:rowOff>145534</xdr:rowOff>
    </xdr:to>
    <xdr:cxnSp macro="">
      <xdr:nvCxnSpPr>
        <xdr:cNvPr id="294" name="Conector recto de flecha 293">
          <a:extLst>
            <a:ext uri="{FF2B5EF4-FFF2-40B4-BE49-F238E27FC236}">
              <a16:creationId xmlns:a16="http://schemas.microsoft.com/office/drawing/2014/main" id="{0EB75D17-38F0-4C2E-9F52-599AB7056577}"/>
            </a:ext>
          </a:extLst>
        </xdr:cNvPr>
        <xdr:cNvCxnSpPr/>
      </xdr:nvCxnSpPr>
      <xdr:spPr>
        <a:xfrm>
          <a:off x="6114210" y="3874158"/>
          <a:ext cx="1939" cy="29568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138392</xdr:colOff>
      <xdr:row>537</xdr:row>
      <xdr:rowOff>23611</xdr:rowOff>
    </xdr:from>
    <xdr:to>
      <xdr:col>9</xdr:col>
      <xdr:colOff>140331</xdr:colOff>
      <xdr:row>538</xdr:row>
      <xdr:rowOff>146659</xdr:rowOff>
    </xdr:to>
    <xdr:cxnSp macro="">
      <xdr:nvCxnSpPr>
        <xdr:cNvPr id="295" name="Conector recto de flecha 294">
          <a:extLst>
            <a:ext uri="{FF2B5EF4-FFF2-40B4-BE49-F238E27FC236}">
              <a16:creationId xmlns:a16="http://schemas.microsoft.com/office/drawing/2014/main" id="{FDB0D1F4-FB20-44D2-8125-60C4304A2EFB}"/>
            </a:ext>
          </a:extLst>
        </xdr:cNvPr>
        <xdr:cNvCxnSpPr/>
      </xdr:nvCxnSpPr>
      <xdr:spPr>
        <a:xfrm>
          <a:off x="6270111" y="3875283"/>
          <a:ext cx="1939" cy="29568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290792</xdr:colOff>
      <xdr:row>537</xdr:row>
      <xdr:rowOff>24741</xdr:rowOff>
    </xdr:from>
    <xdr:to>
      <xdr:col>9</xdr:col>
      <xdr:colOff>292731</xdr:colOff>
      <xdr:row>538</xdr:row>
      <xdr:rowOff>147789</xdr:rowOff>
    </xdr:to>
    <xdr:cxnSp macro="">
      <xdr:nvCxnSpPr>
        <xdr:cNvPr id="296" name="Conector recto de flecha 295">
          <a:extLst>
            <a:ext uri="{FF2B5EF4-FFF2-40B4-BE49-F238E27FC236}">
              <a16:creationId xmlns:a16="http://schemas.microsoft.com/office/drawing/2014/main" id="{F084B3AA-2EEB-43E9-9217-99A02329AA98}"/>
            </a:ext>
          </a:extLst>
        </xdr:cNvPr>
        <xdr:cNvCxnSpPr/>
      </xdr:nvCxnSpPr>
      <xdr:spPr>
        <a:xfrm>
          <a:off x="6422511" y="3876413"/>
          <a:ext cx="1939" cy="29568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443192</xdr:colOff>
      <xdr:row>537</xdr:row>
      <xdr:rowOff>23062</xdr:rowOff>
    </xdr:from>
    <xdr:to>
      <xdr:col>9</xdr:col>
      <xdr:colOff>445131</xdr:colOff>
      <xdr:row>538</xdr:row>
      <xdr:rowOff>146110</xdr:rowOff>
    </xdr:to>
    <xdr:cxnSp macro="">
      <xdr:nvCxnSpPr>
        <xdr:cNvPr id="297" name="Conector recto de flecha 296">
          <a:extLst>
            <a:ext uri="{FF2B5EF4-FFF2-40B4-BE49-F238E27FC236}">
              <a16:creationId xmlns:a16="http://schemas.microsoft.com/office/drawing/2014/main" id="{372F5C14-B532-444B-95F4-9CC8E8BA5072}"/>
            </a:ext>
          </a:extLst>
        </xdr:cNvPr>
        <xdr:cNvCxnSpPr/>
      </xdr:nvCxnSpPr>
      <xdr:spPr>
        <a:xfrm>
          <a:off x="6574911" y="3874734"/>
          <a:ext cx="1939" cy="29568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595592</xdr:colOff>
      <xdr:row>537</xdr:row>
      <xdr:rowOff>24187</xdr:rowOff>
    </xdr:from>
    <xdr:to>
      <xdr:col>9</xdr:col>
      <xdr:colOff>597531</xdr:colOff>
      <xdr:row>538</xdr:row>
      <xdr:rowOff>147235</xdr:rowOff>
    </xdr:to>
    <xdr:cxnSp macro="">
      <xdr:nvCxnSpPr>
        <xdr:cNvPr id="298" name="Conector recto de flecha 297">
          <a:extLst>
            <a:ext uri="{FF2B5EF4-FFF2-40B4-BE49-F238E27FC236}">
              <a16:creationId xmlns:a16="http://schemas.microsoft.com/office/drawing/2014/main" id="{9F220F2C-D2AE-407A-8387-92AFB1550664}"/>
            </a:ext>
          </a:extLst>
        </xdr:cNvPr>
        <xdr:cNvCxnSpPr/>
      </xdr:nvCxnSpPr>
      <xdr:spPr>
        <a:xfrm>
          <a:off x="6727311" y="3875859"/>
          <a:ext cx="1939" cy="29568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747992</xdr:colOff>
      <xdr:row>537</xdr:row>
      <xdr:rowOff>25312</xdr:rowOff>
    </xdr:from>
    <xdr:to>
      <xdr:col>9</xdr:col>
      <xdr:colOff>749931</xdr:colOff>
      <xdr:row>538</xdr:row>
      <xdr:rowOff>148360</xdr:rowOff>
    </xdr:to>
    <xdr:cxnSp macro="">
      <xdr:nvCxnSpPr>
        <xdr:cNvPr id="299" name="Conector recto de flecha 298">
          <a:extLst>
            <a:ext uri="{FF2B5EF4-FFF2-40B4-BE49-F238E27FC236}">
              <a16:creationId xmlns:a16="http://schemas.microsoft.com/office/drawing/2014/main" id="{588F497E-6EDA-49CE-A50D-7CB97DBD7431}"/>
            </a:ext>
          </a:extLst>
        </xdr:cNvPr>
        <xdr:cNvCxnSpPr/>
      </xdr:nvCxnSpPr>
      <xdr:spPr>
        <a:xfrm>
          <a:off x="6879711" y="3876984"/>
          <a:ext cx="1939" cy="29568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78862</xdr:colOff>
      <xdr:row>537</xdr:row>
      <xdr:rowOff>26444</xdr:rowOff>
    </xdr:from>
    <xdr:to>
      <xdr:col>11</xdr:col>
      <xdr:colOff>80801</xdr:colOff>
      <xdr:row>538</xdr:row>
      <xdr:rowOff>149492</xdr:rowOff>
    </xdr:to>
    <xdr:cxnSp macro="">
      <xdr:nvCxnSpPr>
        <xdr:cNvPr id="300" name="Conector recto de flecha 299">
          <a:extLst>
            <a:ext uri="{FF2B5EF4-FFF2-40B4-BE49-F238E27FC236}">
              <a16:creationId xmlns:a16="http://schemas.microsoft.com/office/drawing/2014/main" id="{EB15AE9E-8455-42FF-B2BC-F4B8D0DEFADA}"/>
            </a:ext>
          </a:extLst>
        </xdr:cNvPr>
        <xdr:cNvCxnSpPr/>
      </xdr:nvCxnSpPr>
      <xdr:spPr>
        <a:xfrm>
          <a:off x="7734581" y="3878116"/>
          <a:ext cx="1939" cy="29568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243168</xdr:colOff>
      <xdr:row>537</xdr:row>
      <xdr:rowOff>19160</xdr:rowOff>
    </xdr:from>
    <xdr:to>
      <xdr:col>11</xdr:col>
      <xdr:colOff>245107</xdr:colOff>
      <xdr:row>538</xdr:row>
      <xdr:rowOff>142208</xdr:rowOff>
    </xdr:to>
    <xdr:cxnSp macro="">
      <xdr:nvCxnSpPr>
        <xdr:cNvPr id="301" name="Conector recto de flecha 300">
          <a:extLst>
            <a:ext uri="{FF2B5EF4-FFF2-40B4-BE49-F238E27FC236}">
              <a16:creationId xmlns:a16="http://schemas.microsoft.com/office/drawing/2014/main" id="{C0040139-CD96-43D8-8230-971941E6F94A}"/>
            </a:ext>
          </a:extLst>
        </xdr:cNvPr>
        <xdr:cNvCxnSpPr/>
      </xdr:nvCxnSpPr>
      <xdr:spPr>
        <a:xfrm>
          <a:off x="7898887" y="3870832"/>
          <a:ext cx="1939" cy="29568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315029</xdr:colOff>
      <xdr:row>548</xdr:row>
      <xdr:rowOff>125130</xdr:rowOff>
    </xdr:from>
    <xdr:to>
      <xdr:col>10</xdr:col>
      <xdr:colOff>315029</xdr:colOff>
      <xdr:row>551</xdr:row>
      <xdr:rowOff>135644</xdr:rowOff>
    </xdr:to>
    <xdr:cxnSp macro="">
      <xdr:nvCxnSpPr>
        <xdr:cNvPr id="302" name="Conector recto de flecha 301">
          <a:extLst>
            <a:ext uri="{FF2B5EF4-FFF2-40B4-BE49-F238E27FC236}">
              <a16:creationId xmlns:a16="http://schemas.microsoft.com/office/drawing/2014/main" id="{D544DEB8-36F9-4378-B272-29AA78232503}"/>
            </a:ext>
          </a:extLst>
        </xdr:cNvPr>
        <xdr:cNvCxnSpPr/>
      </xdr:nvCxnSpPr>
      <xdr:spPr>
        <a:xfrm rot="180000" flipV="1">
          <a:off x="7208748" y="98649349"/>
          <a:ext cx="0" cy="528436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395270</xdr:colOff>
      <xdr:row>545</xdr:row>
      <xdr:rowOff>93155</xdr:rowOff>
    </xdr:from>
    <xdr:to>
      <xdr:col>9</xdr:col>
      <xdr:colOff>395270</xdr:colOff>
      <xdr:row>548</xdr:row>
      <xdr:rowOff>100949</xdr:rowOff>
    </xdr:to>
    <xdr:cxnSp macro="">
      <xdr:nvCxnSpPr>
        <xdr:cNvPr id="303" name="Conector recto de flecha 302">
          <a:extLst>
            <a:ext uri="{FF2B5EF4-FFF2-40B4-BE49-F238E27FC236}">
              <a16:creationId xmlns:a16="http://schemas.microsoft.com/office/drawing/2014/main" id="{8E4F9189-33BF-417C-9655-1DA9C59079EE}"/>
            </a:ext>
          </a:extLst>
        </xdr:cNvPr>
        <xdr:cNvCxnSpPr/>
      </xdr:nvCxnSpPr>
      <xdr:spPr>
        <a:xfrm rot="180000" flipV="1">
          <a:off x="6526989" y="98099452"/>
          <a:ext cx="0" cy="525716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417326</xdr:colOff>
      <xdr:row>542</xdr:row>
      <xdr:rowOff>40435</xdr:rowOff>
    </xdr:from>
    <xdr:to>
      <xdr:col>8</xdr:col>
      <xdr:colOff>417326</xdr:colOff>
      <xdr:row>545</xdr:row>
      <xdr:rowOff>48228</xdr:rowOff>
    </xdr:to>
    <xdr:cxnSp macro="">
      <xdr:nvCxnSpPr>
        <xdr:cNvPr id="304" name="Conector recto de flecha 303">
          <a:extLst>
            <a:ext uri="{FF2B5EF4-FFF2-40B4-BE49-F238E27FC236}">
              <a16:creationId xmlns:a16="http://schemas.microsoft.com/office/drawing/2014/main" id="{7C35B282-A993-48F9-9298-2F19EB7ED1CB}"/>
            </a:ext>
          </a:extLst>
        </xdr:cNvPr>
        <xdr:cNvCxnSpPr/>
      </xdr:nvCxnSpPr>
      <xdr:spPr>
        <a:xfrm rot="180000" flipV="1">
          <a:off x="5727514" y="97528810"/>
          <a:ext cx="0" cy="525715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406144</xdr:colOff>
      <xdr:row>538</xdr:row>
      <xdr:rowOff>136921</xdr:rowOff>
    </xdr:from>
    <xdr:to>
      <xdr:col>7</xdr:col>
      <xdr:colOff>440533</xdr:colOff>
      <xdr:row>542</xdr:row>
      <xdr:rowOff>5551</xdr:rowOff>
    </xdr:to>
    <xdr:cxnSp macro="">
      <xdr:nvCxnSpPr>
        <xdr:cNvPr id="305" name="Conector recto de flecha 304">
          <a:extLst>
            <a:ext uri="{FF2B5EF4-FFF2-40B4-BE49-F238E27FC236}">
              <a16:creationId xmlns:a16="http://schemas.microsoft.com/office/drawing/2014/main" id="{436FD700-6105-4CC4-8B6B-A201B415B1AE}"/>
            </a:ext>
          </a:extLst>
        </xdr:cNvPr>
        <xdr:cNvCxnSpPr/>
      </xdr:nvCxnSpPr>
      <xdr:spPr>
        <a:xfrm flipV="1">
          <a:off x="4954332" y="96934734"/>
          <a:ext cx="34389" cy="559192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151535</xdr:colOff>
      <xdr:row>537</xdr:row>
      <xdr:rowOff>21647</xdr:rowOff>
    </xdr:from>
    <xdr:to>
      <xdr:col>10</xdr:col>
      <xdr:colOff>153474</xdr:colOff>
      <xdr:row>538</xdr:row>
      <xdr:rowOff>144695</xdr:rowOff>
    </xdr:to>
    <xdr:cxnSp macro="">
      <xdr:nvCxnSpPr>
        <xdr:cNvPr id="306" name="Conector recto de flecha 305">
          <a:extLst>
            <a:ext uri="{FF2B5EF4-FFF2-40B4-BE49-F238E27FC236}">
              <a16:creationId xmlns:a16="http://schemas.microsoft.com/office/drawing/2014/main" id="{E803FE46-E882-4337-8018-AA387B94724F}"/>
            </a:ext>
          </a:extLst>
        </xdr:cNvPr>
        <xdr:cNvCxnSpPr/>
      </xdr:nvCxnSpPr>
      <xdr:spPr>
        <a:xfrm>
          <a:off x="7045254" y="3873319"/>
          <a:ext cx="1939" cy="29568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320146</xdr:colOff>
      <xdr:row>537</xdr:row>
      <xdr:rowOff>21866</xdr:rowOff>
    </xdr:from>
    <xdr:to>
      <xdr:col>10</xdr:col>
      <xdr:colOff>322085</xdr:colOff>
      <xdr:row>538</xdr:row>
      <xdr:rowOff>144914</xdr:rowOff>
    </xdr:to>
    <xdr:cxnSp macro="">
      <xdr:nvCxnSpPr>
        <xdr:cNvPr id="307" name="Conector recto de flecha 306">
          <a:extLst>
            <a:ext uri="{FF2B5EF4-FFF2-40B4-BE49-F238E27FC236}">
              <a16:creationId xmlns:a16="http://schemas.microsoft.com/office/drawing/2014/main" id="{3D2A3009-041B-4EF4-9A88-FEE52082A193}"/>
            </a:ext>
          </a:extLst>
        </xdr:cNvPr>
        <xdr:cNvCxnSpPr/>
      </xdr:nvCxnSpPr>
      <xdr:spPr>
        <a:xfrm>
          <a:off x="7213865" y="3873538"/>
          <a:ext cx="1939" cy="29568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490073</xdr:colOff>
      <xdr:row>537</xdr:row>
      <xdr:rowOff>21861</xdr:rowOff>
    </xdr:from>
    <xdr:to>
      <xdr:col>10</xdr:col>
      <xdr:colOff>492012</xdr:colOff>
      <xdr:row>538</xdr:row>
      <xdr:rowOff>144909</xdr:rowOff>
    </xdr:to>
    <xdr:cxnSp macro="">
      <xdr:nvCxnSpPr>
        <xdr:cNvPr id="308" name="Conector recto de flecha 307">
          <a:extLst>
            <a:ext uri="{FF2B5EF4-FFF2-40B4-BE49-F238E27FC236}">
              <a16:creationId xmlns:a16="http://schemas.microsoft.com/office/drawing/2014/main" id="{C1DA7857-4251-42BB-B2A4-6A1B95AB9729}"/>
            </a:ext>
          </a:extLst>
        </xdr:cNvPr>
        <xdr:cNvCxnSpPr/>
      </xdr:nvCxnSpPr>
      <xdr:spPr>
        <a:xfrm>
          <a:off x="7383792" y="3873533"/>
          <a:ext cx="1939" cy="29568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663797</xdr:colOff>
      <xdr:row>537</xdr:row>
      <xdr:rowOff>21857</xdr:rowOff>
    </xdr:from>
    <xdr:to>
      <xdr:col>10</xdr:col>
      <xdr:colOff>665736</xdr:colOff>
      <xdr:row>538</xdr:row>
      <xdr:rowOff>144905</xdr:rowOff>
    </xdr:to>
    <xdr:cxnSp macro="">
      <xdr:nvCxnSpPr>
        <xdr:cNvPr id="309" name="Conector recto de flecha 308">
          <a:extLst>
            <a:ext uri="{FF2B5EF4-FFF2-40B4-BE49-F238E27FC236}">
              <a16:creationId xmlns:a16="http://schemas.microsoft.com/office/drawing/2014/main" id="{A4A92E13-E0B6-49C9-B6B0-F8419EE22718}"/>
            </a:ext>
          </a:extLst>
        </xdr:cNvPr>
        <xdr:cNvCxnSpPr/>
      </xdr:nvCxnSpPr>
      <xdr:spPr>
        <a:xfrm>
          <a:off x="7557516" y="3873529"/>
          <a:ext cx="1939" cy="29568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59531</xdr:colOff>
      <xdr:row>538</xdr:row>
      <xdr:rowOff>148828</xdr:rowOff>
    </xdr:from>
    <xdr:to>
      <xdr:col>11</xdr:col>
      <xdr:colOff>357187</xdr:colOff>
      <xdr:row>551</xdr:row>
      <xdr:rowOff>125015</xdr:rowOff>
    </xdr:to>
    <xdr:cxnSp macro="">
      <xdr:nvCxnSpPr>
        <xdr:cNvPr id="310" name="Conector recto 309">
          <a:extLst>
            <a:ext uri="{FF2B5EF4-FFF2-40B4-BE49-F238E27FC236}">
              <a16:creationId xmlns:a16="http://schemas.microsoft.com/office/drawing/2014/main" id="{7A2C4BC5-D2EA-4207-993F-559EF61A59FB}"/>
            </a:ext>
          </a:extLst>
        </xdr:cNvPr>
        <xdr:cNvCxnSpPr/>
      </xdr:nvCxnSpPr>
      <xdr:spPr>
        <a:xfrm flipV="1">
          <a:off x="7715250" y="96946641"/>
          <a:ext cx="297656" cy="222051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32238</xdr:colOff>
      <xdr:row>551</xdr:row>
      <xdr:rowOff>112368</xdr:rowOff>
    </xdr:from>
    <xdr:to>
      <xdr:col>11</xdr:col>
      <xdr:colOff>65484</xdr:colOff>
      <xdr:row>551</xdr:row>
      <xdr:rowOff>119062</xdr:rowOff>
    </xdr:to>
    <xdr:cxnSp macro="">
      <xdr:nvCxnSpPr>
        <xdr:cNvPr id="311" name="Conector recto 310">
          <a:extLst>
            <a:ext uri="{FF2B5EF4-FFF2-40B4-BE49-F238E27FC236}">
              <a16:creationId xmlns:a16="http://schemas.microsoft.com/office/drawing/2014/main" id="{D082F72B-7DAA-41D7-80FA-49E6DACC5F28}"/>
            </a:ext>
          </a:extLst>
        </xdr:cNvPr>
        <xdr:cNvCxnSpPr/>
      </xdr:nvCxnSpPr>
      <xdr:spPr>
        <a:xfrm>
          <a:off x="6925957" y="99154509"/>
          <a:ext cx="795246" cy="669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140074</xdr:colOff>
      <xdr:row>541</xdr:row>
      <xdr:rowOff>5603</xdr:rowOff>
    </xdr:from>
    <xdr:to>
      <xdr:col>5</xdr:col>
      <xdr:colOff>142875</xdr:colOff>
      <xdr:row>543</xdr:row>
      <xdr:rowOff>17859</xdr:rowOff>
    </xdr:to>
    <xdr:cxnSp macro="">
      <xdr:nvCxnSpPr>
        <xdr:cNvPr id="312" name="Conector recto 311">
          <a:extLst>
            <a:ext uri="{FF2B5EF4-FFF2-40B4-BE49-F238E27FC236}">
              <a16:creationId xmlns:a16="http://schemas.microsoft.com/office/drawing/2014/main" id="{E695BE78-1A5B-42AA-B9E2-D26C25011819}"/>
            </a:ext>
          </a:extLst>
        </xdr:cNvPr>
        <xdr:cNvCxnSpPr/>
      </xdr:nvCxnSpPr>
      <xdr:spPr>
        <a:xfrm flipH="1" flipV="1">
          <a:off x="3229746" y="97321337"/>
          <a:ext cx="2801" cy="35753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148828</xdr:colOff>
      <xdr:row>541</xdr:row>
      <xdr:rowOff>21981</xdr:rowOff>
    </xdr:from>
    <xdr:to>
      <xdr:col>5</xdr:col>
      <xdr:colOff>249115</xdr:colOff>
      <xdr:row>543</xdr:row>
      <xdr:rowOff>5953</xdr:rowOff>
    </xdr:to>
    <xdr:cxnSp macro="">
      <xdr:nvCxnSpPr>
        <xdr:cNvPr id="313" name="Conector recto 312">
          <a:extLst>
            <a:ext uri="{FF2B5EF4-FFF2-40B4-BE49-F238E27FC236}">
              <a16:creationId xmlns:a16="http://schemas.microsoft.com/office/drawing/2014/main" id="{D610493B-C015-4727-9AD8-71B3BA8B92B3}"/>
            </a:ext>
          </a:extLst>
        </xdr:cNvPr>
        <xdr:cNvCxnSpPr/>
      </xdr:nvCxnSpPr>
      <xdr:spPr>
        <a:xfrm flipV="1">
          <a:off x="3238500" y="97337715"/>
          <a:ext cx="100287" cy="32925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29556</xdr:colOff>
      <xdr:row>541</xdr:row>
      <xdr:rowOff>62784</xdr:rowOff>
    </xdr:from>
    <xdr:to>
      <xdr:col>5</xdr:col>
      <xdr:colOff>348214</xdr:colOff>
      <xdr:row>543</xdr:row>
      <xdr:rowOff>43767</xdr:rowOff>
    </xdr:to>
    <xdr:sp macro="" textlink="">
      <xdr:nvSpPr>
        <xdr:cNvPr id="314" name="Arco 313">
          <a:extLst>
            <a:ext uri="{FF2B5EF4-FFF2-40B4-BE49-F238E27FC236}">
              <a16:creationId xmlns:a16="http://schemas.microsoft.com/office/drawing/2014/main" id="{88A43A5A-6DA6-4FFD-A73F-91FFA9CF0E70}"/>
            </a:ext>
          </a:extLst>
        </xdr:cNvPr>
        <xdr:cNvSpPr/>
      </xdr:nvSpPr>
      <xdr:spPr>
        <a:xfrm rot="19390950">
          <a:off x="3119228" y="4605018"/>
          <a:ext cx="318658" cy="326265"/>
        </a:xfrm>
        <a:prstGeom prst="arc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4</xdr:col>
      <xdr:colOff>232172</xdr:colOff>
      <xdr:row>550</xdr:row>
      <xdr:rowOff>133703</xdr:rowOff>
    </xdr:from>
    <xdr:to>
      <xdr:col>6</xdr:col>
      <xdr:colOff>12989</xdr:colOff>
      <xdr:row>550</xdr:row>
      <xdr:rowOff>136922</xdr:rowOff>
    </xdr:to>
    <xdr:cxnSp macro="">
      <xdr:nvCxnSpPr>
        <xdr:cNvPr id="315" name="Conector recto 314">
          <a:extLst>
            <a:ext uri="{FF2B5EF4-FFF2-40B4-BE49-F238E27FC236}">
              <a16:creationId xmlns:a16="http://schemas.microsoft.com/office/drawing/2014/main" id="{20E7FE4F-A181-4AA3-9B13-583061F43330}"/>
            </a:ext>
          </a:extLst>
        </xdr:cNvPr>
        <xdr:cNvCxnSpPr/>
      </xdr:nvCxnSpPr>
      <xdr:spPr>
        <a:xfrm flipH="1">
          <a:off x="2625328" y="6229703"/>
          <a:ext cx="1173849" cy="321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26374</xdr:colOff>
      <xdr:row>551</xdr:row>
      <xdr:rowOff>5851</xdr:rowOff>
    </xdr:from>
    <xdr:to>
      <xdr:col>5</xdr:col>
      <xdr:colOff>58613</xdr:colOff>
      <xdr:row>551</xdr:row>
      <xdr:rowOff>99635</xdr:rowOff>
    </xdr:to>
    <xdr:cxnSp macro="">
      <xdr:nvCxnSpPr>
        <xdr:cNvPr id="316" name="Conector recto 315">
          <a:extLst>
            <a:ext uri="{FF2B5EF4-FFF2-40B4-BE49-F238E27FC236}">
              <a16:creationId xmlns:a16="http://schemas.microsoft.com/office/drawing/2014/main" id="{05C5C184-A5DA-4FA5-8706-951360A2872F}"/>
            </a:ext>
          </a:extLst>
        </xdr:cNvPr>
        <xdr:cNvCxnSpPr/>
      </xdr:nvCxnSpPr>
      <xdr:spPr>
        <a:xfrm flipH="1">
          <a:off x="3116046" y="6274492"/>
          <a:ext cx="32239" cy="937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61541</xdr:colOff>
      <xdr:row>551</xdr:row>
      <xdr:rowOff>5850</xdr:rowOff>
    </xdr:from>
    <xdr:to>
      <xdr:col>5</xdr:col>
      <xdr:colOff>93780</xdr:colOff>
      <xdr:row>551</xdr:row>
      <xdr:rowOff>99634</xdr:rowOff>
    </xdr:to>
    <xdr:cxnSp macro="">
      <xdr:nvCxnSpPr>
        <xdr:cNvPr id="317" name="Conector recto 316">
          <a:extLst>
            <a:ext uri="{FF2B5EF4-FFF2-40B4-BE49-F238E27FC236}">
              <a16:creationId xmlns:a16="http://schemas.microsoft.com/office/drawing/2014/main" id="{E88913BA-5C94-4511-858F-F1C3B9A5CA33}"/>
            </a:ext>
          </a:extLst>
        </xdr:cNvPr>
        <xdr:cNvCxnSpPr/>
      </xdr:nvCxnSpPr>
      <xdr:spPr>
        <a:xfrm flipH="1">
          <a:off x="3151213" y="6274491"/>
          <a:ext cx="32239" cy="937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213941</xdr:colOff>
      <xdr:row>551</xdr:row>
      <xdr:rowOff>11708</xdr:rowOff>
    </xdr:from>
    <xdr:to>
      <xdr:col>5</xdr:col>
      <xdr:colOff>246180</xdr:colOff>
      <xdr:row>551</xdr:row>
      <xdr:rowOff>105492</xdr:rowOff>
    </xdr:to>
    <xdr:cxnSp macro="">
      <xdr:nvCxnSpPr>
        <xdr:cNvPr id="318" name="Conector recto 317">
          <a:extLst>
            <a:ext uri="{FF2B5EF4-FFF2-40B4-BE49-F238E27FC236}">
              <a16:creationId xmlns:a16="http://schemas.microsoft.com/office/drawing/2014/main" id="{10D5234B-CA5D-420C-856E-56D94FA91BDE}"/>
            </a:ext>
          </a:extLst>
        </xdr:cNvPr>
        <xdr:cNvCxnSpPr/>
      </xdr:nvCxnSpPr>
      <xdr:spPr>
        <a:xfrm flipH="1">
          <a:off x="3303613" y="6280349"/>
          <a:ext cx="32239" cy="937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246178</xdr:colOff>
      <xdr:row>551</xdr:row>
      <xdr:rowOff>11706</xdr:rowOff>
    </xdr:from>
    <xdr:to>
      <xdr:col>5</xdr:col>
      <xdr:colOff>278417</xdr:colOff>
      <xdr:row>551</xdr:row>
      <xdr:rowOff>105490</xdr:rowOff>
    </xdr:to>
    <xdr:cxnSp macro="">
      <xdr:nvCxnSpPr>
        <xdr:cNvPr id="319" name="Conector recto 318">
          <a:extLst>
            <a:ext uri="{FF2B5EF4-FFF2-40B4-BE49-F238E27FC236}">
              <a16:creationId xmlns:a16="http://schemas.microsoft.com/office/drawing/2014/main" id="{72280375-B998-4A19-89F4-F9CB1C87FC45}"/>
            </a:ext>
          </a:extLst>
        </xdr:cNvPr>
        <xdr:cNvCxnSpPr/>
      </xdr:nvCxnSpPr>
      <xdr:spPr>
        <a:xfrm flipH="1">
          <a:off x="3335850" y="6280347"/>
          <a:ext cx="32239" cy="937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398578</xdr:colOff>
      <xdr:row>551</xdr:row>
      <xdr:rowOff>8772</xdr:rowOff>
    </xdr:from>
    <xdr:to>
      <xdr:col>5</xdr:col>
      <xdr:colOff>430817</xdr:colOff>
      <xdr:row>551</xdr:row>
      <xdr:rowOff>102556</xdr:rowOff>
    </xdr:to>
    <xdr:cxnSp macro="">
      <xdr:nvCxnSpPr>
        <xdr:cNvPr id="320" name="Conector recto 319">
          <a:extLst>
            <a:ext uri="{FF2B5EF4-FFF2-40B4-BE49-F238E27FC236}">
              <a16:creationId xmlns:a16="http://schemas.microsoft.com/office/drawing/2014/main" id="{0168E8F6-F334-43C0-8E8C-15E35FACA47E}"/>
            </a:ext>
          </a:extLst>
        </xdr:cNvPr>
        <xdr:cNvCxnSpPr/>
      </xdr:nvCxnSpPr>
      <xdr:spPr>
        <a:xfrm flipH="1">
          <a:off x="3488250" y="6277413"/>
          <a:ext cx="32239" cy="937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430817</xdr:colOff>
      <xdr:row>551</xdr:row>
      <xdr:rowOff>8768</xdr:rowOff>
    </xdr:from>
    <xdr:to>
      <xdr:col>5</xdr:col>
      <xdr:colOff>463056</xdr:colOff>
      <xdr:row>551</xdr:row>
      <xdr:rowOff>102552</xdr:rowOff>
    </xdr:to>
    <xdr:cxnSp macro="">
      <xdr:nvCxnSpPr>
        <xdr:cNvPr id="321" name="Conector recto 320">
          <a:extLst>
            <a:ext uri="{FF2B5EF4-FFF2-40B4-BE49-F238E27FC236}">
              <a16:creationId xmlns:a16="http://schemas.microsoft.com/office/drawing/2014/main" id="{63B8C89F-01DD-42D4-8FEF-E6D6123EF6B2}"/>
            </a:ext>
          </a:extLst>
        </xdr:cNvPr>
        <xdr:cNvCxnSpPr/>
      </xdr:nvCxnSpPr>
      <xdr:spPr>
        <a:xfrm flipH="1">
          <a:off x="3520489" y="6277409"/>
          <a:ext cx="32239" cy="937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583217</xdr:colOff>
      <xdr:row>551</xdr:row>
      <xdr:rowOff>5833</xdr:rowOff>
    </xdr:from>
    <xdr:to>
      <xdr:col>5</xdr:col>
      <xdr:colOff>615456</xdr:colOff>
      <xdr:row>551</xdr:row>
      <xdr:rowOff>99617</xdr:rowOff>
    </xdr:to>
    <xdr:cxnSp macro="">
      <xdr:nvCxnSpPr>
        <xdr:cNvPr id="322" name="Conector recto 321">
          <a:extLst>
            <a:ext uri="{FF2B5EF4-FFF2-40B4-BE49-F238E27FC236}">
              <a16:creationId xmlns:a16="http://schemas.microsoft.com/office/drawing/2014/main" id="{4E5E5D88-10F3-46AC-B954-0B8CFE5FBD59}"/>
            </a:ext>
          </a:extLst>
        </xdr:cNvPr>
        <xdr:cNvCxnSpPr/>
      </xdr:nvCxnSpPr>
      <xdr:spPr>
        <a:xfrm flipH="1">
          <a:off x="3672889" y="6274474"/>
          <a:ext cx="32239" cy="937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612524</xdr:colOff>
      <xdr:row>551</xdr:row>
      <xdr:rowOff>5831</xdr:rowOff>
    </xdr:from>
    <xdr:to>
      <xdr:col>5</xdr:col>
      <xdr:colOff>644763</xdr:colOff>
      <xdr:row>551</xdr:row>
      <xdr:rowOff>99615</xdr:rowOff>
    </xdr:to>
    <xdr:cxnSp macro="">
      <xdr:nvCxnSpPr>
        <xdr:cNvPr id="323" name="Conector recto 322">
          <a:extLst>
            <a:ext uri="{FF2B5EF4-FFF2-40B4-BE49-F238E27FC236}">
              <a16:creationId xmlns:a16="http://schemas.microsoft.com/office/drawing/2014/main" id="{9C8DBD27-D300-4E8E-8B31-3609A3FCCDA2}"/>
            </a:ext>
          </a:extLst>
        </xdr:cNvPr>
        <xdr:cNvCxnSpPr/>
      </xdr:nvCxnSpPr>
      <xdr:spPr>
        <a:xfrm flipH="1">
          <a:off x="3702196" y="6274472"/>
          <a:ext cx="32239" cy="937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110085</xdr:colOff>
      <xdr:row>551</xdr:row>
      <xdr:rowOff>42130</xdr:rowOff>
    </xdr:from>
    <xdr:to>
      <xdr:col>5</xdr:col>
      <xdr:colOff>203871</xdr:colOff>
      <xdr:row>551</xdr:row>
      <xdr:rowOff>45057</xdr:rowOff>
    </xdr:to>
    <xdr:cxnSp macro="">
      <xdr:nvCxnSpPr>
        <xdr:cNvPr id="324" name="Conector recto 323">
          <a:extLst>
            <a:ext uri="{FF2B5EF4-FFF2-40B4-BE49-F238E27FC236}">
              <a16:creationId xmlns:a16="http://schemas.microsoft.com/office/drawing/2014/main" id="{5BE41267-C3F9-4B61-A83E-9242269A971D}"/>
            </a:ext>
          </a:extLst>
        </xdr:cNvPr>
        <xdr:cNvCxnSpPr/>
      </xdr:nvCxnSpPr>
      <xdr:spPr>
        <a:xfrm flipV="1">
          <a:off x="3199757" y="6310771"/>
          <a:ext cx="93786" cy="29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102942</xdr:colOff>
      <xdr:row>551</xdr:row>
      <xdr:rowOff>68324</xdr:rowOff>
    </xdr:from>
    <xdr:to>
      <xdr:col>5</xdr:col>
      <xdr:colOff>196728</xdr:colOff>
      <xdr:row>551</xdr:row>
      <xdr:rowOff>71251</xdr:rowOff>
    </xdr:to>
    <xdr:cxnSp macro="">
      <xdr:nvCxnSpPr>
        <xdr:cNvPr id="325" name="Conector recto 324">
          <a:extLst>
            <a:ext uri="{FF2B5EF4-FFF2-40B4-BE49-F238E27FC236}">
              <a16:creationId xmlns:a16="http://schemas.microsoft.com/office/drawing/2014/main" id="{81D1AF3D-7878-4822-A543-FBF253A25B67}"/>
            </a:ext>
          </a:extLst>
        </xdr:cNvPr>
        <xdr:cNvCxnSpPr/>
      </xdr:nvCxnSpPr>
      <xdr:spPr>
        <a:xfrm flipV="1">
          <a:off x="3192614" y="6336965"/>
          <a:ext cx="93786" cy="29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295822</xdr:colOff>
      <xdr:row>551</xdr:row>
      <xdr:rowOff>44511</xdr:rowOff>
    </xdr:from>
    <xdr:to>
      <xdr:col>5</xdr:col>
      <xdr:colOff>389608</xdr:colOff>
      <xdr:row>551</xdr:row>
      <xdr:rowOff>47438</xdr:rowOff>
    </xdr:to>
    <xdr:cxnSp macro="">
      <xdr:nvCxnSpPr>
        <xdr:cNvPr id="326" name="Conector recto 325">
          <a:extLst>
            <a:ext uri="{FF2B5EF4-FFF2-40B4-BE49-F238E27FC236}">
              <a16:creationId xmlns:a16="http://schemas.microsoft.com/office/drawing/2014/main" id="{9F356BDC-7721-457E-BC63-25BD485CB740}"/>
            </a:ext>
          </a:extLst>
        </xdr:cNvPr>
        <xdr:cNvCxnSpPr/>
      </xdr:nvCxnSpPr>
      <xdr:spPr>
        <a:xfrm flipV="1">
          <a:off x="3385494" y="6313152"/>
          <a:ext cx="93786" cy="29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286298</xdr:colOff>
      <xdr:row>551</xdr:row>
      <xdr:rowOff>73086</xdr:rowOff>
    </xdr:from>
    <xdr:to>
      <xdr:col>5</xdr:col>
      <xdr:colOff>380084</xdr:colOff>
      <xdr:row>551</xdr:row>
      <xdr:rowOff>76013</xdr:rowOff>
    </xdr:to>
    <xdr:cxnSp macro="">
      <xdr:nvCxnSpPr>
        <xdr:cNvPr id="327" name="Conector recto 326">
          <a:extLst>
            <a:ext uri="{FF2B5EF4-FFF2-40B4-BE49-F238E27FC236}">
              <a16:creationId xmlns:a16="http://schemas.microsoft.com/office/drawing/2014/main" id="{13703CAD-75E2-400D-8318-885CE2EF0234}"/>
            </a:ext>
          </a:extLst>
        </xdr:cNvPr>
        <xdr:cNvCxnSpPr/>
      </xdr:nvCxnSpPr>
      <xdr:spPr>
        <a:xfrm flipV="1">
          <a:off x="3375970" y="6341727"/>
          <a:ext cx="93786" cy="29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479178</xdr:colOff>
      <xdr:row>551</xdr:row>
      <xdr:rowOff>39749</xdr:rowOff>
    </xdr:from>
    <xdr:to>
      <xdr:col>5</xdr:col>
      <xdr:colOff>572964</xdr:colOff>
      <xdr:row>551</xdr:row>
      <xdr:rowOff>42676</xdr:rowOff>
    </xdr:to>
    <xdr:cxnSp macro="">
      <xdr:nvCxnSpPr>
        <xdr:cNvPr id="328" name="Conector recto 327">
          <a:extLst>
            <a:ext uri="{FF2B5EF4-FFF2-40B4-BE49-F238E27FC236}">
              <a16:creationId xmlns:a16="http://schemas.microsoft.com/office/drawing/2014/main" id="{C22896B4-9DB6-4133-866E-3331E63356A2}"/>
            </a:ext>
          </a:extLst>
        </xdr:cNvPr>
        <xdr:cNvCxnSpPr/>
      </xdr:nvCxnSpPr>
      <xdr:spPr>
        <a:xfrm flipV="1">
          <a:off x="3568850" y="6308390"/>
          <a:ext cx="93786" cy="29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472035</xdr:colOff>
      <xdr:row>551</xdr:row>
      <xdr:rowOff>68324</xdr:rowOff>
    </xdr:from>
    <xdr:to>
      <xdr:col>5</xdr:col>
      <xdr:colOff>565821</xdr:colOff>
      <xdr:row>551</xdr:row>
      <xdr:rowOff>71251</xdr:rowOff>
    </xdr:to>
    <xdr:cxnSp macro="">
      <xdr:nvCxnSpPr>
        <xdr:cNvPr id="329" name="Conector recto 328">
          <a:extLst>
            <a:ext uri="{FF2B5EF4-FFF2-40B4-BE49-F238E27FC236}">
              <a16:creationId xmlns:a16="http://schemas.microsoft.com/office/drawing/2014/main" id="{0EF238E4-8909-4381-83BE-D004C4F5D600}"/>
            </a:ext>
          </a:extLst>
        </xdr:cNvPr>
        <xdr:cNvCxnSpPr/>
      </xdr:nvCxnSpPr>
      <xdr:spPr>
        <a:xfrm flipV="1">
          <a:off x="3561707" y="6336965"/>
          <a:ext cx="93786" cy="29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329046</xdr:colOff>
      <xdr:row>538</xdr:row>
      <xdr:rowOff>136735</xdr:rowOff>
    </xdr:from>
    <xdr:to>
      <xdr:col>13</xdr:col>
      <xdr:colOff>12989</xdr:colOff>
      <xdr:row>538</xdr:row>
      <xdr:rowOff>136735</xdr:rowOff>
    </xdr:to>
    <xdr:cxnSp macro="">
      <xdr:nvCxnSpPr>
        <xdr:cNvPr id="330" name="Conector recto 329">
          <a:extLst>
            <a:ext uri="{FF2B5EF4-FFF2-40B4-BE49-F238E27FC236}">
              <a16:creationId xmlns:a16="http://schemas.microsoft.com/office/drawing/2014/main" id="{3351415B-AE4D-4C02-86ED-1FF09EF47649}"/>
            </a:ext>
          </a:extLst>
        </xdr:cNvPr>
        <xdr:cNvCxnSpPr/>
      </xdr:nvCxnSpPr>
      <xdr:spPr>
        <a:xfrm flipH="1">
          <a:off x="7984765" y="4161048"/>
          <a:ext cx="96981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26374</xdr:colOff>
      <xdr:row>539</xdr:row>
      <xdr:rowOff>5851</xdr:rowOff>
    </xdr:from>
    <xdr:to>
      <xdr:col>12</xdr:col>
      <xdr:colOff>58613</xdr:colOff>
      <xdr:row>539</xdr:row>
      <xdr:rowOff>99635</xdr:rowOff>
    </xdr:to>
    <xdr:cxnSp macro="">
      <xdr:nvCxnSpPr>
        <xdr:cNvPr id="331" name="Conector recto 330">
          <a:extLst>
            <a:ext uri="{FF2B5EF4-FFF2-40B4-BE49-F238E27FC236}">
              <a16:creationId xmlns:a16="http://schemas.microsoft.com/office/drawing/2014/main" id="{6739CF4F-3734-45D3-9396-B062233CB2E1}"/>
            </a:ext>
          </a:extLst>
        </xdr:cNvPr>
        <xdr:cNvCxnSpPr/>
      </xdr:nvCxnSpPr>
      <xdr:spPr>
        <a:xfrm flipH="1">
          <a:off x="8205968" y="4202804"/>
          <a:ext cx="32239" cy="937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61541</xdr:colOff>
      <xdr:row>539</xdr:row>
      <xdr:rowOff>5850</xdr:rowOff>
    </xdr:from>
    <xdr:to>
      <xdr:col>12</xdr:col>
      <xdr:colOff>93780</xdr:colOff>
      <xdr:row>539</xdr:row>
      <xdr:rowOff>99634</xdr:rowOff>
    </xdr:to>
    <xdr:cxnSp macro="">
      <xdr:nvCxnSpPr>
        <xdr:cNvPr id="332" name="Conector recto 331">
          <a:extLst>
            <a:ext uri="{FF2B5EF4-FFF2-40B4-BE49-F238E27FC236}">
              <a16:creationId xmlns:a16="http://schemas.microsoft.com/office/drawing/2014/main" id="{877113B7-7B94-430E-B75B-9CDC3193FADF}"/>
            </a:ext>
          </a:extLst>
        </xdr:cNvPr>
        <xdr:cNvCxnSpPr/>
      </xdr:nvCxnSpPr>
      <xdr:spPr>
        <a:xfrm flipH="1">
          <a:off x="8241135" y="4202803"/>
          <a:ext cx="32239" cy="937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213941</xdr:colOff>
      <xdr:row>539</xdr:row>
      <xdr:rowOff>11708</xdr:rowOff>
    </xdr:from>
    <xdr:to>
      <xdr:col>12</xdr:col>
      <xdr:colOff>246180</xdr:colOff>
      <xdr:row>539</xdr:row>
      <xdr:rowOff>105492</xdr:rowOff>
    </xdr:to>
    <xdr:cxnSp macro="">
      <xdr:nvCxnSpPr>
        <xdr:cNvPr id="333" name="Conector recto 332">
          <a:extLst>
            <a:ext uri="{FF2B5EF4-FFF2-40B4-BE49-F238E27FC236}">
              <a16:creationId xmlns:a16="http://schemas.microsoft.com/office/drawing/2014/main" id="{ABB042AE-79A5-4C01-815B-236F83A3CF55}"/>
            </a:ext>
          </a:extLst>
        </xdr:cNvPr>
        <xdr:cNvCxnSpPr/>
      </xdr:nvCxnSpPr>
      <xdr:spPr>
        <a:xfrm flipH="1">
          <a:off x="8393535" y="4208661"/>
          <a:ext cx="32239" cy="937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246178</xdr:colOff>
      <xdr:row>539</xdr:row>
      <xdr:rowOff>11706</xdr:rowOff>
    </xdr:from>
    <xdr:to>
      <xdr:col>12</xdr:col>
      <xdr:colOff>278417</xdr:colOff>
      <xdr:row>539</xdr:row>
      <xdr:rowOff>105490</xdr:rowOff>
    </xdr:to>
    <xdr:cxnSp macro="">
      <xdr:nvCxnSpPr>
        <xdr:cNvPr id="334" name="Conector recto 333">
          <a:extLst>
            <a:ext uri="{FF2B5EF4-FFF2-40B4-BE49-F238E27FC236}">
              <a16:creationId xmlns:a16="http://schemas.microsoft.com/office/drawing/2014/main" id="{C347925B-82C3-4086-8AB4-1FA68095CCF9}"/>
            </a:ext>
          </a:extLst>
        </xdr:cNvPr>
        <xdr:cNvCxnSpPr/>
      </xdr:nvCxnSpPr>
      <xdr:spPr>
        <a:xfrm flipH="1">
          <a:off x="8425772" y="4208659"/>
          <a:ext cx="32239" cy="937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398578</xdr:colOff>
      <xdr:row>539</xdr:row>
      <xdr:rowOff>8772</xdr:rowOff>
    </xdr:from>
    <xdr:to>
      <xdr:col>12</xdr:col>
      <xdr:colOff>430817</xdr:colOff>
      <xdr:row>539</xdr:row>
      <xdr:rowOff>102556</xdr:rowOff>
    </xdr:to>
    <xdr:cxnSp macro="">
      <xdr:nvCxnSpPr>
        <xdr:cNvPr id="335" name="Conector recto 334">
          <a:extLst>
            <a:ext uri="{FF2B5EF4-FFF2-40B4-BE49-F238E27FC236}">
              <a16:creationId xmlns:a16="http://schemas.microsoft.com/office/drawing/2014/main" id="{8F381964-CD00-450D-AE10-56A5D4373557}"/>
            </a:ext>
          </a:extLst>
        </xdr:cNvPr>
        <xdr:cNvCxnSpPr/>
      </xdr:nvCxnSpPr>
      <xdr:spPr>
        <a:xfrm flipH="1">
          <a:off x="8578172" y="4205725"/>
          <a:ext cx="32239" cy="937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430817</xdr:colOff>
      <xdr:row>539</xdr:row>
      <xdr:rowOff>8768</xdr:rowOff>
    </xdr:from>
    <xdr:to>
      <xdr:col>12</xdr:col>
      <xdr:colOff>463056</xdr:colOff>
      <xdr:row>539</xdr:row>
      <xdr:rowOff>102552</xdr:rowOff>
    </xdr:to>
    <xdr:cxnSp macro="">
      <xdr:nvCxnSpPr>
        <xdr:cNvPr id="336" name="Conector recto 335">
          <a:extLst>
            <a:ext uri="{FF2B5EF4-FFF2-40B4-BE49-F238E27FC236}">
              <a16:creationId xmlns:a16="http://schemas.microsoft.com/office/drawing/2014/main" id="{5F78D79B-46A9-4B32-8E23-6BC9C69431F1}"/>
            </a:ext>
          </a:extLst>
        </xdr:cNvPr>
        <xdr:cNvCxnSpPr/>
      </xdr:nvCxnSpPr>
      <xdr:spPr>
        <a:xfrm flipH="1">
          <a:off x="8610411" y="4205721"/>
          <a:ext cx="32239" cy="937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583217</xdr:colOff>
      <xdr:row>539</xdr:row>
      <xdr:rowOff>5833</xdr:rowOff>
    </xdr:from>
    <xdr:to>
      <xdr:col>12</xdr:col>
      <xdr:colOff>615456</xdr:colOff>
      <xdr:row>539</xdr:row>
      <xdr:rowOff>99617</xdr:rowOff>
    </xdr:to>
    <xdr:cxnSp macro="">
      <xdr:nvCxnSpPr>
        <xdr:cNvPr id="337" name="Conector recto 336">
          <a:extLst>
            <a:ext uri="{FF2B5EF4-FFF2-40B4-BE49-F238E27FC236}">
              <a16:creationId xmlns:a16="http://schemas.microsoft.com/office/drawing/2014/main" id="{D9E19CE0-BED5-448A-9DC7-21B4406CE4AC}"/>
            </a:ext>
          </a:extLst>
        </xdr:cNvPr>
        <xdr:cNvCxnSpPr/>
      </xdr:nvCxnSpPr>
      <xdr:spPr>
        <a:xfrm flipH="1">
          <a:off x="8762811" y="4202786"/>
          <a:ext cx="32239" cy="937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612524</xdr:colOff>
      <xdr:row>539</xdr:row>
      <xdr:rowOff>5831</xdr:rowOff>
    </xdr:from>
    <xdr:to>
      <xdr:col>12</xdr:col>
      <xdr:colOff>644763</xdr:colOff>
      <xdr:row>539</xdr:row>
      <xdr:rowOff>99615</xdr:rowOff>
    </xdr:to>
    <xdr:cxnSp macro="">
      <xdr:nvCxnSpPr>
        <xdr:cNvPr id="338" name="Conector recto 337">
          <a:extLst>
            <a:ext uri="{FF2B5EF4-FFF2-40B4-BE49-F238E27FC236}">
              <a16:creationId xmlns:a16="http://schemas.microsoft.com/office/drawing/2014/main" id="{1D0BD68F-C84E-4648-8773-92072C63A021}"/>
            </a:ext>
          </a:extLst>
        </xdr:cNvPr>
        <xdr:cNvCxnSpPr/>
      </xdr:nvCxnSpPr>
      <xdr:spPr>
        <a:xfrm flipH="1">
          <a:off x="8792118" y="4202784"/>
          <a:ext cx="32239" cy="937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424410</xdr:colOff>
      <xdr:row>539</xdr:row>
      <xdr:rowOff>42130</xdr:rowOff>
    </xdr:from>
    <xdr:to>
      <xdr:col>11</xdr:col>
      <xdr:colOff>518196</xdr:colOff>
      <xdr:row>539</xdr:row>
      <xdr:rowOff>45057</xdr:rowOff>
    </xdr:to>
    <xdr:cxnSp macro="">
      <xdr:nvCxnSpPr>
        <xdr:cNvPr id="339" name="Conector recto 338">
          <a:extLst>
            <a:ext uri="{FF2B5EF4-FFF2-40B4-BE49-F238E27FC236}">
              <a16:creationId xmlns:a16="http://schemas.microsoft.com/office/drawing/2014/main" id="{005F23EA-EA40-4AD6-A5BA-D0934060C579}"/>
            </a:ext>
          </a:extLst>
        </xdr:cNvPr>
        <xdr:cNvCxnSpPr/>
      </xdr:nvCxnSpPr>
      <xdr:spPr>
        <a:xfrm flipV="1">
          <a:off x="8080129" y="4239083"/>
          <a:ext cx="93786" cy="29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419648</xdr:colOff>
      <xdr:row>539</xdr:row>
      <xdr:rowOff>68324</xdr:rowOff>
    </xdr:from>
    <xdr:to>
      <xdr:col>11</xdr:col>
      <xdr:colOff>513434</xdr:colOff>
      <xdr:row>539</xdr:row>
      <xdr:rowOff>71251</xdr:rowOff>
    </xdr:to>
    <xdr:cxnSp macro="">
      <xdr:nvCxnSpPr>
        <xdr:cNvPr id="340" name="Conector recto 339">
          <a:extLst>
            <a:ext uri="{FF2B5EF4-FFF2-40B4-BE49-F238E27FC236}">
              <a16:creationId xmlns:a16="http://schemas.microsoft.com/office/drawing/2014/main" id="{EDE0CB62-D289-4272-BADE-4AE6B429FFAB}"/>
            </a:ext>
          </a:extLst>
        </xdr:cNvPr>
        <xdr:cNvCxnSpPr/>
      </xdr:nvCxnSpPr>
      <xdr:spPr>
        <a:xfrm flipV="1">
          <a:off x="8075367" y="4265277"/>
          <a:ext cx="93786" cy="29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110085</xdr:colOff>
      <xdr:row>539</xdr:row>
      <xdr:rowOff>42130</xdr:rowOff>
    </xdr:from>
    <xdr:to>
      <xdr:col>12</xdr:col>
      <xdr:colOff>203871</xdr:colOff>
      <xdr:row>539</xdr:row>
      <xdr:rowOff>45057</xdr:rowOff>
    </xdr:to>
    <xdr:cxnSp macro="">
      <xdr:nvCxnSpPr>
        <xdr:cNvPr id="341" name="Conector recto 340">
          <a:extLst>
            <a:ext uri="{FF2B5EF4-FFF2-40B4-BE49-F238E27FC236}">
              <a16:creationId xmlns:a16="http://schemas.microsoft.com/office/drawing/2014/main" id="{A6BF688B-6587-4EE9-A331-7EEA8C8C55E8}"/>
            </a:ext>
          </a:extLst>
        </xdr:cNvPr>
        <xdr:cNvCxnSpPr/>
      </xdr:nvCxnSpPr>
      <xdr:spPr>
        <a:xfrm flipV="1">
          <a:off x="8289679" y="4239083"/>
          <a:ext cx="93786" cy="29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102942</xdr:colOff>
      <xdr:row>539</xdr:row>
      <xdr:rowOff>68324</xdr:rowOff>
    </xdr:from>
    <xdr:to>
      <xdr:col>12</xdr:col>
      <xdr:colOff>196728</xdr:colOff>
      <xdr:row>539</xdr:row>
      <xdr:rowOff>71251</xdr:rowOff>
    </xdr:to>
    <xdr:cxnSp macro="">
      <xdr:nvCxnSpPr>
        <xdr:cNvPr id="342" name="Conector recto 341">
          <a:extLst>
            <a:ext uri="{FF2B5EF4-FFF2-40B4-BE49-F238E27FC236}">
              <a16:creationId xmlns:a16="http://schemas.microsoft.com/office/drawing/2014/main" id="{B0EF3838-DD3C-4EF7-81BF-365003B26FE6}"/>
            </a:ext>
          </a:extLst>
        </xdr:cNvPr>
        <xdr:cNvCxnSpPr/>
      </xdr:nvCxnSpPr>
      <xdr:spPr>
        <a:xfrm flipV="1">
          <a:off x="8282536" y="4265277"/>
          <a:ext cx="93786" cy="29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295822</xdr:colOff>
      <xdr:row>539</xdr:row>
      <xdr:rowOff>44511</xdr:rowOff>
    </xdr:from>
    <xdr:to>
      <xdr:col>12</xdr:col>
      <xdr:colOff>389608</xdr:colOff>
      <xdr:row>539</xdr:row>
      <xdr:rowOff>47438</xdr:rowOff>
    </xdr:to>
    <xdr:cxnSp macro="">
      <xdr:nvCxnSpPr>
        <xdr:cNvPr id="343" name="Conector recto 342">
          <a:extLst>
            <a:ext uri="{FF2B5EF4-FFF2-40B4-BE49-F238E27FC236}">
              <a16:creationId xmlns:a16="http://schemas.microsoft.com/office/drawing/2014/main" id="{B9030D21-1946-4E56-BA0F-A26D4C7052EE}"/>
            </a:ext>
          </a:extLst>
        </xdr:cNvPr>
        <xdr:cNvCxnSpPr/>
      </xdr:nvCxnSpPr>
      <xdr:spPr>
        <a:xfrm flipV="1">
          <a:off x="8475416" y="4241464"/>
          <a:ext cx="93786" cy="29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286298</xdr:colOff>
      <xdr:row>539</xdr:row>
      <xdr:rowOff>73086</xdr:rowOff>
    </xdr:from>
    <xdr:to>
      <xdr:col>12</xdr:col>
      <xdr:colOff>380084</xdr:colOff>
      <xdr:row>539</xdr:row>
      <xdr:rowOff>76013</xdr:rowOff>
    </xdr:to>
    <xdr:cxnSp macro="">
      <xdr:nvCxnSpPr>
        <xdr:cNvPr id="344" name="Conector recto 343">
          <a:extLst>
            <a:ext uri="{FF2B5EF4-FFF2-40B4-BE49-F238E27FC236}">
              <a16:creationId xmlns:a16="http://schemas.microsoft.com/office/drawing/2014/main" id="{E94DF60C-A2DB-4C72-9B95-1B87E274F24E}"/>
            </a:ext>
          </a:extLst>
        </xdr:cNvPr>
        <xdr:cNvCxnSpPr/>
      </xdr:nvCxnSpPr>
      <xdr:spPr>
        <a:xfrm flipV="1">
          <a:off x="8465892" y="4270039"/>
          <a:ext cx="93786" cy="29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479178</xdr:colOff>
      <xdr:row>539</xdr:row>
      <xdr:rowOff>39749</xdr:rowOff>
    </xdr:from>
    <xdr:to>
      <xdr:col>12</xdr:col>
      <xdr:colOff>572964</xdr:colOff>
      <xdr:row>539</xdr:row>
      <xdr:rowOff>42676</xdr:rowOff>
    </xdr:to>
    <xdr:cxnSp macro="">
      <xdr:nvCxnSpPr>
        <xdr:cNvPr id="345" name="Conector recto 344">
          <a:extLst>
            <a:ext uri="{FF2B5EF4-FFF2-40B4-BE49-F238E27FC236}">
              <a16:creationId xmlns:a16="http://schemas.microsoft.com/office/drawing/2014/main" id="{B2DDB7EE-4D9E-4961-B8C9-692E5180E924}"/>
            </a:ext>
          </a:extLst>
        </xdr:cNvPr>
        <xdr:cNvCxnSpPr/>
      </xdr:nvCxnSpPr>
      <xdr:spPr>
        <a:xfrm flipV="1">
          <a:off x="8658772" y="4236702"/>
          <a:ext cx="93786" cy="29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472035</xdr:colOff>
      <xdr:row>539</xdr:row>
      <xdr:rowOff>68324</xdr:rowOff>
    </xdr:from>
    <xdr:to>
      <xdr:col>12</xdr:col>
      <xdr:colOff>565821</xdr:colOff>
      <xdr:row>539</xdr:row>
      <xdr:rowOff>71251</xdr:rowOff>
    </xdr:to>
    <xdr:cxnSp macro="">
      <xdr:nvCxnSpPr>
        <xdr:cNvPr id="346" name="Conector recto 345">
          <a:extLst>
            <a:ext uri="{FF2B5EF4-FFF2-40B4-BE49-F238E27FC236}">
              <a16:creationId xmlns:a16="http://schemas.microsoft.com/office/drawing/2014/main" id="{6273015C-25B3-4B38-A7AE-2A3F4AC59640}"/>
            </a:ext>
          </a:extLst>
        </xdr:cNvPr>
        <xdr:cNvCxnSpPr/>
      </xdr:nvCxnSpPr>
      <xdr:spPr>
        <a:xfrm flipV="1">
          <a:off x="8651629" y="4265277"/>
          <a:ext cx="93786" cy="29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290593</xdr:colOff>
      <xdr:row>538</xdr:row>
      <xdr:rowOff>48433</xdr:rowOff>
    </xdr:from>
    <xdr:to>
      <xdr:col>6</xdr:col>
      <xdr:colOff>122670</xdr:colOff>
      <xdr:row>538</xdr:row>
      <xdr:rowOff>103517</xdr:rowOff>
    </xdr:to>
    <xdr:cxnSp macro="">
      <xdr:nvCxnSpPr>
        <xdr:cNvPr id="347" name="Conector recto 346">
          <a:extLst>
            <a:ext uri="{FF2B5EF4-FFF2-40B4-BE49-F238E27FC236}">
              <a16:creationId xmlns:a16="http://schemas.microsoft.com/office/drawing/2014/main" id="{69763838-75D9-4BC7-A16E-5B8D6E50D699}"/>
            </a:ext>
          </a:extLst>
        </xdr:cNvPr>
        <xdr:cNvCxnSpPr/>
      </xdr:nvCxnSpPr>
      <xdr:spPr>
        <a:xfrm>
          <a:off x="3380265" y="4072746"/>
          <a:ext cx="528593" cy="550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229246</xdr:colOff>
      <xdr:row>550</xdr:row>
      <xdr:rowOff>83949</xdr:rowOff>
    </xdr:from>
    <xdr:to>
      <xdr:col>6</xdr:col>
      <xdr:colOff>5742</xdr:colOff>
      <xdr:row>550</xdr:row>
      <xdr:rowOff>124538</xdr:rowOff>
    </xdr:to>
    <xdr:cxnSp macro="">
      <xdr:nvCxnSpPr>
        <xdr:cNvPr id="348" name="Conector recto 347">
          <a:extLst>
            <a:ext uri="{FF2B5EF4-FFF2-40B4-BE49-F238E27FC236}">
              <a16:creationId xmlns:a16="http://schemas.microsoft.com/office/drawing/2014/main" id="{B2E4029B-F343-4333-875C-ED5BECA95F30}"/>
            </a:ext>
          </a:extLst>
        </xdr:cNvPr>
        <xdr:cNvCxnSpPr/>
      </xdr:nvCxnSpPr>
      <xdr:spPr>
        <a:xfrm>
          <a:off x="3318918" y="6179949"/>
          <a:ext cx="473012" cy="4058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433550</xdr:colOff>
      <xdr:row>538</xdr:row>
      <xdr:rowOff>75710</xdr:rowOff>
    </xdr:from>
    <xdr:to>
      <xdr:col>5</xdr:col>
      <xdr:colOff>551792</xdr:colOff>
      <xdr:row>550</xdr:row>
      <xdr:rowOff>101986</xdr:rowOff>
    </xdr:to>
    <xdr:cxnSp macro="">
      <xdr:nvCxnSpPr>
        <xdr:cNvPr id="349" name="Conector recto de flecha 348">
          <a:extLst>
            <a:ext uri="{FF2B5EF4-FFF2-40B4-BE49-F238E27FC236}">
              <a16:creationId xmlns:a16="http://schemas.microsoft.com/office/drawing/2014/main" id="{F22234C0-0790-4EB0-9DB6-280235F5F5DA}"/>
            </a:ext>
          </a:extLst>
        </xdr:cNvPr>
        <xdr:cNvCxnSpPr/>
      </xdr:nvCxnSpPr>
      <xdr:spPr>
        <a:xfrm flipV="1">
          <a:off x="3523222" y="4100023"/>
          <a:ext cx="118242" cy="2097963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348761</xdr:colOff>
      <xdr:row>551</xdr:row>
      <xdr:rowOff>0</xdr:rowOff>
    </xdr:from>
    <xdr:to>
      <xdr:col>4</xdr:col>
      <xdr:colOff>381000</xdr:colOff>
      <xdr:row>551</xdr:row>
      <xdr:rowOff>93784</xdr:rowOff>
    </xdr:to>
    <xdr:cxnSp macro="">
      <xdr:nvCxnSpPr>
        <xdr:cNvPr id="350" name="Conector recto 349">
          <a:extLst>
            <a:ext uri="{FF2B5EF4-FFF2-40B4-BE49-F238E27FC236}">
              <a16:creationId xmlns:a16="http://schemas.microsoft.com/office/drawing/2014/main" id="{645437A3-C07D-46C0-BDBB-247E08A2EA10}"/>
            </a:ext>
          </a:extLst>
        </xdr:cNvPr>
        <xdr:cNvCxnSpPr/>
      </xdr:nvCxnSpPr>
      <xdr:spPr>
        <a:xfrm flipH="1">
          <a:off x="2741917" y="6268641"/>
          <a:ext cx="32239" cy="937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380998</xdr:colOff>
      <xdr:row>551</xdr:row>
      <xdr:rowOff>5858</xdr:rowOff>
    </xdr:from>
    <xdr:to>
      <xdr:col>4</xdr:col>
      <xdr:colOff>413237</xdr:colOff>
      <xdr:row>551</xdr:row>
      <xdr:rowOff>99642</xdr:rowOff>
    </xdr:to>
    <xdr:cxnSp macro="">
      <xdr:nvCxnSpPr>
        <xdr:cNvPr id="351" name="Conector recto 350">
          <a:extLst>
            <a:ext uri="{FF2B5EF4-FFF2-40B4-BE49-F238E27FC236}">
              <a16:creationId xmlns:a16="http://schemas.microsoft.com/office/drawing/2014/main" id="{E1CB1148-180A-40ED-A5FF-BFD632C1DE8B}"/>
            </a:ext>
          </a:extLst>
        </xdr:cNvPr>
        <xdr:cNvCxnSpPr/>
      </xdr:nvCxnSpPr>
      <xdr:spPr>
        <a:xfrm flipH="1">
          <a:off x="2774154" y="6274499"/>
          <a:ext cx="32239" cy="937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533398</xdr:colOff>
      <xdr:row>551</xdr:row>
      <xdr:rowOff>5856</xdr:rowOff>
    </xdr:from>
    <xdr:to>
      <xdr:col>4</xdr:col>
      <xdr:colOff>565637</xdr:colOff>
      <xdr:row>551</xdr:row>
      <xdr:rowOff>99640</xdr:rowOff>
    </xdr:to>
    <xdr:cxnSp macro="">
      <xdr:nvCxnSpPr>
        <xdr:cNvPr id="352" name="Conector recto 351">
          <a:extLst>
            <a:ext uri="{FF2B5EF4-FFF2-40B4-BE49-F238E27FC236}">
              <a16:creationId xmlns:a16="http://schemas.microsoft.com/office/drawing/2014/main" id="{70823D46-D16B-4206-8BE7-C4B92AA6768C}"/>
            </a:ext>
          </a:extLst>
        </xdr:cNvPr>
        <xdr:cNvCxnSpPr/>
      </xdr:nvCxnSpPr>
      <xdr:spPr>
        <a:xfrm flipH="1">
          <a:off x="2926554" y="6274497"/>
          <a:ext cx="32239" cy="937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568566</xdr:colOff>
      <xdr:row>551</xdr:row>
      <xdr:rowOff>2923</xdr:rowOff>
    </xdr:from>
    <xdr:to>
      <xdr:col>4</xdr:col>
      <xdr:colOff>600805</xdr:colOff>
      <xdr:row>551</xdr:row>
      <xdr:rowOff>96707</xdr:rowOff>
    </xdr:to>
    <xdr:cxnSp macro="">
      <xdr:nvCxnSpPr>
        <xdr:cNvPr id="353" name="Conector recto 352">
          <a:extLst>
            <a:ext uri="{FF2B5EF4-FFF2-40B4-BE49-F238E27FC236}">
              <a16:creationId xmlns:a16="http://schemas.microsoft.com/office/drawing/2014/main" id="{45B526FC-71B0-4BFE-A671-4C80C7C2A4B6}"/>
            </a:ext>
          </a:extLst>
        </xdr:cNvPr>
        <xdr:cNvCxnSpPr/>
      </xdr:nvCxnSpPr>
      <xdr:spPr>
        <a:xfrm flipH="1">
          <a:off x="2961722" y="6271564"/>
          <a:ext cx="32239" cy="937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424410</xdr:colOff>
      <xdr:row>551</xdr:row>
      <xdr:rowOff>42130</xdr:rowOff>
    </xdr:from>
    <xdr:to>
      <xdr:col>4</xdr:col>
      <xdr:colOff>518196</xdr:colOff>
      <xdr:row>551</xdr:row>
      <xdr:rowOff>45057</xdr:rowOff>
    </xdr:to>
    <xdr:cxnSp macro="">
      <xdr:nvCxnSpPr>
        <xdr:cNvPr id="354" name="Conector recto 353">
          <a:extLst>
            <a:ext uri="{FF2B5EF4-FFF2-40B4-BE49-F238E27FC236}">
              <a16:creationId xmlns:a16="http://schemas.microsoft.com/office/drawing/2014/main" id="{A9422620-E0A7-439E-AC28-9946E2A94679}"/>
            </a:ext>
          </a:extLst>
        </xdr:cNvPr>
        <xdr:cNvCxnSpPr/>
      </xdr:nvCxnSpPr>
      <xdr:spPr>
        <a:xfrm flipV="1">
          <a:off x="2817566" y="6310771"/>
          <a:ext cx="93786" cy="29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419648</xdr:colOff>
      <xdr:row>551</xdr:row>
      <xdr:rowOff>68324</xdr:rowOff>
    </xdr:from>
    <xdr:to>
      <xdr:col>4</xdr:col>
      <xdr:colOff>513434</xdr:colOff>
      <xdr:row>551</xdr:row>
      <xdr:rowOff>71251</xdr:rowOff>
    </xdr:to>
    <xdr:cxnSp macro="">
      <xdr:nvCxnSpPr>
        <xdr:cNvPr id="355" name="Conector recto 354">
          <a:extLst>
            <a:ext uri="{FF2B5EF4-FFF2-40B4-BE49-F238E27FC236}">
              <a16:creationId xmlns:a16="http://schemas.microsoft.com/office/drawing/2014/main" id="{927EFA8A-633C-4B6B-A57A-ED823BF78E55}"/>
            </a:ext>
          </a:extLst>
        </xdr:cNvPr>
        <xdr:cNvCxnSpPr/>
      </xdr:nvCxnSpPr>
      <xdr:spPr>
        <a:xfrm flipV="1">
          <a:off x="2812804" y="6336965"/>
          <a:ext cx="93786" cy="29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606338</xdr:colOff>
      <xdr:row>551</xdr:row>
      <xdr:rowOff>68324</xdr:rowOff>
    </xdr:from>
    <xdr:to>
      <xdr:col>5</xdr:col>
      <xdr:colOff>2894</xdr:colOff>
      <xdr:row>551</xdr:row>
      <xdr:rowOff>71251</xdr:rowOff>
    </xdr:to>
    <xdr:cxnSp macro="">
      <xdr:nvCxnSpPr>
        <xdr:cNvPr id="356" name="Conector recto 355">
          <a:extLst>
            <a:ext uri="{FF2B5EF4-FFF2-40B4-BE49-F238E27FC236}">
              <a16:creationId xmlns:a16="http://schemas.microsoft.com/office/drawing/2014/main" id="{A48923DE-B6B5-43B0-911D-5EB3502F9C09}"/>
            </a:ext>
          </a:extLst>
        </xdr:cNvPr>
        <xdr:cNvCxnSpPr/>
      </xdr:nvCxnSpPr>
      <xdr:spPr>
        <a:xfrm flipV="1">
          <a:off x="2999494" y="6336965"/>
          <a:ext cx="93072" cy="29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621578</xdr:colOff>
      <xdr:row>551</xdr:row>
      <xdr:rowOff>37844</xdr:rowOff>
    </xdr:from>
    <xdr:to>
      <xdr:col>5</xdr:col>
      <xdr:colOff>18134</xdr:colOff>
      <xdr:row>551</xdr:row>
      <xdr:rowOff>40771</xdr:rowOff>
    </xdr:to>
    <xdr:cxnSp macro="">
      <xdr:nvCxnSpPr>
        <xdr:cNvPr id="357" name="Conector recto 356">
          <a:extLst>
            <a:ext uri="{FF2B5EF4-FFF2-40B4-BE49-F238E27FC236}">
              <a16:creationId xmlns:a16="http://schemas.microsoft.com/office/drawing/2014/main" id="{2851C22A-0E74-4AFA-B8D4-3C2EE95CA171}"/>
            </a:ext>
          </a:extLst>
        </xdr:cNvPr>
        <xdr:cNvCxnSpPr/>
      </xdr:nvCxnSpPr>
      <xdr:spPr>
        <a:xfrm flipV="1">
          <a:off x="3014734" y="6306485"/>
          <a:ext cx="93072" cy="29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117824</xdr:colOff>
      <xdr:row>538</xdr:row>
      <xdr:rowOff>32848</xdr:rowOff>
    </xdr:from>
    <xdr:to>
      <xdr:col>7</xdr:col>
      <xdr:colOff>135139</xdr:colOff>
      <xdr:row>538</xdr:row>
      <xdr:rowOff>32848</xdr:rowOff>
    </xdr:to>
    <xdr:cxnSp macro="">
      <xdr:nvCxnSpPr>
        <xdr:cNvPr id="362" name="Conector recto de flecha 361">
          <a:extLst>
            <a:ext uri="{FF2B5EF4-FFF2-40B4-BE49-F238E27FC236}">
              <a16:creationId xmlns:a16="http://schemas.microsoft.com/office/drawing/2014/main" id="{B6FCFA02-A781-48A0-BF2D-9C850A21C022}"/>
            </a:ext>
          </a:extLst>
        </xdr:cNvPr>
        <xdr:cNvCxnSpPr/>
      </xdr:nvCxnSpPr>
      <xdr:spPr>
        <a:xfrm rot="180000">
          <a:off x="3904012" y="4057161"/>
          <a:ext cx="779315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441961</xdr:colOff>
      <xdr:row>557</xdr:row>
      <xdr:rowOff>0</xdr:rowOff>
    </xdr:from>
    <xdr:to>
      <xdr:col>11</xdr:col>
      <xdr:colOff>475035</xdr:colOff>
      <xdr:row>590</xdr:row>
      <xdr:rowOff>53340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860AA9-92C8-D822-F740-2099E8437E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941" y="97802700"/>
          <a:ext cx="6167174" cy="5852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30480</xdr:colOff>
      <xdr:row>0</xdr:row>
      <xdr:rowOff>137159</xdr:rowOff>
    </xdr:from>
    <xdr:to>
      <xdr:col>13</xdr:col>
      <xdr:colOff>586740</xdr:colOff>
      <xdr:row>11</xdr:row>
      <xdr:rowOff>145802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2571B0C-3F9A-4B24-425B-6506E988C18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0" r="10425" b="35211"/>
        <a:stretch/>
      </xdr:blipFill>
      <xdr:spPr bwMode="auto">
        <a:xfrm>
          <a:off x="7124700" y="137159"/>
          <a:ext cx="2667000" cy="2058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561"/>
  <sheetViews>
    <sheetView tabSelected="1" zoomScaleNormal="100" zoomScaleSheetLayoutView="100" workbookViewId="0">
      <selection activeCell="R12" sqref="R12"/>
    </sheetView>
  </sheetViews>
  <sheetFormatPr defaultColWidth="11.44140625" defaultRowHeight="13.8" x14ac:dyDescent="0.3"/>
  <cols>
    <col min="1" max="1" width="4" style="1" customWidth="1"/>
    <col min="2" max="2" width="11.44140625" style="1"/>
    <col min="3" max="3" width="10" style="26" customWidth="1"/>
    <col min="4" max="6" width="10.44140625" style="1" customWidth="1"/>
    <col min="7" max="8" width="11.44140625" style="1"/>
    <col min="9" max="9" width="12.33203125" style="1" bestFit="1" customWidth="1"/>
    <col min="10" max="11" width="11.44140625" style="1"/>
    <col min="12" max="12" width="7.88671875" style="1" customWidth="1"/>
    <col min="13" max="14" width="11.44140625" style="1"/>
    <col min="15" max="15" width="2.109375" style="73" customWidth="1"/>
    <col min="16" max="16384" width="11.44140625" style="1"/>
  </cols>
  <sheetData>
    <row r="2" spans="2:13" ht="23.4" x14ac:dyDescent="0.45">
      <c r="B2" s="68" t="s">
        <v>159</v>
      </c>
      <c r="C2" s="68"/>
      <c r="D2" s="68"/>
      <c r="E2" s="68"/>
      <c r="F2" s="68"/>
      <c r="G2" s="68"/>
      <c r="H2" s="68"/>
      <c r="I2" s="68"/>
    </row>
    <row r="3" spans="2:13" ht="14.25" customHeight="1" x14ac:dyDescent="0.45">
      <c r="B3" s="65"/>
      <c r="C3" s="65"/>
      <c r="D3" s="65"/>
      <c r="E3" s="65"/>
      <c r="F3" s="65"/>
      <c r="G3" s="65"/>
      <c r="H3" s="65"/>
      <c r="I3" s="65"/>
    </row>
    <row r="4" spans="2:13" x14ac:dyDescent="0.3">
      <c r="B4" s="2" t="s">
        <v>96</v>
      </c>
    </row>
    <row r="5" spans="2:13" x14ac:dyDescent="0.3">
      <c r="B5" s="2"/>
    </row>
    <row r="6" spans="2:13" x14ac:dyDescent="0.3">
      <c r="B6" s="20" t="s">
        <v>85</v>
      </c>
      <c r="C6" s="28">
        <v>30</v>
      </c>
      <c r="D6" s="1" t="s">
        <v>3</v>
      </c>
      <c r="E6" s="1" t="s">
        <v>74</v>
      </c>
      <c r="M6"/>
    </row>
    <row r="7" spans="2:13" x14ac:dyDescent="0.3">
      <c r="B7" s="20" t="s">
        <v>84</v>
      </c>
      <c r="C7" s="28">
        <v>27</v>
      </c>
      <c r="D7" s="1" t="s">
        <v>3</v>
      </c>
      <c r="E7" s="1" t="s">
        <v>19</v>
      </c>
    </row>
    <row r="8" spans="2:13" x14ac:dyDescent="0.3">
      <c r="B8" s="20" t="s">
        <v>21</v>
      </c>
      <c r="C8" s="28">
        <v>6</v>
      </c>
      <c r="D8" s="1" t="s">
        <v>3</v>
      </c>
      <c r="E8" s="1" t="s">
        <v>88</v>
      </c>
    </row>
    <row r="9" spans="2:13" x14ac:dyDescent="0.3">
      <c r="B9" s="20" t="s">
        <v>20</v>
      </c>
      <c r="C9" s="28">
        <v>0</v>
      </c>
      <c r="D9" s="1" t="s">
        <v>3</v>
      </c>
      <c r="E9" s="1" t="s">
        <v>87</v>
      </c>
    </row>
    <row r="10" spans="2:13" x14ac:dyDescent="0.3">
      <c r="B10" s="20" t="s">
        <v>2</v>
      </c>
      <c r="C10" s="28">
        <v>0</v>
      </c>
      <c r="D10" s="1" t="s">
        <v>23</v>
      </c>
      <c r="E10" s="1" t="s">
        <v>86</v>
      </c>
    </row>
    <row r="11" spans="2:13" x14ac:dyDescent="0.3">
      <c r="B11" s="20" t="s">
        <v>24</v>
      </c>
      <c r="C11" s="28">
        <v>1.8</v>
      </c>
      <c r="D11" s="1" t="s">
        <v>25</v>
      </c>
      <c r="E11" s="1" t="s">
        <v>91</v>
      </c>
    </row>
    <row r="12" spans="2:13" x14ac:dyDescent="0.3">
      <c r="B12" s="20" t="s">
        <v>30</v>
      </c>
      <c r="C12" s="28">
        <v>2.4300000000000002</v>
      </c>
      <c r="D12" s="1" t="s">
        <v>25</v>
      </c>
      <c r="E12" s="1" t="s">
        <v>92</v>
      </c>
    </row>
    <row r="13" spans="2:13" x14ac:dyDescent="0.3">
      <c r="B13" s="20" t="s">
        <v>111</v>
      </c>
      <c r="C13" s="28">
        <v>2</v>
      </c>
      <c r="D13" s="1" t="s">
        <v>73</v>
      </c>
      <c r="E13" s="1" t="s">
        <v>93</v>
      </c>
    </row>
    <row r="14" spans="2:13" x14ac:dyDescent="0.3">
      <c r="B14" s="20" t="s">
        <v>34</v>
      </c>
      <c r="C14" s="28">
        <v>3</v>
      </c>
      <c r="D14" s="1" t="s">
        <v>23</v>
      </c>
      <c r="E14" s="1" t="s">
        <v>94</v>
      </c>
    </row>
    <row r="15" spans="2:13" x14ac:dyDescent="0.3">
      <c r="B15" s="20" t="s">
        <v>22</v>
      </c>
      <c r="C15" s="28">
        <v>1</v>
      </c>
      <c r="D15" s="1" t="s">
        <v>0</v>
      </c>
      <c r="E15" s="1" t="s">
        <v>89</v>
      </c>
    </row>
    <row r="16" spans="2:13" x14ac:dyDescent="0.3">
      <c r="B16" s="20" t="s">
        <v>52</v>
      </c>
      <c r="C16" s="28">
        <v>3</v>
      </c>
      <c r="D16" s="1" t="s">
        <v>0</v>
      </c>
      <c r="E16" s="1" t="s">
        <v>90</v>
      </c>
    </row>
    <row r="17" spans="2:19" x14ac:dyDescent="0.3">
      <c r="S17" s="1" t="s">
        <v>75</v>
      </c>
    </row>
    <row r="20" spans="2:19" x14ac:dyDescent="0.3">
      <c r="B20" s="2" t="s">
        <v>105</v>
      </c>
    </row>
    <row r="21" spans="2:19" x14ac:dyDescent="0.3">
      <c r="B21" s="2"/>
    </row>
    <row r="22" spans="2:19" x14ac:dyDescent="0.3">
      <c r="B22" s="3" t="s">
        <v>108</v>
      </c>
      <c r="G22" s="29"/>
      <c r="H22" s="29"/>
      <c r="I22" s="29"/>
      <c r="J22" s="29"/>
      <c r="K22" s="29"/>
      <c r="L22" s="29"/>
      <c r="M22" s="29"/>
      <c r="N22" s="29"/>
      <c r="O22" s="74"/>
      <c r="P22" s="29"/>
      <c r="Q22" s="29"/>
    </row>
    <row r="23" spans="2:19" x14ac:dyDescent="0.3">
      <c r="B23" s="20" t="s">
        <v>97</v>
      </c>
      <c r="C23" s="24">
        <f>C16</f>
        <v>3</v>
      </c>
      <c r="D23" s="1" t="s">
        <v>0</v>
      </c>
      <c r="G23" s="29"/>
      <c r="H23" s="29"/>
      <c r="I23" s="67" t="str">
        <f>CONCATENATE(C14, " t/m2")</f>
        <v>3 t/m2</v>
      </c>
      <c r="J23" s="67"/>
      <c r="M23" s="29"/>
      <c r="N23" s="29"/>
      <c r="O23" s="74"/>
      <c r="P23" s="30"/>
      <c r="Q23" s="29"/>
      <c r="R23" s="29"/>
    </row>
    <row r="24" spans="2:19" x14ac:dyDescent="0.3">
      <c r="B24" s="20" t="s">
        <v>98</v>
      </c>
      <c r="C24" s="28">
        <v>2</v>
      </c>
      <c r="D24" s="1" t="s">
        <v>0</v>
      </c>
      <c r="G24" s="53" t="str">
        <f>CONCATENATE(C15," m")</f>
        <v>1 m</v>
      </c>
      <c r="H24" s="29"/>
      <c r="I24" s="29"/>
      <c r="L24" s="29"/>
      <c r="M24" s="29"/>
      <c r="N24" s="29"/>
      <c r="O24" s="74"/>
      <c r="P24" s="29"/>
      <c r="Q24" s="29"/>
      <c r="R24" s="29"/>
    </row>
    <row r="25" spans="2:19" x14ac:dyDescent="0.3">
      <c r="B25" s="20" t="s">
        <v>99</v>
      </c>
      <c r="C25" s="28">
        <v>1.5</v>
      </c>
      <c r="D25" s="1" t="s">
        <v>0</v>
      </c>
      <c r="G25" s="29"/>
      <c r="I25" s="29"/>
      <c r="L25" s="26"/>
      <c r="M25" s="26"/>
      <c r="N25" s="30"/>
      <c r="O25" s="74"/>
      <c r="P25" s="29"/>
      <c r="Q25" s="29"/>
      <c r="R25" s="29"/>
    </row>
    <row r="26" spans="2:19" x14ac:dyDescent="0.3">
      <c r="B26" s="20" t="s">
        <v>100</v>
      </c>
      <c r="C26" s="24">
        <f>C15</f>
        <v>1</v>
      </c>
      <c r="D26" s="1" t="s">
        <v>0</v>
      </c>
      <c r="G26" s="29"/>
      <c r="H26" s="29"/>
      <c r="I26" s="29"/>
      <c r="L26" s="26"/>
      <c r="M26" s="26"/>
      <c r="N26" s="29"/>
      <c r="O26" s="74"/>
      <c r="P26" s="29"/>
      <c r="Q26" s="29"/>
      <c r="R26" s="29"/>
    </row>
    <row r="27" spans="2:19" x14ac:dyDescent="0.3">
      <c r="F27" s="39" t="str">
        <f>CONCATENATE("α=",C8,"º")</f>
        <v>α=6º</v>
      </c>
      <c r="G27" s="32" t="s">
        <v>47</v>
      </c>
      <c r="H27" s="31"/>
      <c r="L27" s="32"/>
      <c r="M27" s="34" t="str">
        <f>CONCATENATE(C32," m")</f>
        <v>1 m</v>
      </c>
      <c r="N27" s="30"/>
      <c r="O27" s="74"/>
      <c r="P27" s="30"/>
      <c r="Q27" s="29"/>
      <c r="R27" s="30"/>
    </row>
    <row r="28" spans="2:19" ht="13.5" customHeight="1" x14ac:dyDescent="0.3">
      <c r="B28" s="3" t="s">
        <v>107</v>
      </c>
      <c r="G28" s="29"/>
      <c r="I28" s="29"/>
      <c r="J28" s="69" t="s">
        <v>106</v>
      </c>
      <c r="K28" s="36"/>
      <c r="L28" s="33"/>
      <c r="M28" s="34"/>
      <c r="N28" s="29"/>
      <c r="O28" s="74"/>
      <c r="P28" s="29"/>
      <c r="Q28" s="29"/>
      <c r="R28" s="29"/>
    </row>
    <row r="29" spans="2:19" x14ac:dyDescent="0.3">
      <c r="B29" s="20" t="s">
        <v>101</v>
      </c>
      <c r="C29" s="28">
        <v>1</v>
      </c>
      <c r="D29" s="1" t="s">
        <v>0</v>
      </c>
      <c r="G29" s="29"/>
      <c r="H29" s="29"/>
      <c r="I29" s="29"/>
      <c r="J29" s="69"/>
      <c r="K29" s="36"/>
      <c r="L29" s="33"/>
      <c r="M29" s="34"/>
      <c r="N29" s="29"/>
      <c r="O29" s="74"/>
      <c r="P29" s="29"/>
      <c r="Q29" s="29"/>
      <c r="R29" s="29"/>
    </row>
    <row r="30" spans="2:19" x14ac:dyDescent="0.3">
      <c r="B30" s="20" t="s">
        <v>102</v>
      </c>
      <c r="C30" s="28">
        <v>1</v>
      </c>
      <c r="D30" s="1" t="s">
        <v>0</v>
      </c>
      <c r="G30" s="26" t="str">
        <f>CONCATENATE(C26," m")</f>
        <v>1 m</v>
      </c>
      <c r="H30" s="32" t="s">
        <v>46</v>
      </c>
      <c r="I30" s="40" t="str">
        <f>CONCATENATE("β=",ROUND(C68,2),"º")</f>
        <v>β=69.43º</v>
      </c>
      <c r="L30" s="32"/>
      <c r="M30" s="34" t="str">
        <f>CONCATENATE(C31," m")</f>
        <v>1 m</v>
      </c>
      <c r="N30" s="30"/>
      <c r="O30" s="74"/>
      <c r="P30" s="30"/>
      <c r="Q30" s="29"/>
      <c r="R30" s="30"/>
    </row>
    <row r="31" spans="2:19" x14ac:dyDescent="0.3">
      <c r="B31" s="20" t="s">
        <v>103</v>
      </c>
      <c r="C31" s="28">
        <v>1</v>
      </c>
      <c r="D31" s="1" t="s">
        <v>0</v>
      </c>
      <c r="F31" s="37" t="str">
        <f>CONCATENATE(C34," m")</f>
        <v>4 m</v>
      </c>
      <c r="H31" s="29"/>
      <c r="I31" s="29"/>
      <c r="L31" s="33"/>
      <c r="M31" s="34"/>
      <c r="N31" s="29"/>
      <c r="O31" s="74"/>
      <c r="P31" s="29"/>
      <c r="Q31" s="29"/>
      <c r="R31" s="29"/>
    </row>
    <row r="32" spans="2:19" x14ac:dyDescent="0.3">
      <c r="B32" s="20" t="s">
        <v>104</v>
      </c>
      <c r="C32" s="28">
        <v>1</v>
      </c>
      <c r="D32" s="1" t="s">
        <v>0</v>
      </c>
      <c r="F32" s="26"/>
      <c r="G32" s="29"/>
      <c r="H32" s="29"/>
      <c r="I32" s="29"/>
      <c r="L32" s="33"/>
      <c r="M32" s="34"/>
      <c r="N32" s="29"/>
      <c r="O32" s="74"/>
      <c r="P32" s="29"/>
      <c r="Q32" s="29"/>
      <c r="R32" s="29"/>
    </row>
    <row r="33" spans="2:18" x14ac:dyDescent="0.3">
      <c r="C33" s="24"/>
      <c r="D33" s="26"/>
      <c r="E33" s="26"/>
      <c r="F33" s="26"/>
      <c r="G33" s="67" t="str">
        <f>CONCATENATE(C25," m")</f>
        <v>1.5 m</v>
      </c>
      <c r="H33" s="67"/>
      <c r="I33" s="32" t="s">
        <v>45</v>
      </c>
      <c r="L33" s="32"/>
      <c r="M33" s="34" t="str">
        <f>CONCATENATE(C30," m")</f>
        <v>1 m</v>
      </c>
      <c r="N33" s="30"/>
      <c r="O33" s="74"/>
      <c r="P33" s="30"/>
      <c r="Q33" s="29"/>
      <c r="R33" s="30"/>
    </row>
    <row r="34" spans="2:18" x14ac:dyDescent="0.3">
      <c r="B34" s="20" t="s">
        <v>1</v>
      </c>
      <c r="C34" s="24">
        <f>SUM(C29:C32)</f>
        <v>4</v>
      </c>
      <c r="D34" s="1" t="s">
        <v>112</v>
      </c>
      <c r="F34" s="26"/>
      <c r="G34" s="29"/>
      <c r="H34" s="29"/>
      <c r="I34" s="29"/>
      <c r="L34" s="33"/>
      <c r="M34" s="34"/>
      <c r="N34" s="29"/>
      <c r="O34" s="74"/>
      <c r="P34" s="29"/>
      <c r="Q34" s="29"/>
      <c r="R34" s="29"/>
    </row>
    <row r="35" spans="2:18" x14ac:dyDescent="0.3">
      <c r="E35" s="26"/>
      <c r="F35" s="26"/>
      <c r="G35" s="29"/>
      <c r="H35" s="29"/>
      <c r="I35" s="29"/>
      <c r="L35" s="33"/>
      <c r="M35" s="34"/>
      <c r="N35" s="29"/>
      <c r="O35" s="74"/>
      <c r="P35" s="29"/>
      <c r="Q35" s="29"/>
      <c r="R35" s="29"/>
    </row>
    <row r="36" spans="2:18" x14ac:dyDescent="0.3">
      <c r="B36" s="2" t="s">
        <v>124</v>
      </c>
      <c r="C36" s="24"/>
      <c r="D36" s="26"/>
      <c r="E36" s="26"/>
      <c r="F36" s="26"/>
      <c r="G36" s="29"/>
      <c r="H36" s="26" t="str">
        <f>CONCATENATE(C24," m")</f>
        <v>2 m</v>
      </c>
      <c r="I36" s="34"/>
      <c r="J36" s="32" t="s">
        <v>44</v>
      </c>
      <c r="K36" s="32"/>
      <c r="L36" s="32"/>
      <c r="M36" s="34" t="str">
        <f>CONCATENATE(C29," m")</f>
        <v>1 m</v>
      </c>
      <c r="N36" s="30"/>
      <c r="O36" s="74"/>
      <c r="P36" s="30"/>
      <c r="Q36" s="29"/>
      <c r="R36" s="30"/>
    </row>
    <row r="37" spans="2:18" x14ac:dyDescent="0.3">
      <c r="D37" s="26"/>
      <c r="E37" s="38"/>
      <c r="F37" s="26"/>
      <c r="G37" s="29"/>
      <c r="H37" s="29"/>
      <c r="I37" s="29"/>
      <c r="L37" s="29"/>
      <c r="N37" s="29"/>
      <c r="O37" s="74"/>
      <c r="P37" s="29"/>
      <c r="Q37" s="29"/>
      <c r="R37" s="29"/>
    </row>
    <row r="38" spans="2:18" x14ac:dyDescent="0.3">
      <c r="E38" s="38"/>
      <c r="F38" s="26"/>
      <c r="G38" s="29"/>
      <c r="H38" s="29"/>
      <c r="I38" s="29"/>
      <c r="L38" s="29"/>
      <c r="M38" s="29"/>
      <c r="N38" s="29"/>
      <c r="O38" s="74"/>
      <c r="P38" s="29"/>
      <c r="Q38" s="29"/>
      <c r="R38" s="29"/>
    </row>
    <row r="39" spans="2:18" x14ac:dyDescent="0.3">
      <c r="E39" s="38"/>
      <c r="F39" s="26"/>
      <c r="G39" s="29"/>
      <c r="H39" s="67" t="str">
        <f>CONCATENATE(C23," m")</f>
        <v>3 m</v>
      </c>
      <c r="I39" s="67"/>
      <c r="J39" s="29"/>
      <c r="K39" s="29"/>
      <c r="L39" s="29"/>
      <c r="M39" s="29"/>
      <c r="N39" s="29"/>
      <c r="O39" s="74"/>
      <c r="P39" s="29"/>
      <c r="Q39" s="29"/>
    </row>
    <row r="40" spans="2:18" x14ac:dyDescent="0.3">
      <c r="B40" s="45" t="s">
        <v>126</v>
      </c>
      <c r="C40" s="45" t="s">
        <v>128</v>
      </c>
      <c r="D40" s="45" t="s">
        <v>9</v>
      </c>
      <c r="E40" s="45" t="s">
        <v>127</v>
      </c>
      <c r="F40" s="45" t="s">
        <v>129</v>
      </c>
      <c r="G40" s="45" t="s">
        <v>130</v>
      </c>
      <c r="H40" s="29"/>
      <c r="I40" s="29"/>
      <c r="J40" s="29"/>
      <c r="K40" s="29"/>
      <c r="L40" s="29"/>
      <c r="M40" s="29"/>
      <c r="N40" s="29"/>
      <c r="O40" s="74"/>
      <c r="P40" s="29"/>
      <c r="Q40" s="29"/>
    </row>
    <row r="41" spans="2:18" x14ac:dyDescent="0.3">
      <c r="B41" s="45" t="s">
        <v>44</v>
      </c>
      <c r="C41" s="51">
        <f>C29*C23</f>
        <v>3</v>
      </c>
      <c r="D41" s="51">
        <f>C23/2</f>
        <v>1.5</v>
      </c>
      <c r="E41" s="51">
        <f>C29/2</f>
        <v>0.5</v>
      </c>
      <c r="F41" s="51">
        <f>C41*D41</f>
        <v>4.5</v>
      </c>
      <c r="G41" s="51">
        <f>C41*E41</f>
        <v>1.5</v>
      </c>
      <c r="H41" s="54"/>
      <c r="I41" s="29"/>
      <c r="J41" s="29"/>
      <c r="K41" s="29"/>
      <c r="L41" s="29"/>
      <c r="M41" s="29"/>
      <c r="N41" s="29"/>
      <c r="O41" s="74"/>
      <c r="P41" s="29"/>
      <c r="Q41" s="29"/>
    </row>
    <row r="42" spans="2:18" x14ac:dyDescent="0.3">
      <c r="B42" s="45" t="s">
        <v>45</v>
      </c>
      <c r="C42" s="51">
        <f>C30*C24</f>
        <v>2</v>
      </c>
      <c r="D42" s="51">
        <f>C24/2</f>
        <v>1</v>
      </c>
      <c r="E42" s="51">
        <f>C29+C30/2</f>
        <v>1.5</v>
      </c>
      <c r="F42" s="51">
        <f>C42*D42</f>
        <v>2</v>
      </c>
      <c r="G42" s="51">
        <f>C42*E42</f>
        <v>3</v>
      </c>
      <c r="H42" s="55"/>
      <c r="I42" s="29"/>
      <c r="J42" s="29"/>
      <c r="K42" s="29"/>
      <c r="L42" s="29"/>
      <c r="M42" s="29"/>
      <c r="N42" s="29"/>
      <c r="O42" s="74"/>
      <c r="P42" s="29"/>
      <c r="Q42" s="29"/>
    </row>
    <row r="43" spans="2:18" x14ac:dyDescent="0.3">
      <c r="B43" s="45" t="s">
        <v>46</v>
      </c>
      <c r="C43" s="51">
        <f>C31*C25</f>
        <v>1.5</v>
      </c>
      <c r="D43" s="51">
        <f>C25/2</f>
        <v>0.75</v>
      </c>
      <c r="E43" s="51">
        <f>C29+C30+C31/2</f>
        <v>2.5</v>
      </c>
      <c r="F43" s="51">
        <f>C43*D43</f>
        <v>1.125</v>
      </c>
      <c r="G43" s="51">
        <f>C43*E43</f>
        <v>3.75</v>
      </c>
      <c r="H43" s="35"/>
      <c r="I43" s="29"/>
      <c r="J43" s="29"/>
      <c r="K43" s="29"/>
      <c r="L43" s="29"/>
      <c r="M43" s="29"/>
      <c r="N43" s="29"/>
      <c r="O43" s="74"/>
      <c r="P43" s="29"/>
      <c r="Q43" s="29"/>
    </row>
    <row r="44" spans="2:18" x14ac:dyDescent="0.3">
      <c r="B44" s="45" t="s">
        <v>47</v>
      </c>
      <c r="C44" s="51">
        <f>C32*C26</f>
        <v>1</v>
      </c>
      <c r="D44" s="51">
        <f>C26/2</f>
        <v>0.5</v>
      </c>
      <c r="E44" s="51">
        <f>C29+C30+C31+C32/2</f>
        <v>3.5</v>
      </c>
      <c r="F44" s="51">
        <f>C44*D44</f>
        <v>0.5</v>
      </c>
      <c r="G44" s="51">
        <f>C44*E44</f>
        <v>3.5</v>
      </c>
      <c r="H44" s="31"/>
      <c r="I44" s="29"/>
      <c r="J44" s="29"/>
      <c r="K44" s="29"/>
      <c r="L44" s="29"/>
      <c r="M44" s="29"/>
      <c r="N44" s="29"/>
      <c r="O44" s="74"/>
      <c r="P44" s="29"/>
      <c r="Q44" s="29"/>
    </row>
    <row r="45" spans="2:18" x14ac:dyDescent="0.3">
      <c r="B45" s="45" t="s">
        <v>122</v>
      </c>
      <c r="C45" s="52">
        <f>SUM(C41:C44)</f>
        <v>7.5</v>
      </c>
      <c r="D45" s="43"/>
      <c r="E45" s="43"/>
      <c r="F45" s="52">
        <f>SUM(F41:F44)</f>
        <v>8.125</v>
      </c>
      <c r="G45" s="52">
        <f>SUM(G41:G44)</f>
        <v>11.75</v>
      </c>
      <c r="H45" s="29"/>
      <c r="I45" s="29"/>
      <c r="J45" s="29"/>
      <c r="K45" s="29"/>
      <c r="L45" s="29"/>
      <c r="M45" s="29"/>
      <c r="N45" s="29"/>
      <c r="O45" s="74"/>
      <c r="P45" s="29"/>
      <c r="Q45" s="29"/>
    </row>
    <row r="46" spans="2:18" x14ac:dyDescent="0.3">
      <c r="I46" s="29"/>
      <c r="J46" s="29"/>
      <c r="K46" s="29"/>
      <c r="L46" s="29"/>
      <c r="M46" s="29"/>
      <c r="N46" s="29"/>
      <c r="O46" s="74"/>
      <c r="P46" s="29"/>
      <c r="Q46" s="29"/>
    </row>
    <row r="47" spans="2:18" x14ac:dyDescent="0.3">
      <c r="B47" s="3" t="s">
        <v>109</v>
      </c>
      <c r="G47" s="29"/>
      <c r="I47" s="29"/>
      <c r="J47" s="29"/>
      <c r="K47" s="29"/>
      <c r="L47" s="29"/>
      <c r="M47" s="29"/>
      <c r="N47" s="29"/>
      <c r="O47" s="74"/>
      <c r="P47" s="29"/>
      <c r="Q47" s="29"/>
    </row>
    <row r="48" spans="2:18" x14ac:dyDescent="0.3">
      <c r="B48" s="57" t="s">
        <v>60</v>
      </c>
      <c r="C48" s="56">
        <f>F45/C45</f>
        <v>1.0833333333333333</v>
      </c>
      <c r="D48" s="1" t="s">
        <v>0</v>
      </c>
      <c r="G48" s="29"/>
      <c r="H48" s="30"/>
      <c r="I48" s="29"/>
      <c r="J48" s="29"/>
      <c r="K48" s="29"/>
      <c r="L48" s="29"/>
      <c r="M48" s="29"/>
      <c r="N48" s="29"/>
      <c r="O48" s="74"/>
      <c r="P48" s="29"/>
      <c r="Q48" s="29"/>
    </row>
    <row r="50" spans="2:4" x14ac:dyDescent="0.3">
      <c r="B50" s="3" t="s">
        <v>110</v>
      </c>
    </row>
    <row r="51" spans="2:4" x14ac:dyDescent="0.3">
      <c r="B51" s="57" t="s">
        <v>43</v>
      </c>
      <c r="C51" s="56">
        <f>G45/C45</f>
        <v>1.5666666666666667</v>
      </c>
      <c r="D51" s="1" t="s">
        <v>0</v>
      </c>
    </row>
    <row r="54" spans="2:4" x14ac:dyDescent="0.3">
      <c r="B54" s="2" t="s">
        <v>125</v>
      </c>
    </row>
    <row r="56" spans="2:4" x14ac:dyDescent="0.3">
      <c r="B56" s="2" t="s">
        <v>76</v>
      </c>
    </row>
    <row r="58" spans="2:4" x14ac:dyDescent="0.3">
      <c r="B58" s="3" t="s">
        <v>33</v>
      </c>
    </row>
    <row r="63" spans="2:4" x14ac:dyDescent="0.3">
      <c r="B63" s="4" t="s">
        <v>1</v>
      </c>
      <c r="C63" s="21">
        <f>C34</f>
        <v>4</v>
      </c>
      <c r="D63" s="1" t="s">
        <v>0</v>
      </c>
    </row>
    <row r="64" spans="2:4" x14ac:dyDescent="0.3">
      <c r="B64" s="4" t="s">
        <v>52</v>
      </c>
      <c r="C64" s="21">
        <f>C23</f>
        <v>3</v>
      </c>
      <c r="D64" s="1" t="s">
        <v>0</v>
      </c>
    </row>
    <row r="65" spans="2:12" x14ac:dyDescent="0.3">
      <c r="B65" s="4" t="s">
        <v>22</v>
      </c>
      <c r="C65" s="21">
        <f>C26</f>
        <v>1</v>
      </c>
      <c r="D65" s="1" t="s">
        <v>0</v>
      </c>
    </row>
    <row r="66" spans="2:12" x14ac:dyDescent="0.3">
      <c r="B66" s="4" t="s">
        <v>21</v>
      </c>
      <c r="C66" s="21">
        <f>C8</f>
        <v>6</v>
      </c>
      <c r="D66" s="1" t="s">
        <v>50</v>
      </c>
    </row>
    <row r="68" spans="2:12" x14ac:dyDescent="0.3">
      <c r="B68" s="4" t="s">
        <v>18</v>
      </c>
      <c r="C68" s="22">
        <f>DEGREES((ATAN(C63/(C64-C65))))+C66</f>
        <v>69.43494882292201</v>
      </c>
      <c r="D68" s="1" t="s">
        <v>113</v>
      </c>
    </row>
    <row r="70" spans="2:12" x14ac:dyDescent="0.3">
      <c r="B70" s="3" t="s">
        <v>116</v>
      </c>
      <c r="H70" s="5"/>
      <c r="I70" s="5"/>
      <c r="J70" s="5"/>
      <c r="K70" s="5"/>
      <c r="L70" s="5"/>
    </row>
    <row r="71" spans="2:12" x14ac:dyDescent="0.3">
      <c r="H71" s="5"/>
      <c r="I71" s="61"/>
      <c r="J71" s="61"/>
      <c r="K71" s="61"/>
      <c r="L71" s="5"/>
    </row>
    <row r="72" spans="2:12" x14ac:dyDescent="0.3">
      <c r="H72" s="5"/>
      <c r="I72" s="5">
        <f>+SIN(RADIANS(C68)+RADIANS(C6))^2</f>
        <v>0.97312770483054567</v>
      </c>
      <c r="J72" s="5"/>
      <c r="K72" s="61"/>
      <c r="L72" s="5">
        <f>+SIN(RADIANS(C78)+RADIANS(C79))*SIN(RADIANS(C78)-RADIANS(C77))</f>
        <v>0.43301270189221924</v>
      </c>
    </row>
    <row r="73" spans="2:12" x14ac:dyDescent="0.3">
      <c r="H73" s="5"/>
      <c r="I73" s="5">
        <f>SIN(RADIANS(C68))^2*SIN(RADIANS(C68)-RADIANS(C79))</f>
        <v>0.55682353533861784</v>
      </c>
      <c r="J73" s="5"/>
      <c r="K73" s="61"/>
      <c r="L73" s="5">
        <f>+SIN(RADIANS(C68)-RADIANS(C79))*SIN(RADIANS(C68)+RADIANS(C77))</f>
        <v>0.59472285903078659</v>
      </c>
    </row>
    <row r="74" spans="2:12" x14ac:dyDescent="0.3">
      <c r="H74" s="5"/>
      <c r="I74" s="5">
        <f>(1+L75)^2</f>
        <v>3.4346572153118666</v>
      </c>
      <c r="J74" s="5"/>
      <c r="K74" s="61"/>
      <c r="L74" s="5">
        <f>+L72/L73</f>
        <v>0.72809157293515736</v>
      </c>
    </row>
    <row r="75" spans="2:12" x14ac:dyDescent="0.3">
      <c r="H75" s="5"/>
      <c r="I75" s="5"/>
      <c r="J75" s="5"/>
      <c r="K75" s="61"/>
      <c r="L75" s="5">
        <f>SQRT(L74)</f>
        <v>0.85328282118835452</v>
      </c>
    </row>
    <row r="76" spans="2:12" x14ac:dyDescent="0.3">
      <c r="H76" s="5"/>
      <c r="I76" s="5" t="s">
        <v>28</v>
      </c>
      <c r="J76" s="5">
        <f>I72/(I73*I74)</f>
        <v>0.50882548290926732</v>
      </c>
      <c r="K76" s="61"/>
      <c r="L76" s="5"/>
    </row>
    <row r="77" spans="2:12" x14ac:dyDescent="0.3">
      <c r="B77" s="4" t="s">
        <v>20</v>
      </c>
      <c r="C77" s="24">
        <f>C9</f>
        <v>0</v>
      </c>
      <c r="D77" s="1" t="s">
        <v>50</v>
      </c>
      <c r="I77" s="5"/>
      <c r="J77" s="5"/>
      <c r="K77" s="61"/>
    </row>
    <row r="78" spans="2:12" x14ac:dyDescent="0.3">
      <c r="B78" s="4" t="s">
        <v>85</v>
      </c>
      <c r="C78" s="24">
        <f>C6</f>
        <v>30</v>
      </c>
      <c r="D78" s="1" t="s">
        <v>50</v>
      </c>
    </row>
    <row r="79" spans="2:12" x14ac:dyDescent="0.3">
      <c r="B79" s="4" t="s">
        <v>26</v>
      </c>
      <c r="C79" s="24">
        <f>C6</f>
        <v>30</v>
      </c>
      <c r="D79" s="34" t="s">
        <v>114</v>
      </c>
    </row>
    <row r="80" spans="2:12" x14ac:dyDescent="0.3">
      <c r="B80" s="4" t="s">
        <v>18</v>
      </c>
      <c r="C80" s="22">
        <f>C68</f>
        <v>69.43494882292201</v>
      </c>
      <c r="D80" s="1" t="s">
        <v>3</v>
      </c>
    </row>
    <row r="82" spans="2:6" x14ac:dyDescent="0.3">
      <c r="B82" s="4" t="s">
        <v>28</v>
      </c>
      <c r="C82" s="23">
        <f>J76</f>
        <v>0.50882548290926732</v>
      </c>
    </row>
    <row r="83" spans="2:6" x14ac:dyDescent="0.3">
      <c r="B83" s="4"/>
      <c r="C83" s="23"/>
    </row>
    <row r="84" spans="2:6" x14ac:dyDescent="0.3">
      <c r="B84" s="3" t="s">
        <v>115</v>
      </c>
    </row>
    <row r="85" spans="2:6" x14ac:dyDescent="0.3">
      <c r="B85" s="6"/>
    </row>
    <row r="86" spans="2:6" x14ac:dyDescent="0.3">
      <c r="B86" s="6"/>
    </row>
    <row r="87" spans="2:6" x14ac:dyDescent="0.3">
      <c r="B87" s="4" t="s">
        <v>29</v>
      </c>
      <c r="C87" s="22">
        <f>(C34+(C16+C15)*TAN(RADIANS(C8)))*COS(RADIANS(C8))</f>
        <v>4.3962014345437073</v>
      </c>
      <c r="D87" s="7" t="s">
        <v>0</v>
      </c>
      <c r="E87" s="7"/>
      <c r="F87" s="7"/>
    </row>
    <row r="88" spans="2:6" x14ac:dyDescent="0.3">
      <c r="B88" s="4"/>
      <c r="D88" s="7"/>
      <c r="E88" s="7"/>
      <c r="F88" s="7"/>
    </row>
    <row r="89" spans="2:6" x14ac:dyDescent="0.3">
      <c r="B89" s="3" t="s">
        <v>117</v>
      </c>
      <c r="D89" s="7"/>
      <c r="E89" s="7"/>
      <c r="F89" s="7"/>
    </row>
    <row r="90" spans="2:6" x14ac:dyDescent="0.3">
      <c r="B90" s="3"/>
      <c r="D90" s="7"/>
      <c r="E90" s="7"/>
      <c r="F90" s="7"/>
    </row>
    <row r="91" spans="2:6" x14ac:dyDescent="0.3">
      <c r="D91" s="7"/>
      <c r="E91" s="7"/>
      <c r="F91" s="7"/>
    </row>
    <row r="92" spans="2:6" x14ac:dyDescent="0.3">
      <c r="B92" s="4" t="s">
        <v>36</v>
      </c>
      <c r="C92" s="22">
        <f>C14/C11</f>
        <v>1.6666666666666665</v>
      </c>
      <c r="D92" s="7" t="s">
        <v>37</v>
      </c>
      <c r="E92" s="7"/>
      <c r="F92" s="7"/>
    </row>
    <row r="93" spans="2:6" x14ac:dyDescent="0.3">
      <c r="B93" s="4"/>
      <c r="D93" s="7"/>
      <c r="E93" s="7"/>
      <c r="F93" s="7"/>
    </row>
    <row r="94" spans="2:6" x14ac:dyDescent="0.3">
      <c r="B94" s="3" t="s">
        <v>4</v>
      </c>
      <c r="D94" s="7"/>
      <c r="E94" s="7"/>
      <c r="F94" s="7"/>
    </row>
    <row r="95" spans="2:6" x14ac:dyDescent="0.3">
      <c r="B95" s="4"/>
      <c r="D95" s="7"/>
      <c r="E95" s="7"/>
      <c r="F95" s="7"/>
    </row>
    <row r="96" spans="2:6" x14ac:dyDescent="0.3">
      <c r="B96" s="4"/>
      <c r="D96" s="7"/>
      <c r="E96" s="7"/>
      <c r="F96" s="7"/>
    </row>
    <row r="97" spans="2:7" x14ac:dyDescent="0.3">
      <c r="B97" s="6"/>
    </row>
    <row r="98" spans="2:7" x14ac:dyDescent="0.3">
      <c r="B98" s="4" t="s">
        <v>27</v>
      </c>
      <c r="C98" s="23">
        <f>0.5*C82*C11*C87^2*(1+2*C92/C87)-2*C82^0.5*C10*C87</f>
        <v>15.561171944940529</v>
      </c>
      <c r="D98" s="1" t="s">
        <v>5</v>
      </c>
      <c r="E98" s="8"/>
      <c r="F98" s="8"/>
    </row>
    <row r="99" spans="2:7" x14ac:dyDescent="0.3">
      <c r="B99" s="6"/>
    </row>
    <row r="100" spans="2:7" x14ac:dyDescent="0.3">
      <c r="B100" s="3" t="s">
        <v>32</v>
      </c>
      <c r="C100" s="25"/>
      <c r="D100" s="8"/>
      <c r="E100" s="8"/>
      <c r="F100" s="8"/>
    </row>
    <row r="101" spans="2:7" x14ac:dyDescent="0.3">
      <c r="B101" s="3"/>
      <c r="C101" s="25"/>
      <c r="D101" s="8"/>
      <c r="E101" s="8"/>
      <c r="F101" s="8"/>
    </row>
    <row r="102" spans="2:7" x14ac:dyDescent="0.3">
      <c r="B102" s="4" t="s">
        <v>29</v>
      </c>
      <c r="C102" s="22">
        <f>C87</f>
        <v>4.3962014345437073</v>
      </c>
      <c r="D102" s="1" t="s">
        <v>0</v>
      </c>
    </row>
    <row r="103" spans="2:7" x14ac:dyDescent="0.3">
      <c r="B103" s="4" t="s">
        <v>36</v>
      </c>
      <c r="C103" s="22">
        <f>C92</f>
        <v>1.6666666666666665</v>
      </c>
      <c r="D103" s="1" t="s">
        <v>0</v>
      </c>
    </row>
    <row r="104" spans="2:7" x14ac:dyDescent="0.3">
      <c r="B104" s="4" t="s">
        <v>52</v>
      </c>
      <c r="C104" s="22">
        <f>C23</f>
        <v>3</v>
      </c>
      <c r="D104" s="1" t="s">
        <v>0</v>
      </c>
    </row>
    <row r="105" spans="2:7" x14ac:dyDescent="0.3">
      <c r="B105" s="4" t="s">
        <v>21</v>
      </c>
      <c r="C105" s="22">
        <f>C66</f>
        <v>6</v>
      </c>
      <c r="D105" s="1" t="s">
        <v>50</v>
      </c>
    </row>
    <row r="106" spans="2:7" x14ac:dyDescent="0.3">
      <c r="B106" s="4"/>
      <c r="C106" s="24"/>
    </row>
    <row r="107" spans="2:7" x14ac:dyDescent="0.3">
      <c r="B107" s="4"/>
      <c r="C107" s="24"/>
    </row>
    <row r="109" spans="2:7" x14ac:dyDescent="0.3">
      <c r="B109" s="4" t="s">
        <v>35</v>
      </c>
      <c r="C109" s="23">
        <f>+C102/3*((C102+3*C103)/(C102+2*C103))-C104*SIN(RADIANS(C105))</f>
        <v>1.467789361558608</v>
      </c>
      <c r="D109" s="1" t="s">
        <v>0</v>
      </c>
      <c r="E109" s="8"/>
      <c r="F109" s="8"/>
      <c r="G109" s="8"/>
    </row>
    <row r="111" spans="2:7" x14ac:dyDescent="0.3">
      <c r="B111" s="8" t="s">
        <v>38</v>
      </c>
    </row>
    <row r="112" spans="2:7" x14ac:dyDescent="0.3">
      <c r="B112" s="9" t="s">
        <v>39</v>
      </c>
    </row>
    <row r="113" spans="2:5" x14ac:dyDescent="0.3">
      <c r="B113" s="9"/>
    </row>
    <row r="114" spans="2:5" x14ac:dyDescent="0.3">
      <c r="B114" s="41" t="s">
        <v>118</v>
      </c>
    </row>
    <row r="116" spans="2:5" x14ac:dyDescent="0.3">
      <c r="B116" s="4" t="s">
        <v>40</v>
      </c>
      <c r="C116" s="23">
        <f>C98*SIN(RADIANS(90+C79-C68))</f>
        <v>12.018612982582855</v>
      </c>
      <c r="D116" s="1" t="s">
        <v>68</v>
      </c>
    </row>
    <row r="117" spans="2:5" x14ac:dyDescent="0.3">
      <c r="B117" s="4"/>
      <c r="C117" s="23"/>
    </row>
    <row r="118" spans="2:5" x14ac:dyDescent="0.3">
      <c r="B118" s="41" t="s">
        <v>119</v>
      </c>
    </row>
    <row r="120" spans="2:5" x14ac:dyDescent="0.3">
      <c r="B120" s="4" t="s">
        <v>41</v>
      </c>
      <c r="C120" s="23">
        <f>C98*COS(RADIANS(90+C79-C68))</f>
        <v>9.8844835107806741</v>
      </c>
      <c r="D120" s="1" t="s">
        <v>68</v>
      </c>
    </row>
    <row r="122" spans="2:5" x14ac:dyDescent="0.3">
      <c r="B122" s="41" t="s">
        <v>120</v>
      </c>
    </row>
    <row r="124" spans="2:5" x14ac:dyDescent="0.3">
      <c r="B124" s="4" t="s">
        <v>30</v>
      </c>
      <c r="C124" s="24">
        <f>C12</f>
        <v>2.4300000000000002</v>
      </c>
      <c r="D124" s="1" t="s">
        <v>25</v>
      </c>
      <c r="E124" s="1" t="s">
        <v>92</v>
      </c>
    </row>
    <row r="125" spans="2:5" x14ac:dyDescent="0.3">
      <c r="B125" s="4" t="s">
        <v>42</v>
      </c>
      <c r="C125" s="42">
        <v>30</v>
      </c>
      <c r="D125" s="1" t="s">
        <v>95</v>
      </c>
      <c r="E125" s="1" t="s">
        <v>121</v>
      </c>
    </row>
    <row r="128" spans="2:5" x14ac:dyDescent="0.3">
      <c r="B128" s="4" t="s">
        <v>43</v>
      </c>
      <c r="C128" s="23">
        <f>+C124*(1-C125/100)</f>
        <v>1.7010000000000001</v>
      </c>
      <c r="D128" s="1" t="s">
        <v>25</v>
      </c>
    </row>
    <row r="130" spans="2:9" x14ac:dyDescent="0.3">
      <c r="B130" s="3" t="s">
        <v>6</v>
      </c>
    </row>
    <row r="132" spans="2:9" x14ac:dyDescent="0.3">
      <c r="C132" s="43" t="s">
        <v>7</v>
      </c>
      <c r="D132" s="44" t="s">
        <v>8</v>
      </c>
      <c r="E132" s="44" t="s">
        <v>9</v>
      </c>
      <c r="F132" s="44" t="s">
        <v>10</v>
      </c>
    </row>
    <row r="133" spans="2:9" x14ac:dyDescent="0.3">
      <c r="C133" s="45" t="s">
        <v>11</v>
      </c>
      <c r="D133" s="46">
        <f>C41*$C$128</f>
        <v>5.1029999999999998</v>
      </c>
      <c r="E133" s="58">
        <f>D41</f>
        <v>1.5</v>
      </c>
      <c r="F133" s="47">
        <f>D133*E133</f>
        <v>7.6544999999999996</v>
      </c>
    </row>
    <row r="134" spans="2:9" x14ac:dyDescent="0.3">
      <c r="C134" s="45" t="s">
        <v>12</v>
      </c>
      <c r="D134" s="46">
        <f>C42*$C$128</f>
        <v>3.4020000000000001</v>
      </c>
      <c r="E134" s="58">
        <f>D42</f>
        <v>1</v>
      </c>
      <c r="F134" s="47">
        <f>D134*E134</f>
        <v>3.4020000000000001</v>
      </c>
    </row>
    <row r="135" spans="2:9" x14ac:dyDescent="0.3">
      <c r="C135" s="45" t="s">
        <v>13</v>
      </c>
      <c r="D135" s="46">
        <f>C43*$C$128</f>
        <v>2.5514999999999999</v>
      </c>
      <c r="E135" s="58">
        <f>D43</f>
        <v>0.75</v>
      </c>
      <c r="F135" s="47">
        <f>D135*E135</f>
        <v>1.9136249999999999</v>
      </c>
    </row>
    <row r="136" spans="2:9" x14ac:dyDescent="0.3">
      <c r="C136" s="45" t="s">
        <v>14</v>
      </c>
      <c r="D136" s="46">
        <f>C44*$C$128</f>
        <v>1.7010000000000001</v>
      </c>
      <c r="E136" s="58">
        <f>D44</f>
        <v>0.5</v>
      </c>
      <c r="F136" s="47">
        <f>D136*E136</f>
        <v>0.85050000000000003</v>
      </c>
    </row>
    <row r="137" spans="2:9" x14ac:dyDescent="0.3">
      <c r="C137" s="45" t="s">
        <v>122</v>
      </c>
      <c r="D137" s="44">
        <f>SUM(D133:D136)</f>
        <v>12.7575</v>
      </c>
      <c r="E137" s="48"/>
      <c r="F137" s="49">
        <f>SUM(F133:F136)</f>
        <v>13.820625</v>
      </c>
      <c r="G137" s="8" t="s">
        <v>15</v>
      </c>
    </row>
    <row r="138" spans="2:9" x14ac:dyDescent="0.3">
      <c r="D138" s="11"/>
      <c r="E138" s="11"/>
      <c r="F138" s="11"/>
      <c r="H138" s="12"/>
      <c r="I138" s="8"/>
    </row>
    <row r="139" spans="2:9" x14ac:dyDescent="0.3">
      <c r="B139" s="3" t="s">
        <v>48</v>
      </c>
      <c r="D139" s="11"/>
      <c r="E139" s="11"/>
      <c r="F139" s="11"/>
      <c r="H139" s="12"/>
      <c r="I139" s="8"/>
    </row>
    <row r="140" spans="2:9" x14ac:dyDescent="0.3">
      <c r="D140" s="11"/>
      <c r="E140" s="11"/>
      <c r="F140" s="11"/>
      <c r="H140" s="12"/>
      <c r="I140" s="8"/>
    </row>
    <row r="141" spans="2:9" x14ac:dyDescent="0.3">
      <c r="B141" s="4" t="s">
        <v>49</v>
      </c>
      <c r="C141" s="26">
        <f>+D137</f>
        <v>12.7575</v>
      </c>
      <c r="D141" s="7" t="s">
        <v>51</v>
      </c>
      <c r="E141" s="7"/>
      <c r="F141" s="7"/>
      <c r="H141" s="12"/>
      <c r="I141" s="8"/>
    </row>
    <row r="142" spans="2:9" x14ac:dyDescent="0.3">
      <c r="B142" s="4" t="s">
        <v>21</v>
      </c>
      <c r="C142" s="26">
        <f>+C8</f>
        <v>6</v>
      </c>
      <c r="D142" s="13" t="s">
        <v>50</v>
      </c>
      <c r="E142" s="13"/>
      <c r="F142" s="13"/>
      <c r="H142" s="12"/>
      <c r="I142" s="8"/>
    </row>
    <row r="143" spans="2:9" x14ac:dyDescent="0.3">
      <c r="B143" s="4" t="s">
        <v>85</v>
      </c>
      <c r="C143" s="26">
        <f>+C6</f>
        <v>30</v>
      </c>
      <c r="D143" s="13" t="s">
        <v>50</v>
      </c>
      <c r="E143" s="13"/>
      <c r="F143" s="13"/>
      <c r="H143" s="12"/>
      <c r="I143" s="8"/>
    </row>
    <row r="144" spans="2:9" x14ac:dyDescent="0.3">
      <c r="B144" s="4" t="s">
        <v>40</v>
      </c>
      <c r="C144" s="22">
        <f>+C116</f>
        <v>12.018612982582855</v>
      </c>
      <c r="D144" s="7" t="s">
        <v>0</v>
      </c>
      <c r="E144" s="7"/>
      <c r="F144" s="7"/>
      <c r="H144" s="12"/>
      <c r="I144" s="8"/>
    </row>
    <row r="145" spans="2:9" x14ac:dyDescent="0.3">
      <c r="B145" s="4" t="s">
        <v>41</v>
      </c>
      <c r="C145" s="22">
        <f>+C120</f>
        <v>9.8844835107806741</v>
      </c>
      <c r="D145" s="7" t="s">
        <v>0</v>
      </c>
      <c r="E145" s="7"/>
      <c r="F145" s="7"/>
      <c r="H145" s="12"/>
      <c r="I145" s="8"/>
    </row>
    <row r="146" spans="2:9" x14ac:dyDescent="0.3">
      <c r="B146" s="4" t="s">
        <v>2</v>
      </c>
      <c r="C146" s="26">
        <f>+C10</f>
        <v>0</v>
      </c>
      <c r="D146" s="7" t="s">
        <v>23</v>
      </c>
      <c r="E146" s="11"/>
      <c r="F146" s="11"/>
      <c r="H146" s="12"/>
      <c r="I146" s="8"/>
    </row>
    <row r="147" spans="2:9" x14ac:dyDescent="0.3">
      <c r="B147" s="4" t="s">
        <v>52</v>
      </c>
      <c r="C147" s="24">
        <f>+C16</f>
        <v>3</v>
      </c>
      <c r="D147" s="7" t="s">
        <v>0</v>
      </c>
      <c r="E147" s="7"/>
      <c r="F147" s="7"/>
      <c r="H147" s="12"/>
      <c r="I147" s="8"/>
    </row>
    <row r="148" spans="2:9" x14ac:dyDescent="0.3">
      <c r="B148" s="4"/>
      <c r="D148" s="7"/>
      <c r="E148" s="7"/>
      <c r="F148" s="7"/>
      <c r="H148" s="12"/>
      <c r="I148" s="8"/>
    </row>
    <row r="149" spans="2:9" x14ac:dyDescent="0.3">
      <c r="B149" s="4"/>
      <c r="D149" s="7"/>
      <c r="E149" s="7"/>
      <c r="F149" s="7"/>
      <c r="H149" s="12"/>
      <c r="I149" s="8"/>
    </row>
    <row r="150" spans="2:9" x14ac:dyDescent="0.3">
      <c r="B150" s="4"/>
      <c r="D150" s="11"/>
      <c r="E150" s="11"/>
      <c r="F150" s="11"/>
      <c r="H150" s="12"/>
      <c r="I150" s="8"/>
    </row>
    <row r="151" spans="2:9" x14ac:dyDescent="0.3">
      <c r="B151" s="17" t="s">
        <v>53</v>
      </c>
      <c r="C151" s="50">
        <f>(((C141+C144)*COS(RADIANS(C142))+C145*SIN(RADIANS(C142)))*TAN(RADIANS(C143))+(D137+C144)*SIN(RADIANS(C142))+C146*C147)/(C145*COS(RADIANS(C142)))</f>
        <v>1.771299401449741</v>
      </c>
      <c r="D151" s="11"/>
      <c r="E151" s="11"/>
      <c r="F151" s="11"/>
      <c r="H151" s="12"/>
      <c r="I151" s="8"/>
    </row>
    <row r="152" spans="2:9" x14ac:dyDescent="0.3">
      <c r="B152" s="4"/>
      <c r="D152" s="11"/>
      <c r="E152" s="11"/>
      <c r="F152" s="11"/>
      <c r="H152" s="12"/>
      <c r="I152" s="8"/>
    </row>
    <row r="153" spans="2:9" x14ac:dyDescent="0.3">
      <c r="B153" s="20" t="s">
        <v>54</v>
      </c>
      <c r="D153" s="38" t="s">
        <v>123</v>
      </c>
      <c r="E153" s="11"/>
      <c r="F153" s="11"/>
      <c r="H153" s="12"/>
      <c r="I153" s="8"/>
    </row>
    <row r="154" spans="2:9" x14ac:dyDescent="0.3">
      <c r="B154" s="59">
        <f>C151</f>
        <v>1.771299401449741</v>
      </c>
      <c r="C154" s="26" t="str">
        <f>IF(B154&gt;D154,"&gt;","&lt;")</f>
        <v>&gt;</v>
      </c>
      <c r="D154" s="38">
        <v>1.5</v>
      </c>
      <c r="E154" s="64" t="str">
        <f>IF(B154&gt;=D154,"OK cumple con la condición, no se produce el deslizamiento del muro","NO cumple con la condición, se produce el deslizamiento del muro")</f>
        <v>OK cumple con la condición, no se produce el deslizamiento del muro</v>
      </c>
      <c r="F154" s="11"/>
      <c r="H154" s="12"/>
      <c r="I154" s="8"/>
    </row>
    <row r="155" spans="2:9" x14ac:dyDescent="0.3">
      <c r="B155" s="4"/>
      <c r="D155" s="11"/>
      <c r="E155" s="11"/>
      <c r="F155" s="11"/>
      <c r="H155" s="12"/>
      <c r="I155" s="8"/>
    </row>
    <row r="156" spans="2:9" x14ac:dyDescent="0.3">
      <c r="B156" s="9" t="s">
        <v>55</v>
      </c>
      <c r="D156" s="11"/>
      <c r="E156" s="11"/>
      <c r="F156" s="11"/>
      <c r="H156" s="12"/>
      <c r="I156" s="8"/>
    </row>
    <row r="157" spans="2:9" x14ac:dyDescent="0.3">
      <c r="D157" s="11"/>
      <c r="E157" s="11"/>
      <c r="F157" s="11"/>
      <c r="H157" s="12"/>
      <c r="I157" s="8"/>
    </row>
    <row r="158" spans="2:9" x14ac:dyDescent="0.3">
      <c r="B158" s="3" t="s">
        <v>56</v>
      </c>
      <c r="D158" s="11"/>
      <c r="E158" s="11"/>
      <c r="F158" s="11"/>
      <c r="H158" s="12"/>
      <c r="I158" s="8"/>
    </row>
    <row r="159" spans="2:9" x14ac:dyDescent="0.3">
      <c r="D159" s="11"/>
      <c r="E159" s="11"/>
      <c r="F159" s="11"/>
      <c r="H159" s="12"/>
      <c r="I159" s="8"/>
    </row>
    <row r="160" spans="2:9" x14ac:dyDescent="0.3">
      <c r="D160" s="11"/>
      <c r="E160" s="11"/>
      <c r="F160" s="11"/>
      <c r="H160" s="12"/>
      <c r="I160" s="8"/>
    </row>
    <row r="161" spans="2:9" x14ac:dyDescent="0.3">
      <c r="B161" s="17" t="s">
        <v>57</v>
      </c>
      <c r="C161" s="50">
        <f>C145*C109</f>
        <v>14.508339741625353</v>
      </c>
      <c r="D161" s="8" t="s">
        <v>58</v>
      </c>
      <c r="E161" s="8"/>
      <c r="F161" s="8"/>
      <c r="H161" s="12"/>
      <c r="I161" s="8"/>
    </row>
    <row r="162" spans="2:9" x14ac:dyDescent="0.3">
      <c r="D162" s="11"/>
      <c r="E162" s="11"/>
      <c r="F162" s="11"/>
      <c r="H162" s="12"/>
      <c r="I162" s="8"/>
    </row>
    <row r="163" spans="2:9" x14ac:dyDescent="0.3">
      <c r="B163" s="3" t="s">
        <v>59</v>
      </c>
      <c r="D163" s="11"/>
      <c r="E163" s="11"/>
      <c r="F163" s="11"/>
      <c r="H163" s="12"/>
      <c r="I163" s="8"/>
    </row>
    <row r="164" spans="2:9" x14ac:dyDescent="0.3">
      <c r="D164" s="11"/>
      <c r="E164" s="11"/>
      <c r="F164" s="11"/>
      <c r="H164" s="12"/>
      <c r="I164" s="8"/>
    </row>
    <row r="165" spans="2:9" x14ac:dyDescent="0.3">
      <c r="D165" s="11"/>
      <c r="E165" s="11"/>
      <c r="F165" s="11"/>
      <c r="H165" s="12"/>
      <c r="I165" s="8"/>
    </row>
    <row r="166" spans="2:9" x14ac:dyDescent="0.3">
      <c r="D166" s="11"/>
      <c r="E166" s="11"/>
      <c r="F166" s="11"/>
      <c r="H166" s="12"/>
      <c r="I166" s="8"/>
    </row>
    <row r="167" spans="2:9" x14ac:dyDescent="0.3">
      <c r="B167" s="4" t="s">
        <v>29</v>
      </c>
      <c r="C167" s="22">
        <f>C87</f>
        <v>4.3962014345437073</v>
      </c>
      <c r="D167" s="1" t="s">
        <v>37</v>
      </c>
      <c r="H167" s="12"/>
      <c r="I167" s="8"/>
    </row>
    <row r="168" spans="2:9" x14ac:dyDescent="0.3">
      <c r="B168" s="4" t="s">
        <v>21</v>
      </c>
      <c r="C168" s="22">
        <f>C8</f>
        <v>6</v>
      </c>
      <c r="D168" s="1" t="s">
        <v>50</v>
      </c>
      <c r="H168" s="12"/>
      <c r="I168" s="8"/>
    </row>
    <row r="169" spans="2:9" x14ac:dyDescent="0.3">
      <c r="B169" s="4" t="s">
        <v>36</v>
      </c>
      <c r="C169" s="22">
        <f>C92</f>
        <v>1.6666666666666665</v>
      </c>
      <c r="D169" s="1" t="s">
        <v>37</v>
      </c>
      <c r="H169" s="12"/>
      <c r="I169" s="8"/>
    </row>
    <row r="170" spans="2:9" x14ac:dyDescent="0.3">
      <c r="B170" s="4" t="s">
        <v>18</v>
      </c>
      <c r="C170" s="22">
        <f>C68</f>
        <v>69.43494882292201</v>
      </c>
      <c r="D170" s="1" t="s">
        <v>50</v>
      </c>
      <c r="H170" s="12"/>
      <c r="I170" s="8"/>
    </row>
    <row r="171" spans="2:9" x14ac:dyDescent="0.3">
      <c r="B171" s="4" t="s">
        <v>52</v>
      </c>
      <c r="C171" s="22">
        <f>C16</f>
        <v>3</v>
      </c>
      <c r="D171" s="1" t="s">
        <v>37</v>
      </c>
      <c r="H171" s="12"/>
      <c r="I171" s="8"/>
    </row>
    <row r="172" spans="2:9" x14ac:dyDescent="0.3">
      <c r="D172" s="11"/>
      <c r="E172" s="11"/>
      <c r="F172" s="11"/>
      <c r="H172" s="12"/>
      <c r="I172" s="8"/>
    </row>
    <row r="173" spans="2:9" x14ac:dyDescent="0.3">
      <c r="B173" s="17" t="s">
        <v>77</v>
      </c>
      <c r="C173" s="50">
        <f>C171*COS(RADIANS(C168))-C167/3*((C167+3*C169)/(C167+2*C169))*(1/TAN(RADIANS(C170)))</f>
        <v>2.3152307571899469</v>
      </c>
      <c r="D173" s="8" t="s">
        <v>37</v>
      </c>
      <c r="E173" s="8"/>
      <c r="F173" s="8"/>
      <c r="H173" s="12"/>
      <c r="I173" s="8"/>
    </row>
    <row r="174" spans="2:9" x14ac:dyDescent="0.3">
      <c r="D174" s="11"/>
      <c r="E174" s="11"/>
      <c r="F174" s="11"/>
      <c r="H174" s="12"/>
      <c r="I174" s="8"/>
    </row>
    <row r="175" spans="2:9" x14ac:dyDescent="0.3">
      <c r="B175" s="3" t="s">
        <v>83</v>
      </c>
      <c r="D175" s="11"/>
      <c r="E175" s="11"/>
      <c r="F175" s="11"/>
      <c r="H175" s="12"/>
      <c r="I175" s="8"/>
    </row>
    <row r="176" spans="2:9" x14ac:dyDescent="0.3">
      <c r="D176" s="11"/>
      <c r="E176" s="11"/>
      <c r="F176" s="11"/>
      <c r="H176" s="12"/>
      <c r="I176" s="8"/>
    </row>
    <row r="177" spans="2:9" x14ac:dyDescent="0.3">
      <c r="D177" s="11"/>
      <c r="E177" s="11"/>
      <c r="F177" s="11"/>
      <c r="H177" s="12"/>
      <c r="I177" s="8"/>
    </row>
    <row r="178" spans="2:9" x14ac:dyDescent="0.3">
      <c r="B178" s="4" t="s">
        <v>60</v>
      </c>
      <c r="C178" s="23">
        <f>+C48</f>
        <v>1.0833333333333333</v>
      </c>
      <c r="D178" s="1" t="s">
        <v>0</v>
      </c>
      <c r="G178" s="7"/>
      <c r="H178" s="12"/>
      <c r="I178" s="8"/>
    </row>
    <row r="179" spans="2:9" x14ac:dyDescent="0.3">
      <c r="B179" s="4" t="s">
        <v>43</v>
      </c>
      <c r="C179" s="23">
        <f>C51</f>
        <v>1.5666666666666667</v>
      </c>
      <c r="D179" s="1" t="s">
        <v>0</v>
      </c>
      <c r="G179" s="7"/>
      <c r="H179" s="12"/>
      <c r="I179" s="8"/>
    </row>
    <row r="180" spans="2:9" x14ac:dyDescent="0.3">
      <c r="B180" s="4" t="str">
        <f>+B168</f>
        <v>α =</v>
      </c>
      <c r="C180" s="21">
        <f>C168</f>
        <v>6</v>
      </c>
      <c r="D180" s="1" t="s">
        <v>50</v>
      </c>
      <c r="G180" s="7"/>
      <c r="H180" s="12"/>
      <c r="I180" s="8"/>
    </row>
    <row r="181" spans="2:9" x14ac:dyDescent="0.3">
      <c r="D181" s="11"/>
      <c r="E181" s="11"/>
      <c r="F181" s="11"/>
      <c r="H181" s="12"/>
      <c r="I181" s="8"/>
    </row>
    <row r="182" spans="2:9" x14ac:dyDescent="0.3">
      <c r="B182" s="17" t="s">
        <v>78</v>
      </c>
      <c r="C182" s="50">
        <f>+C178*COS(RADIANS(C180))+C179*SIN(RADIANS(C180))</f>
        <v>1.2411599791016199</v>
      </c>
      <c r="D182" s="8" t="s">
        <v>0</v>
      </c>
      <c r="E182" s="8"/>
      <c r="F182" s="8"/>
      <c r="H182" s="12"/>
      <c r="I182" s="8"/>
    </row>
    <row r="183" spans="2:9" x14ac:dyDescent="0.3">
      <c r="B183" s="4"/>
      <c r="D183" s="11"/>
      <c r="E183" s="11"/>
      <c r="F183" s="11"/>
      <c r="H183" s="12"/>
      <c r="I183" s="8"/>
    </row>
    <row r="184" spans="2:9" x14ac:dyDescent="0.3">
      <c r="B184" s="3" t="s">
        <v>61</v>
      </c>
      <c r="D184" s="11"/>
      <c r="E184" s="11"/>
      <c r="F184" s="11"/>
      <c r="H184" s="12"/>
      <c r="I184" s="8"/>
    </row>
    <row r="185" spans="2:9" x14ac:dyDescent="0.3">
      <c r="B185" s="3"/>
      <c r="D185" s="11"/>
      <c r="E185" s="11"/>
      <c r="F185" s="11"/>
      <c r="H185" s="12"/>
      <c r="I185" s="8"/>
    </row>
    <row r="186" spans="2:9" x14ac:dyDescent="0.3">
      <c r="B186" s="3"/>
      <c r="D186" s="11"/>
      <c r="E186" s="11"/>
      <c r="F186" s="11"/>
      <c r="H186" s="12"/>
      <c r="I186" s="8"/>
    </row>
    <row r="187" spans="2:9" x14ac:dyDescent="0.3">
      <c r="B187" s="4" t="s">
        <v>49</v>
      </c>
      <c r="C187" s="26">
        <f>+C141</f>
        <v>12.7575</v>
      </c>
      <c r="D187" s="1" t="s">
        <v>0</v>
      </c>
      <c r="H187" s="12"/>
      <c r="I187" s="8"/>
    </row>
    <row r="188" spans="2:9" x14ac:dyDescent="0.3">
      <c r="B188" s="4" t="s">
        <v>77</v>
      </c>
      <c r="C188" s="23">
        <f>+C173</f>
        <v>2.3152307571899469</v>
      </c>
      <c r="D188" s="1" t="s">
        <v>0</v>
      </c>
      <c r="H188" s="12"/>
      <c r="I188" s="8"/>
    </row>
    <row r="189" spans="2:9" x14ac:dyDescent="0.3">
      <c r="B189" s="4" t="s">
        <v>79</v>
      </c>
      <c r="C189" s="23">
        <f>+C182</f>
        <v>1.2411599791016199</v>
      </c>
      <c r="D189" s="1" t="s">
        <v>0</v>
      </c>
      <c r="H189" s="12"/>
      <c r="I189" s="8"/>
    </row>
    <row r="190" spans="2:9" x14ac:dyDescent="0.3">
      <c r="B190" s="4" t="s">
        <v>40</v>
      </c>
      <c r="C190" s="23">
        <f>+C144</f>
        <v>12.018612982582855</v>
      </c>
      <c r="D190" s="1" t="s">
        <v>0</v>
      </c>
      <c r="H190" s="12"/>
      <c r="I190" s="8"/>
    </row>
    <row r="191" spans="2:9" x14ac:dyDescent="0.3">
      <c r="B191" s="4"/>
      <c r="C191" s="23"/>
      <c r="H191" s="12"/>
      <c r="I191" s="8"/>
    </row>
    <row r="192" spans="2:9" x14ac:dyDescent="0.3">
      <c r="B192" s="17" t="s">
        <v>62</v>
      </c>
      <c r="C192" s="18">
        <f>C187*C188+C190*C189</f>
        <v>44.453577823143746</v>
      </c>
      <c r="D192" s="8" t="s">
        <v>58</v>
      </c>
      <c r="E192" s="8"/>
      <c r="F192" s="8"/>
      <c r="H192" s="12"/>
      <c r="I192" s="8"/>
    </row>
    <row r="193" spans="2:9" x14ac:dyDescent="0.3">
      <c r="B193" s="4"/>
      <c r="D193" s="11"/>
      <c r="E193" s="11"/>
      <c r="F193" s="11"/>
      <c r="H193" s="12"/>
      <c r="I193" s="8"/>
    </row>
    <row r="194" spans="2:9" x14ac:dyDescent="0.3">
      <c r="B194" s="3" t="s">
        <v>63</v>
      </c>
      <c r="D194" s="11"/>
      <c r="E194" s="11"/>
      <c r="F194" s="11"/>
      <c r="H194" s="12"/>
      <c r="I194" s="8"/>
    </row>
    <row r="195" spans="2:9" x14ac:dyDescent="0.3">
      <c r="B195" s="3"/>
      <c r="D195" s="11"/>
      <c r="E195" s="11"/>
      <c r="F195" s="11"/>
      <c r="H195" s="12"/>
      <c r="I195" s="8"/>
    </row>
    <row r="196" spans="2:9" x14ac:dyDescent="0.3">
      <c r="B196" s="3"/>
      <c r="D196" s="11"/>
      <c r="E196" s="11"/>
      <c r="F196" s="11"/>
      <c r="H196" s="12"/>
      <c r="I196" s="8"/>
    </row>
    <row r="197" spans="2:9" x14ac:dyDescent="0.3">
      <c r="B197" s="3"/>
      <c r="D197" s="11"/>
      <c r="E197" s="11"/>
      <c r="F197" s="11"/>
      <c r="H197" s="12"/>
      <c r="I197" s="8"/>
    </row>
    <row r="198" spans="2:9" x14ac:dyDescent="0.3">
      <c r="B198" s="4" t="s">
        <v>62</v>
      </c>
      <c r="C198" s="26">
        <f>+C192</f>
        <v>44.453577823143746</v>
      </c>
      <c r="D198" s="1" t="s">
        <v>58</v>
      </c>
      <c r="H198" s="12"/>
      <c r="I198" s="8"/>
    </row>
    <row r="199" spans="2:9" x14ac:dyDescent="0.3">
      <c r="B199" s="4" t="s">
        <v>57</v>
      </c>
      <c r="C199" s="26">
        <f>+C161</f>
        <v>14.508339741625353</v>
      </c>
      <c r="D199" s="1" t="s">
        <v>58</v>
      </c>
      <c r="H199" s="12"/>
      <c r="I199" s="8"/>
    </row>
    <row r="200" spans="2:9" x14ac:dyDescent="0.3">
      <c r="B200" s="4"/>
      <c r="D200" s="11"/>
      <c r="E200" s="11"/>
      <c r="F200" s="11"/>
      <c r="H200" s="12"/>
      <c r="I200" s="8"/>
    </row>
    <row r="201" spans="2:9" x14ac:dyDescent="0.3">
      <c r="B201" s="4" t="s">
        <v>64</v>
      </c>
      <c r="C201" s="26">
        <f>+C198/C199</f>
        <v>3.0640017131390711</v>
      </c>
      <c r="D201" s="11"/>
      <c r="E201" s="11"/>
      <c r="F201" s="11"/>
      <c r="H201" s="12"/>
      <c r="I201" s="8"/>
    </row>
    <row r="202" spans="2:9" x14ac:dyDescent="0.3">
      <c r="B202" s="4"/>
      <c r="D202" s="11"/>
      <c r="E202" s="11"/>
      <c r="F202" s="11"/>
      <c r="H202" s="12"/>
      <c r="I202" s="8"/>
    </row>
    <row r="203" spans="2:9" x14ac:dyDescent="0.3">
      <c r="B203" s="20" t="s">
        <v>65</v>
      </c>
      <c r="D203" s="38" t="s">
        <v>123</v>
      </c>
      <c r="E203" s="11"/>
      <c r="F203" s="11"/>
      <c r="H203" s="16"/>
      <c r="I203" s="16"/>
    </row>
    <row r="204" spans="2:9" x14ac:dyDescent="0.3">
      <c r="B204" s="59">
        <f>C201</f>
        <v>3.0640017131390711</v>
      </c>
      <c r="C204" s="26" t="str">
        <f>IF(B204&gt;=D204,"&gt;","&lt;")</f>
        <v>&gt;</v>
      </c>
      <c r="D204" s="38">
        <v>1.5</v>
      </c>
      <c r="E204" s="64" t="str">
        <f>IF(B204&gt;=D204,"OK cumple con la condición, el muro de retencion no se volteara","NO cumple con la condición, el muro de retencion se volteara")</f>
        <v>OK cumple con la condición, el muro de retencion no se volteara</v>
      </c>
      <c r="F204" s="11"/>
      <c r="H204" s="16"/>
      <c r="I204" s="16"/>
    </row>
    <row r="205" spans="2:9" x14ac:dyDescent="0.3">
      <c r="B205" s="14"/>
      <c r="C205" s="27"/>
      <c r="D205" s="10"/>
      <c r="E205" s="10"/>
      <c r="F205" s="10"/>
      <c r="G205" s="15"/>
      <c r="H205" s="16"/>
      <c r="I205" s="16"/>
    </row>
    <row r="206" spans="2:9" x14ac:dyDescent="0.3">
      <c r="B206" s="9" t="s">
        <v>66</v>
      </c>
      <c r="D206" s="11"/>
      <c r="E206" s="11"/>
      <c r="F206" s="11"/>
      <c r="H206" s="12"/>
      <c r="I206" s="8"/>
    </row>
    <row r="207" spans="2:9" x14ac:dyDescent="0.3">
      <c r="B207" s="4"/>
      <c r="D207" s="11"/>
      <c r="E207" s="11"/>
      <c r="F207" s="11"/>
      <c r="H207" s="12"/>
      <c r="I207" s="8"/>
    </row>
    <row r="208" spans="2:9" x14ac:dyDescent="0.3">
      <c r="B208" s="3" t="s">
        <v>67</v>
      </c>
      <c r="D208" s="11"/>
      <c r="E208" s="11"/>
      <c r="F208" s="11"/>
      <c r="H208" s="12"/>
      <c r="I208" s="8"/>
    </row>
    <row r="209" spans="2:12" x14ac:dyDescent="0.3">
      <c r="B209" s="3"/>
      <c r="D209" s="11"/>
      <c r="E209" s="11"/>
      <c r="F209" s="11"/>
      <c r="H209" s="12"/>
      <c r="I209" s="8"/>
    </row>
    <row r="210" spans="2:12" x14ac:dyDescent="0.3">
      <c r="B210" s="3"/>
      <c r="D210" s="11"/>
      <c r="E210" s="11"/>
      <c r="F210" s="11"/>
      <c r="H210" s="12"/>
      <c r="I210" s="8"/>
    </row>
    <row r="211" spans="2:12" x14ac:dyDescent="0.3">
      <c r="B211" s="4" t="s">
        <v>49</v>
      </c>
      <c r="C211" s="26">
        <f>+C187</f>
        <v>12.7575</v>
      </c>
      <c r="D211" s="7" t="s">
        <v>68</v>
      </c>
      <c r="E211" s="7"/>
      <c r="F211" s="7"/>
      <c r="G211" s="7"/>
      <c r="H211" s="7"/>
      <c r="I211" s="7"/>
      <c r="J211" s="7"/>
      <c r="K211" s="7"/>
      <c r="L211" s="7"/>
    </row>
    <row r="212" spans="2:12" x14ac:dyDescent="0.3">
      <c r="B212" s="4" t="s">
        <v>40</v>
      </c>
      <c r="C212" s="22">
        <f>+C144</f>
        <v>12.018612982582855</v>
      </c>
      <c r="D212" s="7" t="s">
        <v>68</v>
      </c>
      <c r="E212" s="7"/>
      <c r="F212" s="7"/>
      <c r="G212" s="7"/>
      <c r="H212" s="7"/>
      <c r="I212" s="7"/>
      <c r="J212" s="7"/>
      <c r="K212" s="7"/>
      <c r="L212" s="7"/>
    </row>
    <row r="213" spans="2:12" x14ac:dyDescent="0.3">
      <c r="B213" s="4" t="s">
        <v>41</v>
      </c>
      <c r="C213" s="22">
        <f>+C145</f>
        <v>9.8844835107806741</v>
      </c>
      <c r="D213" s="7" t="s">
        <v>68</v>
      </c>
      <c r="E213" s="7"/>
      <c r="F213" s="7"/>
      <c r="G213" s="7"/>
      <c r="H213" s="7"/>
      <c r="I213" s="7"/>
      <c r="J213" s="7"/>
      <c r="K213" s="7"/>
      <c r="L213" s="7"/>
    </row>
    <row r="214" spans="2:12" ht="15" x14ac:dyDescent="0.3">
      <c r="B214" s="4" t="s">
        <v>80</v>
      </c>
      <c r="C214" s="26">
        <f>+C168</f>
        <v>6</v>
      </c>
      <c r="D214" s="7" t="s">
        <v>50</v>
      </c>
      <c r="E214" s="7"/>
      <c r="F214" s="7"/>
      <c r="G214" s="7"/>
      <c r="H214" s="7"/>
      <c r="I214" s="7"/>
      <c r="J214" s="7"/>
      <c r="K214" s="7"/>
      <c r="L214" s="7"/>
    </row>
    <row r="215" spans="2:12" x14ac:dyDescent="0.3">
      <c r="B215" s="4"/>
      <c r="D215" s="7"/>
      <c r="E215" s="7"/>
      <c r="F215" s="7"/>
      <c r="G215" s="7"/>
      <c r="H215" s="7"/>
      <c r="I215" s="7"/>
      <c r="J215" s="7"/>
      <c r="K215" s="7"/>
      <c r="L215" s="7"/>
    </row>
    <row r="216" spans="2:12" x14ac:dyDescent="0.3">
      <c r="B216" s="17" t="s">
        <v>17</v>
      </c>
      <c r="C216" s="50">
        <f>+(C211+C212)*COS(RADIANS(C214))+C213*SIN(RADIANS(C214))</f>
        <v>25.673596714873149</v>
      </c>
      <c r="D216" s="13" t="s">
        <v>68</v>
      </c>
      <c r="E216" s="7"/>
      <c r="F216" s="7"/>
      <c r="G216" s="7"/>
      <c r="H216" s="7"/>
      <c r="I216" s="7"/>
      <c r="J216" s="7"/>
      <c r="K216" s="7"/>
      <c r="L216" s="7"/>
    </row>
    <row r="217" spans="2:12" x14ac:dyDescent="0.3">
      <c r="B217" s="7"/>
      <c r="D217" s="7"/>
      <c r="E217" s="7"/>
      <c r="F217" s="7"/>
      <c r="G217" s="7"/>
      <c r="H217" s="7"/>
      <c r="I217" s="7"/>
      <c r="J217" s="7"/>
      <c r="K217" s="7"/>
      <c r="L217" s="7"/>
    </row>
    <row r="218" spans="2:12" x14ac:dyDescent="0.3">
      <c r="B218" s="3" t="s">
        <v>69</v>
      </c>
      <c r="D218" s="7"/>
      <c r="E218" s="7"/>
      <c r="F218" s="7"/>
      <c r="G218" s="7"/>
      <c r="H218" s="7"/>
      <c r="I218" s="7"/>
      <c r="J218" s="7"/>
      <c r="K218" s="7"/>
      <c r="L218" s="7"/>
    </row>
    <row r="219" spans="2:12" x14ac:dyDescent="0.3">
      <c r="B219" s="7"/>
      <c r="D219" s="7"/>
      <c r="E219" s="7"/>
      <c r="F219" s="7"/>
      <c r="G219" s="7"/>
      <c r="H219" s="7"/>
      <c r="I219" s="7"/>
      <c r="J219" s="7"/>
      <c r="K219" s="7"/>
      <c r="L219" s="7"/>
    </row>
    <row r="220" spans="2:12" x14ac:dyDescent="0.3">
      <c r="B220" s="7"/>
      <c r="D220" s="7"/>
      <c r="E220" s="7"/>
      <c r="F220" s="7"/>
      <c r="G220" s="7"/>
      <c r="H220" s="7"/>
      <c r="I220" s="7"/>
      <c r="J220" s="7"/>
      <c r="K220" s="7"/>
      <c r="L220" s="7"/>
    </row>
    <row r="221" spans="2:12" x14ac:dyDescent="0.3">
      <c r="B221" s="7"/>
      <c r="D221" s="7"/>
      <c r="E221" s="7"/>
      <c r="F221" s="7"/>
      <c r="G221" s="7"/>
      <c r="H221" s="7"/>
      <c r="I221" s="7"/>
      <c r="J221" s="7"/>
      <c r="K221" s="7"/>
      <c r="L221" s="7"/>
    </row>
    <row r="222" spans="2:12" x14ac:dyDescent="0.3">
      <c r="B222" s="4" t="s">
        <v>52</v>
      </c>
      <c r="C222" s="24">
        <f>+C171</f>
        <v>3</v>
      </c>
      <c r="D222" s="7" t="s">
        <v>0</v>
      </c>
      <c r="E222" s="7"/>
      <c r="F222" s="7"/>
      <c r="G222" s="7"/>
      <c r="H222" s="7"/>
      <c r="I222" s="7"/>
      <c r="J222" s="7"/>
      <c r="K222" s="7"/>
      <c r="L222" s="7"/>
    </row>
    <row r="223" spans="2:12" x14ac:dyDescent="0.3">
      <c r="B223" s="4" t="s">
        <v>62</v>
      </c>
      <c r="C223" s="22">
        <f>+C198</f>
        <v>44.453577823143746</v>
      </c>
      <c r="D223" s="1" t="s">
        <v>58</v>
      </c>
      <c r="G223" s="7"/>
      <c r="H223" s="7"/>
      <c r="I223" s="7"/>
      <c r="J223" s="7"/>
      <c r="K223" s="7"/>
      <c r="L223" s="7"/>
    </row>
    <row r="224" spans="2:12" x14ac:dyDescent="0.3">
      <c r="B224" s="4" t="s">
        <v>57</v>
      </c>
      <c r="C224" s="22">
        <f>+C199</f>
        <v>14.508339741625353</v>
      </c>
      <c r="D224" s="1" t="s">
        <v>58</v>
      </c>
      <c r="G224" s="7"/>
      <c r="H224" s="7"/>
      <c r="I224" s="7"/>
      <c r="J224" s="7"/>
      <c r="K224" s="7"/>
      <c r="L224" s="7"/>
    </row>
    <row r="225" spans="2:12" x14ac:dyDescent="0.3">
      <c r="B225" s="4" t="s">
        <v>17</v>
      </c>
      <c r="C225" s="22">
        <f>+C216</f>
        <v>25.673596714873149</v>
      </c>
      <c r="D225" s="7" t="s">
        <v>68</v>
      </c>
      <c r="E225" s="7"/>
      <c r="F225" s="7"/>
      <c r="G225" s="7"/>
      <c r="H225" s="7"/>
      <c r="I225" s="7"/>
      <c r="J225" s="7"/>
      <c r="K225" s="7"/>
      <c r="L225" s="7"/>
    </row>
    <row r="226" spans="2:12" x14ac:dyDescent="0.3">
      <c r="B226" s="4"/>
      <c r="C226" s="23"/>
      <c r="D226" s="7"/>
      <c r="E226" s="7"/>
      <c r="F226" s="7"/>
      <c r="G226" s="7"/>
      <c r="H226" s="7"/>
      <c r="I226" s="7"/>
      <c r="J226" s="7"/>
      <c r="K226" s="7"/>
      <c r="L226" s="7"/>
    </row>
    <row r="227" spans="2:12" x14ac:dyDescent="0.3">
      <c r="B227" s="17" t="s">
        <v>16</v>
      </c>
      <c r="C227" s="18">
        <f>+C222/2-((C223-C224)/C225)</f>
        <v>0.3336173379178069</v>
      </c>
      <c r="D227" s="13" t="s">
        <v>0</v>
      </c>
      <c r="E227" s="7"/>
      <c r="F227" s="7"/>
      <c r="G227" s="7"/>
      <c r="H227" s="7"/>
      <c r="I227" s="7"/>
      <c r="J227" s="7"/>
      <c r="K227" s="7"/>
      <c r="L227" s="7"/>
    </row>
    <row r="228" spans="2:12" x14ac:dyDescent="0.3">
      <c r="B228" s="17"/>
      <c r="C228" s="18"/>
      <c r="D228" s="13"/>
      <c r="E228" s="7"/>
      <c r="F228" s="7"/>
      <c r="G228" s="7"/>
      <c r="H228" s="7"/>
      <c r="I228" s="7"/>
      <c r="J228" s="7"/>
      <c r="K228" s="7"/>
      <c r="L228" s="7"/>
    </row>
    <row r="229" spans="2:12" x14ac:dyDescent="0.3">
      <c r="B229" s="7"/>
      <c r="D229" s="7"/>
      <c r="E229" s="7"/>
      <c r="F229" s="7"/>
      <c r="G229" s="7"/>
      <c r="H229" s="7"/>
      <c r="I229" s="7"/>
      <c r="J229" s="7"/>
      <c r="K229" s="7"/>
      <c r="L229" s="7"/>
    </row>
    <row r="230" spans="2:12" x14ac:dyDescent="0.3">
      <c r="B230" s="20" t="s">
        <v>70</v>
      </c>
      <c r="D230" s="38" t="s">
        <v>71</v>
      </c>
      <c r="E230" s="11"/>
      <c r="F230" s="7"/>
      <c r="G230" s="7"/>
      <c r="H230" s="7"/>
      <c r="I230" s="7"/>
      <c r="J230" s="7"/>
      <c r="K230" s="7"/>
      <c r="L230" s="7"/>
    </row>
    <row r="231" spans="2:12" x14ac:dyDescent="0.3">
      <c r="B231" s="59">
        <f>C227</f>
        <v>0.3336173379178069</v>
      </c>
      <c r="C231" s="26" t="str">
        <f>IF(B231&gt;D231,"&gt;","&lt;")</f>
        <v>&lt;</v>
      </c>
      <c r="D231" s="38">
        <f>C16/6</f>
        <v>0.5</v>
      </c>
      <c r="E231" s="64" t="str">
        <f>IF(D231&gt;=B231,"OK cumple con la condición","NO cumple con la condición")</f>
        <v>OK cumple con la condición</v>
      </c>
      <c r="F231" s="7"/>
      <c r="G231" s="7"/>
      <c r="H231" s="7"/>
      <c r="I231" s="7"/>
      <c r="J231" s="7"/>
      <c r="K231" s="7"/>
      <c r="L231" s="7"/>
    </row>
    <row r="232" spans="2:12" x14ac:dyDescent="0.3">
      <c r="B232" s="7"/>
      <c r="D232" s="7"/>
      <c r="E232" s="7"/>
      <c r="F232" s="7"/>
      <c r="G232" s="7"/>
      <c r="H232" s="7"/>
      <c r="I232" s="7"/>
      <c r="J232" s="7"/>
      <c r="K232" s="7"/>
      <c r="L232" s="7"/>
    </row>
    <row r="233" spans="2:12" x14ac:dyDescent="0.3">
      <c r="B233" s="3" t="s">
        <v>72</v>
      </c>
      <c r="D233" s="7"/>
      <c r="E233" s="7"/>
      <c r="F233" s="7"/>
      <c r="G233" s="7"/>
      <c r="H233" s="7"/>
      <c r="I233" s="7"/>
      <c r="J233" s="7"/>
      <c r="K233" s="7"/>
      <c r="L233" s="7"/>
    </row>
    <row r="234" spans="2:12" x14ac:dyDescent="0.3">
      <c r="B234" s="7"/>
      <c r="D234" s="7"/>
      <c r="E234" s="7"/>
      <c r="F234" s="7"/>
      <c r="G234" s="7"/>
      <c r="H234" s="7"/>
      <c r="I234" s="7"/>
      <c r="J234" s="7"/>
      <c r="K234" s="7"/>
      <c r="L234" s="7"/>
    </row>
    <row r="235" spans="2:12" x14ac:dyDescent="0.3">
      <c r="B235" s="7"/>
      <c r="D235" s="7"/>
      <c r="E235" s="7"/>
      <c r="F235" s="7"/>
      <c r="G235" s="7"/>
      <c r="H235" s="7"/>
      <c r="I235" s="7"/>
      <c r="J235" s="7"/>
      <c r="K235" s="7"/>
      <c r="L235" s="7"/>
    </row>
    <row r="236" spans="2:12" x14ac:dyDescent="0.3">
      <c r="B236" s="7"/>
      <c r="D236" s="7"/>
      <c r="E236" s="7"/>
      <c r="F236" s="7"/>
      <c r="G236" s="7"/>
      <c r="H236" s="7"/>
      <c r="I236" s="7"/>
      <c r="J236" s="7"/>
      <c r="K236" s="7"/>
      <c r="L236" s="7"/>
    </row>
    <row r="237" spans="2:12" x14ac:dyDescent="0.3">
      <c r="B237" s="7"/>
      <c r="D237" s="7"/>
      <c r="E237" s="7"/>
      <c r="F237" s="7"/>
      <c r="G237" s="7"/>
      <c r="H237" s="7"/>
      <c r="I237" s="7"/>
      <c r="J237" s="7"/>
      <c r="K237" s="7"/>
      <c r="L237" s="7"/>
    </row>
    <row r="238" spans="2:12" x14ac:dyDescent="0.3">
      <c r="B238" s="7"/>
      <c r="D238" s="7"/>
      <c r="E238" s="7"/>
      <c r="F238" s="7"/>
      <c r="G238" s="7"/>
      <c r="H238" s="7"/>
      <c r="I238" s="7"/>
      <c r="J238" s="7"/>
      <c r="K238" s="7"/>
      <c r="L238" s="7"/>
    </row>
    <row r="239" spans="2:12" x14ac:dyDescent="0.3">
      <c r="B239" s="4" t="s">
        <v>17</v>
      </c>
      <c r="C239" s="23">
        <f>+C225</f>
        <v>25.673596714873149</v>
      </c>
      <c r="D239" s="7" t="s">
        <v>68</v>
      </c>
      <c r="E239" s="7"/>
      <c r="F239" s="7"/>
      <c r="G239" s="7"/>
      <c r="H239" s="7"/>
      <c r="I239" s="7"/>
      <c r="J239" s="7"/>
      <c r="K239" s="7"/>
      <c r="L239" s="7"/>
    </row>
    <row r="240" spans="2:12" x14ac:dyDescent="0.3">
      <c r="B240" s="4" t="s">
        <v>52</v>
      </c>
      <c r="C240" s="23">
        <f>C16</f>
        <v>3</v>
      </c>
      <c r="D240" s="7" t="s">
        <v>0</v>
      </c>
      <c r="E240" s="7"/>
      <c r="F240" s="7"/>
      <c r="G240" s="7"/>
      <c r="H240" s="7"/>
      <c r="I240" s="7"/>
      <c r="J240" s="7"/>
      <c r="K240" s="7"/>
      <c r="L240" s="7"/>
    </row>
    <row r="241" spans="2:12" x14ac:dyDescent="0.3">
      <c r="B241" s="4" t="s">
        <v>16</v>
      </c>
      <c r="C241" s="23">
        <f>+C227</f>
        <v>0.3336173379178069</v>
      </c>
      <c r="D241" s="7" t="s">
        <v>0</v>
      </c>
      <c r="E241" s="7"/>
      <c r="F241" s="7"/>
      <c r="G241" s="7"/>
      <c r="H241" s="7"/>
      <c r="I241" s="7"/>
      <c r="J241" s="7"/>
      <c r="K241" s="7"/>
      <c r="L241" s="7"/>
    </row>
    <row r="242" spans="2:12" x14ac:dyDescent="0.3">
      <c r="B242" s="4"/>
      <c r="D242" s="7"/>
      <c r="E242" s="7"/>
      <c r="F242" s="7"/>
      <c r="G242" s="7"/>
      <c r="H242" s="7"/>
      <c r="I242" s="7"/>
      <c r="J242" s="7"/>
      <c r="K242" s="7"/>
      <c r="L242" s="7"/>
    </row>
    <row r="243" spans="2:12" ht="15" x14ac:dyDescent="0.3">
      <c r="B243" s="4" t="s">
        <v>81</v>
      </c>
      <c r="C243" s="23">
        <f>C239/C240*(1+6*C241/C240)</f>
        <v>14.267970232151939</v>
      </c>
      <c r="D243" s="7" t="s">
        <v>131</v>
      </c>
      <c r="E243" s="19">
        <f>+C243/10</f>
        <v>1.4267970232151939</v>
      </c>
      <c r="F243" s="7" t="s">
        <v>73</v>
      </c>
      <c r="I243" s="7"/>
      <c r="J243" s="7"/>
      <c r="K243" s="7"/>
      <c r="L243" s="7"/>
    </row>
    <row r="244" spans="2:12" ht="15" x14ac:dyDescent="0.3">
      <c r="B244" s="4" t="s">
        <v>82</v>
      </c>
      <c r="C244" s="23">
        <f>C239/C240*(1-6*C241/C240)</f>
        <v>2.8477609110968278</v>
      </c>
      <c r="D244" s="7" t="s">
        <v>131</v>
      </c>
      <c r="E244" s="19">
        <f>+C244/10</f>
        <v>0.28477609110968277</v>
      </c>
      <c r="F244" s="7" t="s">
        <v>73</v>
      </c>
      <c r="I244" s="7"/>
      <c r="J244" s="7"/>
      <c r="K244" s="7"/>
      <c r="L244" s="7"/>
    </row>
    <row r="246" spans="2:12" x14ac:dyDescent="0.3">
      <c r="B246" s="60" t="str">
        <f>IF(E243&lt;$C$13,"La tensión en el punto 1 está por debajo de la capacidad portante del terreno.","La tensión en el punto 1 está por encima de la capacidad portante, REDISEÑAR.")</f>
        <v>La tensión en el punto 1 está por debajo de la capacidad portante del terreno.</v>
      </c>
    </row>
    <row r="247" spans="2:12" x14ac:dyDescent="0.3">
      <c r="B247" s="60" t="str">
        <f>IF(E244&lt;$C$13,"La tensión en el punto 2 está por debajo de la capacidad portante del terreno.","La tensión en el punto 1 está por encima de la capacidad portante, rediseñar.")</f>
        <v>La tensión en el punto 2 está por debajo de la capacidad portante del terreno.</v>
      </c>
    </row>
    <row r="250" spans="2:12" ht="15.6" x14ac:dyDescent="0.3">
      <c r="B250" s="70" t="s">
        <v>132</v>
      </c>
      <c r="C250" s="70"/>
      <c r="D250" s="70"/>
      <c r="E250" s="70"/>
      <c r="F250" s="70"/>
      <c r="G250" s="70"/>
      <c r="H250" s="70"/>
      <c r="I250" s="70"/>
    </row>
    <row r="251" spans="2:12" x14ac:dyDescent="0.3">
      <c r="B251" s="2" t="s">
        <v>96</v>
      </c>
    </row>
    <row r="252" spans="2:12" x14ac:dyDescent="0.3">
      <c r="B252" s="2"/>
    </row>
    <row r="253" spans="2:12" x14ac:dyDescent="0.3">
      <c r="B253" s="20" t="s">
        <v>85</v>
      </c>
      <c r="C253" s="24">
        <f>C6</f>
        <v>30</v>
      </c>
      <c r="D253" s="1" t="s">
        <v>3</v>
      </c>
      <c r="E253" s="1" t="s">
        <v>74</v>
      </c>
    </row>
    <row r="254" spans="2:12" x14ac:dyDescent="0.3">
      <c r="B254" s="20" t="s">
        <v>84</v>
      </c>
      <c r="C254" s="24">
        <f t="shared" ref="C254:C262" si="0">C7</f>
        <v>27</v>
      </c>
      <c r="D254" s="1" t="s">
        <v>3</v>
      </c>
      <c r="E254" s="1" t="s">
        <v>19</v>
      </c>
    </row>
    <row r="255" spans="2:12" x14ac:dyDescent="0.3">
      <c r="B255" s="20" t="s">
        <v>21</v>
      </c>
      <c r="C255" s="24">
        <f t="shared" si="0"/>
        <v>6</v>
      </c>
      <c r="D255" s="1" t="s">
        <v>3</v>
      </c>
      <c r="E255" s="1" t="s">
        <v>88</v>
      </c>
    </row>
    <row r="256" spans="2:12" x14ac:dyDescent="0.3">
      <c r="B256" s="20" t="s">
        <v>20</v>
      </c>
      <c r="C256" s="24">
        <f t="shared" si="0"/>
        <v>0</v>
      </c>
      <c r="D256" s="1" t="s">
        <v>3</v>
      </c>
      <c r="E256" s="1" t="s">
        <v>87</v>
      </c>
    </row>
    <row r="257" spans="2:19" x14ac:dyDescent="0.3">
      <c r="B257" s="20" t="s">
        <v>2</v>
      </c>
      <c r="C257" s="24">
        <f t="shared" si="0"/>
        <v>0</v>
      </c>
      <c r="D257" s="1" t="s">
        <v>23</v>
      </c>
      <c r="E257" s="1" t="s">
        <v>86</v>
      </c>
    </row>
    <row r="258" spans="2:19" x14ac:dyDescent="0.3">
      <c r="B258" s="20" t="s">
        <v>24</v>
      </c>
      <c r="C258" s="24">
        <f t="shared" si="0"/>
        <v>1.8</v>
      </c>
      <c r="D258" s="1" t="s">
        <v>25</v>
      </c>
      <c r="E258" s="1" t="s">
        <v>91</v>
      </c>
    </row>
    <row r="259" spans="2:19" x14ac:dyDescent="0.3">
      <c r="B259" s="20" t="s">
        <v>30</v>
      </c>
      <c r="C259" s="24">
        <f t="shared" si="0"/>
        <v>2.4300000000000002</v>
      </c>
      <c r="D259" s="1" t="s">
        <v>25</v>
      </c>
      <c r="E259" s="1" t="s">
        <v>92</v>
      </c>
    </row>
    <row r="260" spans="2:19" x14ac:dyDescent="0.3">
      <c r="B260" s="20" t="s">
        <v>111</v>
      </c>
      <c r="C260" s="24">
        <f t="shared" si="0"/>
        <v>2</v>
      </c>
      <c r="D260" s="1" t="s">
        <v>31</v>
      </c>
      <c r="E260" s="1" t="s">
        <v>93</v>
      </c>
    </row>
    <row r="261" spans="2:19" x14ac:dyDescent="0.3">
      <c r="B261" s="20" t="s">
        <v>34</v>
      </c>
      <c r="C261" s="24">
        <f t="shared" si="0"/>
        <v>3</v>
      </c>
      <c r="D261" s="1" t="s">
        <v>23</v>
      </c>
      <c r="E261" s="1" t="s">
        <v>94</v>
      </c>
    </row>
    <row r="262" spans="2:19" x14ac:dyDescent="0.3">
      <c r="B262" s="20" t="s">
        <v>22</v>
      </c>
      <c r="C262" s="24">
        <f t="shared" si="0"/>
        <v>1</v>
      </c>
      <c r="D262" s="1" t="s">
        <v>0</v>
      </c>
      <c r="E262" s="1" t="s">
        <v>89</v>
      </c>
    </row>
    <row r="263" spans="2:19" x14ac:dyDescent="0.3">
      <c r="S263" s="1" t="s">
        <v>75</v>
      </c>
    </row>
    <row r="264" spans="2:19" x14ac:dyDescent="0.3">
      <c r="B264" s="2" t="s">
        <v>105</v>
      </c>
    </row>
    <row r="265" spans="2:19" x14ac:dyDescent="0.3">
      <c r="B265" s="2"/>
    </row>
    <row r="266" spans="2:19" x14ac:dyDescent="0.3">
      <c r="B266" s="3" t="s">
        <v>108</v>
      </c>
      <c r="G266" s="29"/>
      <c r="H266" s="29"/>
      <c r="I266" s="29"/>
      <c r="J266" s="29"/>
      <c r="K266" s="29"/>
      <c r="L266" s="29"/>
      <c r="M266" s="29"/>
      <c r="N266" s="29"/>
      <c r="O266" s="74"/>
      <c r="P266" s="29"/>
      <c r="Q266" s="29"/>
    </row>
    <row r="267" spans="2:19" x14ac:dyDescent="0.3">
      <c r="B267" s="20" t="s">
        <v>98</v>
      </c>
      <c r="C267" s="24">
        <f>C24</f>
        <v>2</v>
      </c>
      <c r="D267" s="1" t="s">
        <v>0</v>
      </c>
      <c r="G267" s="29"/>
      <c r="H267" s="29"/>
      <c r="I267" s="67" t="str">
        <f>CONCATENATE(C261, " t/m2")</f>
        <v>3 t/m2</v>
      </c>
      <c r="J267" s="67"/>
      <c r="M267" s="29"/>
      <c r="N267" s="29"/>
      <c r="O267" s="74"/>
      <c r="P267" s="30"/>
      <c r="Q267" s="29"/>
      <c r="R267" s="29"/>
    </row>
    <row r="268" spans="2:19" x14ac:dyDescent="0.3">
      <c r="B268" s="20" t="s">
        <v>99</v>
      </c>
      <c r="C268" s="24">
        <f>C25</f>
        <v>1.5</v>
      </c>
      <c r="D268" s="1" t="s">
        <v>0</v>
      </c>
      <c r="G268" s="53" t="str">
        <f>CONCATENATE(C262," m")</f>
        <v>1 m</v>
      </c>
      <c r="H268" s="29"/>
      <c r="I268" s="29"/>
      <c r="L268" s="29"/>
      <c r="M268" s="29"/>
      <c r="N268" s="29"/>
      <c r="O268" s="74"/>
      <c r="P268" s="29"/>
      <c r="Q268" s="29"/>
      <c r="R268" s="29"/>
    </row>
    <row r="269" spans="2:19" x14ac:dyDescent="0.3">
      <c r="B269" s="20" t="s">
        <v>100</v>
      </c>
      <c r="C269" s="24">
        <f>C26</f>
        <v>1</v>
      </c>
      <c r="D269" s="1" t="s">
        <v>0</v>
      </c>
      <c r="G269" s="29"/>
      <c r="I269" s="29"/>
      <c r="L269" s="26"/>
      <c r="M269" s="26"/>
      <c r="N269" s="30"/>
      <c r="O269" s="74"/>
      <c r="P269" s="29"/>
      <c r="Q269" s="29"/>
      <c r="R269" s="29"/>
    </row>
    <row r="270" spans="2:19" x14ac:dyDescent="0.3">
      <c r="G270" s="29"/>
      <c r="H270" s="29"/>
      <c r="I270" s="29"/>
      <c r="L270" s="26"/>
      <c r="M270" s="26"/>
      <c r="N270" s="29"/>
      <c r="O270" s="74"/>
      <c r="P270" s="29"/>
      <c r="Q270" s="29"/>
      <c r="R270" s="29"/>
    </row>
    <row r="271" spans="2:19" x14ac:dyDescent="0.3">
      <c r="F271" s="39" t="str">
        <f>CONCATENATE("α=",C255,"º")</f>
        <v>α=6º</v>
      </c>
      <c r="G271" s="32" t="s">
        <v>47</v>
      </c>
      <c r="H271" s="31"/>
      <c r="L271" s="32"/>
      <c r="M271" s="34" t="str">
        <f>CONCATENATE(C275," m")</f>
        <v>1 m</v>
      </c>
      <c r="N271" s="30"/>
      <c r="O271" s="74"/>
      <c r="P271" s="30"/>
      <c r="Q271" s="29"/>
      <c r="R271" s="30"/>
    </row>
    <row r="272" spans="2:19" ht="13.5" customHeight="1" x14ac:dyDescent="0.3">
      <c r="B272" s="3" t="s">
        <v>107</v>
      </c>
      <c r="G272" s="29"/>
      <c r="I272" s="29"/>
      <c r="J272" s="69" t="s">
        <v>106</v>
      </c>
      <c r="K272" s="36"/>
      <c r="L272" s="33"/>
      <c r="M272" s="34"/>
      <c r="N272" s="29"/>
      <c r="O272" s="74"/>
      <c r="P272" s="29"/>
      <c r="Q272" s="29"/>
      <c r="R272" s="29"/>
    </row>
    <row r="273" spans="2:18" x14ac:dyDescent="0.3">
      <c r="B273" s="20" t="s">
        <v>102</v>
      </c>
      <c r="C273" s="24">
        <f>C30</f>
        <v>1</v>
      </c>
      <c r="D273" s="1" t="s">
        <v>0</v>
      </c>
      <c r="G273" s="29"/>
      <c r="H273" s="29"/>
      <c r="I273" s="29"/>
      <c r="J273" s="69"/>
      <c r="K273" s="36"/>
      <c r="L273" s="33"/>
      <c r="M273" s="34"/>
      <c r="N273" s="29"/>
      <c r="O273" s="74"/>
      <c r="P273" s="29"/>
      <c r="Q273" s="29"/>
      <c r="R273" s="29"/>
    </row>
    <row r="274" spans="2:18" x14ac:dyDescent="0.3">
      <c r="B274" s="20" t="s">
        <v>103</v>
      </c>
      <c r="C274" s="24">
        <f>C31</f>
        <v>1</v>
      </c>
      <c r="D274" s="1" t="s">
        <v>0</v>
      </c>
      <c r="F274" s="37" t="str">
        <f>CONCATENATE(C277," m")</f>
        <v>3 m</v>
      </c>
      <c r="G274" s="26" t="str">
        <f>CONCATENATE(C269," m")</f>
        <v>1 m</v>
      </c>
      <c r="H274" s="32" t="s">
        <v>46</v>
      </c>
      <c r="I274" s="40" t="str">
        <f>CONCATENATE("β=",ROUND(C311,2),"º")</f>
        <v>β=77.57º</v>
      </c>
      <c r="L274" s="32"/>
      <c r="M274" s="34" t="str">
        <f>CONCATENATE(C274," m")</f>
        <v>1 m</v>
      </c>
      <c r="N274" s="30"/>
      <c r="O274" s="74"/>
      <c r="P274" s="30"/>
      <c r="Q274" s="29"/>
      <c r="R274" s="30"/>
    </row>
    <row r="275" spans="2:18" x14ac:dyDescent="0.3">
      <c r="B275" s="20" t="s">
        <v>104</v>
      </c>
      <c r="C275" s="24">
        <f>C32</f>
        <v>1</v>
      </c>
      <c r="D275" s="1" t="s">
        <v>0</v>
      </c>
      <c r="H275" s="29"/>
      <c r="I275" s="29"/>
      <c r="L275" s="33"/>
      <c r="M275" s="34"/>
      <c r="N275" s="29"/>
      <c r="O275" s="74"/>
      <c r="P275" s="29"/>
      <c r="Q275" s="29"/>
      <c r="R275" s="29"/>
    </row>
    <row r="276" spans="2:18" x14ac:dyDescent="0.3">
      <c r="F276" s="26"/>
      <c r="G276" s="29"/>
      <c r="H276" s="29"/>
      <c r="I276" s="29"/>
      <c r="L276" s="33"/>
      <c r="M276" s="34"/>
      <c r="N276" s="29"/>
      <c r="O276" s="74"/>
      <c r="P276" s="29"/>
      <c r="Q276" s="29"/>
      <c r="R276" s="29"/>
    </row>
    <row r="277" spans="2:18" x14ac:dyDescent="0.3">
      <c r="B277" s="20" t="s">
        <v>1</v>
      </c>
      <c r="C277" s="24">
        <f>SUM(C273:C275)</f>
        <v>3</v>
      </c>
      <c r="D277" s="1" t="s">
        <v>112</v>
      </c>
      <c r="E277" s="26"/>
      <c r="F277" s="26"/>
      <c r="G277" s="67" t="str">
        <f>CONCATENATE(C268," m")</f>
        <v>1.5 m</v>
      </c>
      <c r="H277" s="67"/>
      <c r="I277" s="32" t="s">
        <v>45</v>
      </c>
      <c r="L277" s="32"/>
      <c r="M277" s="34" t="str">
        <f>CONCATENATE(C273," m")</f>
        <v>1 m</v>
      </c>
      <c r="N277" s="30"/>
      <c r="O277" s="74"/>
      <c r="P277" s="30"/>
      <c r="Q277" s="29"/>
      <c r="R277" s="30"/>
    </row>
    <row r="278" spans="2:18" x14ac:dyDescent="0.3">
      <c r="F278" s="26"/>
      <c r="G278" s="29"/>
      <c r="H278" s="29"/>
      <c r="I278" s="29"/>
      <c r="L278" s="33"/>
      <c r="M278" s="34"/>
      <c r="N278" s="29"/>
      <c r="O278" s="74"/>
      <c r="P278" s="29"/>
      <c r="Q278" s="29"/>
      <c r="R278" s="29"/>
    </row>
    <row r="279" spans="2:18" x14ac:dyDescent="0.3">
      <c r="E279" s="26"/>
      <c r="F279" s="26"/>
      <c r="G279" s="29"/>
      <c r="H279" s="29"/>
      <c r="I279" s="29"/>
      <c r="L279" s="33"/>
      <c r="M279" s="34"/>
      <c r="N279" s="29"/>
      <c r="O279" s="74"/>
      <c r="P279" s="29"/>
      <c r="Q279" s="29"/>
      <c r="R279" s="29"/>
    </row>
    <row r="280" spans="2:18" x14ac:dyDescent="0.3">
      <c r="B280" s="2" t="s">
        <v>124</v>
      </c>
      <c r="C280" s="24"/>
      <c r="D280" s="26"/>
      <c r="E280" s="26"/>
      <c r="F280" s="26"/>
      <c r="G280" s="29"/>
      <c r="H280" s="26" t="str">
        <f>CONCATENATE(C267," m")</f>
        <v>2 m</v>
      </c>
      <c r="I280" s="34"/>
      <c r="J280" s="32" t="s">
        <v>44</v>
      </c>
      <c r="K280" s="32"/>
      <c r="L280" s="32"/>
      <c r="M280" s="34" t="str">
        <f>CONCATENATE(C29," m")</f>
        <v>1 m</v>
      </c>
      <c r="N280" s="30"/>
      <c r="O280" s="74"/>
      <c r="P280" s="30"/>
      <c r="Q280" s="29"/>
      <c r="R280" s="30"/>
    </row>
    <row r="281" spans="2:18" x14ac:dyDescent="0.3">
      <c r="D281" s="26"/>
      <c r="E281" s="38"/>
      <c r="F281" s="26"/>
      <c r="G281" s="29"/>
      <c r="H281" s="29"/>
      <c r="I281" s="29"/>
      <c r="L281" s="29"/>
      <c r="N281" s="29"/>
      <c r="O281" s="74"/>
      <c r="P281" s="29"/>
      <c r="Q281" s="29"/>
      <c r="R281" s="29"/>
    </row>
    <row r="282" spans="2:18" x14ac:dyDescent="0.3">
      <c r="E282" s="38"/>
      <c r="F282" s="26"/>
      <c r="G282" s="29"/>
      <c r="H282" s="29"/>
      <c r="I282" s="29"/>
      <c r="L282" s="29"/>
      <c r="M282" s="29"/>
      <c r="N282" s="29"/>
      <c r="O282" s="74"/>
      <c r="P282" s="29"/>
      <c r="Q282" s="29"/>
      <c r="R282" s="29"/>
    </row>
    <row r="283" spans="2:18" x14ac:dyDescent="0.3">
      <c r="E283" s="38"/>
      <c r="F283" s="26"/>
      <c r="G283" s="29"/>
      <c r="H283" s="67" t="str">
        <f>CONCATENATE(C16," m")</f>
        <v>3 m</v>
      </c>
      <c r="I283" s="67"/>
      <c r="J283" s="29"/>
      <c r="K283" s="29"/>
      <c r="L283" s="29"/>
      <c r="M283" s="29"/>
      <c r="N283" s="29"/>
      <c r="O283" s="74"/>
      <c r="P283" s="29"/>
      <c r="Q283" s="29"/>
    </row>
    <row r="284" spans="2:18" x14ac:dyDescent="0.3">
      <c r="B284" s="45" t="s">
        <v>126</v>
      </c>
      <c r="C284" s="45" t="s">
        <v>128</v>
      </c>
      <c r="D284" s="45" t="s">
        <v>9</v>
      </c>
      <c r="E284" s="45" t="s">
        <v>127</v>
      </c>
      <c r="F284" s="45" t="s">
        <v>129</v>
      </c>
      <c r="G284" s="45" t="s">
        <v>130</v>
      </c>
      <c r="H284" s="29"/>
      <c r="I284" s="29"/>
      <c r="J284" s="29"/>
      <c r="K284" s="29"/>
      <c r="L284" s="29"/>
      <c r="M284" s="29"/>
      <c r="N284" s="29"/>
      <c r="O284" s="74"/>
      <c r="P284" s="29"/>
      <c r="Q284" s="29"/>
    </row>
    <row r="285" spans="2:18" x14ac:dyDescent="0.3">
      <c r="B285" s="45" t="s">
        <v>45</v>
      </c>
      <c r="C285" s="51">
        <f>C273*C267</f>
        <v>2</v>
      </c>
      <c r="D285" s="51">
        <f>C267/2</f>
        <v>1</v>
      </c>
      <c r="E285" s="51">
        <f>C273/2</f>
        <v>0.5</v>
      </c>
      <c r="F285" s="51">
        <f>C285*D285</f>
        <v>2</v>
      </c>
      <c r="G285" s="51">
        <f>C285*E285</f>
        <v>1</v>
      </c>
      <c r="H285" s="55"/>
      <c r="I285" s="29"/>
      <c r="J285" s="29"/>
      <c r="K285" s="29"/>
      <c r="L285" s="29"/>
      <c r="M285" s="29"/>
      <c r="N285" s="29"/>
      <c r="O285" s="74"/>
      <c r="P285" s="29"/>
      <c r="Q285" s="29"/>
    </row>
    <row r="286" spans="2:18" x14ac:dyDescent="0.3">
      <c r="B286" s="45" t="s">
        <v>46</v>
      </c>
      <c r="C286" s="51">
        <f>C274*C268</f>
        <v>1.5</v>
      </c>
      <c r="D286" s="51">
        <f>C268/2</f>
        <v>0.75</v>
      </c>
      <c r="E286" s="51">
        <f>C273+C274/2</f>
        <v>1.5</v>
      </c>
      <c r="F286" s="51">
        <f>C286*D286</f>
        <v>1.125</v>
      </c>
      <c r="G286" s="51">
        <f>C286*E286</f>
        <v>2.25</v>
      </c>
      <c r="H286" s="35"/>
      <c r="I286" s="29"/>
      <c r="J286" s="29"/>
      <c r="K286" s="29"/>
      <c r="L286" s="29"/>
      <c r="M286" s="29"/>
      <c r="N286" s="29"/>
      <c r="O286" s="74"/>
      <c r="P286" s="29"/>
      <c r="Q286" s="29"/>
    </row>
    <row r="287" spans="2:18" x14ac:dyDescent="0.3">
      <c r="B287" s="45" t="s">
        <v>47</v>
      </c>
      <c r="C287" s="51">
        <f>C275*C269</f>
        <v>1</v>
      </c>
      <c r="D287" s="51">
        <f>C269/2</f>
        <v>0.5</v>
      </c>
      <c r="E287" s="51">
        <f>C273+C274+C275/2</f>
        <v>2.5</v>
      </c>
      <c r="F287" s="51">
        <f>C287*D287</f>
        <v>0.5</v>
      </c>
      <c r="G287" s="51">
        <f>C287*E287</f>
        <v>2.5</v>
      </c>
      <c r="H287" s="31"/>
      <c r="I287" s="29"/>
      <c r="J287" s="29"/>
      <c r="K287" s="29"/>
      <c r="L287" s="29"/>
      <c r="M287" s="29"/>
      <c r="N287" s="29"/>
      <c r="O287" s="74"/>
      <c r="P287" s="29"/>
      <c r="Q287" s="29"/>
    </row>
    <row r="288" spans="2:18" x14ac:dyDescent="0.3">
      <c r="B288" s="45" t="s">
        <v>122</v>
      </c>
      <c r="C288" s="52">
        <f>SUM(C285:C287)</f>
        <v>4.5</v>
      </c>
      <c r="D288" s="43"/>
      <c r="E288" s="43"/>
      <c r="F288" s="52">
        <f>SUM(F285:F287)</f>
        <v>3.625</v>
      </c>
      <c r="G288" s="52">
        <f>SUM(G285:G287)</f>
        <v>5.75</v>
      </c>
      <c r="H288" s="29"/>
      <c r="I288" s="29"/>
      <c r="J288" s="29"/>
      <c r="K288" s="29"/>
      <c r="L288" s="29"/>
      <c r="M288" s="29"/>
      <c r="N288" s="29"/>
      <c r="O288" s="74"/>
      <c r="P288" s="29"/>
      <c r="Q288" s="29"/>
    </row>
    <row r="289" spans="2:17" x14ac:dyDescent="0.3">
      <c r="I289" s="29"/>
      <c r="J289" s="29"/>
      <c r="K289" s="29"/>
      <c r="L289" s="29"/>
      <c r="M289" s="29"/>
      <c r="N289" s="29"/>
      <c r="O289" s="74"/>
      <c r="P289" s="29"/>
      <c r="Q289" s="29"/>
    </row>
    <row r="290" spans="2:17" x14ac:dyDescent="0.3">
      <c r="B290" s="3" t="s">
        <v>109</v>
      </c>
      <c r="G290" s="29"/>
      <c r="I290" s="29"/>
      <c r="J290" s="29"/>
      <c r="K290" s="29"/>
      <c r="L290" s="29"/>
      <c r="M290" s="29"/>
      <c r="N290" s="29"/>
      <c r="O290" s="74"/>
      <c r="P290" s="29"/>
      <c r="Q290" s="29"/>
    </row>
    <row r="291" spans="2:17" x14ac:dyDescent="0.3">
      <c r="B291" s="57" t="s">
        <v>60</v>
      </c>
      <c r="C291" s="56">
        <f>F288/C288</f>
        <v>0.80555555555555558</v>
      </c>
      <c r="D291" s="1" t="s">
        <v>0</v>
      </c>
      <c r="G291" s="29"/>
      <c r="H291" s="30"/>
      <c r="I291" s="29"/>
      <c r="J291" s="29"/>
      <c r="K291" s="29"/>
      <c r="L291" s="29"/>
      <c r="M291" s="29"/>
      <c r="N291" s="29"/>
      <c r="O291" s="74"/>
      <c r="P291" s="29"/>
      <c r="Q291" s="29"/>
    </row>
    <row r="293" spans="2:17" x14ac:dyDescent="0.3">
      <c r="B293" s="3" t="s">
        <v>110</v>
      </c>
    </row>
    <row r="294" spans="2:17" x14ac:dyDescent="0.3">
      <c r="B294" s="57" t="s">
        <v>43</v>
      </c>
      <c r="C294" s="56">
        <f>G288/C288</f>
        <v>1.2777777777777777</v>
      </c>
      <c r="D294" s="1" t="s">
        <v>0</v>
      </c>
    </row>
    <row r="297" spans="2:17" x14ac:dyDescent="0.3">
      <c r="B297" s="2" t="s">
        <v>125</v>
      </c>
    </row>
    <row r="299" spans="2:17" x14ac:dyDescent="0.3">
      <c r="B299" s="2" t="s">
        <v>76</v>
      </c>
    </row>
    <row r="301" spans="2:17" x14ac:dyDescent="0.3">
      <c r="B301" s="3" t="s">
        <v>33</v>
      </c>
    </row>
    <row r="306" spans="2:12" x14ac:dyDescent="0.3">
      <c r="B306" s="4" t="s">
        <v>1</v>
      </c>
      <c r="C306" s="21">
        <f>C277</f>
        <v>3</v>
      </c>
      <c r="D306" s="1" t="s">
        <v>0</v>
      </c>
    </row>
    <row r="307" spans="2:12" x14ac:dyDescent="0.3">
      <c r="B307" s="4" t="s">
        <v>52</v>
      </c>
      <c r="C307" s="21">
        <f>C267</f>
        <v>2</v>
      </c>
      <c r="D307" s="1" t="s">
        <v>0</v>
      </c>
    </row>
    <row r="308" spans="2:12" x14ac:dyDescent="0.3">
      <c r="B308" s="4" t="s">
        <v>22</v>
      </c>
      <c r="C308" s="21">
        <f>C269</f>
        <v>1</v>
      </c>
      <c r="D308" s="1" t="s">
        <v>0</v>
      </c>
    </row>
    <row r="309" spans="2:12" x14ac:dyDescent="0.3">
      <c r="B309" s="4" t="s">
        <v>21</v>
      </c>
      <c r="C309" s="21">
        <f>C255</f>
        <v>6</v>
      </c>
      <c r="D309" s="1" t="s">
        <v>50</v>
      </c>
    </row>
    <row r="311" spans="2:12" x14ac:dyDescent="0.3">
      <c r="B311" s="4" t="s">
        <v>18</v>
      </c>
      <c r="C311" s="22">
        <f>DEGREES((ATAN(C306/(C307-C308))))+C309</f>
        <v>77.56505117707799</v>
      </c>
      <c r="D311" s="1" t="s">
        <v>113</v>
      </c>
    </row>
    <row r="313" spans="2:12" x14ac:dyDescent="0.3">
      <c r="B313" s="3" t="s">
        <v>116</v>
      </c>
      <c r="H313" s="5"/>
      <c r="I313" s="5"/>
      <c r="J313" s="5"/>
      <c r="K313" s="5"/>
      <c r="L313" s="5"/>
    </row>
    <row r="314" spans="2:12" x14ac:dyDescent="0.3">
      <c r="H314" s="5"/>
      <c r="I314" s="61"/>
      <c r="J314" s="61"/>
      <c r="K314" s="61"/>
      <c r="L314" s="5"/>
    </row>
    <row r="315" spans="2:12" x14ac:dyDescent="0.3">
      <c r="H315" s="5"/>
      <c r="I315" s="5">
        <f>+SIN(RADIANS(C311)+RADIANS(C253))^2</f>
        <v>0.90892375263852498</v>
      </c>
      <c r="J315" s="5"/>
      <c r="K315" s="61"/>
      <c r="L315" s="5">
        <f>+SIN(RADIANS(C321)+RADIANS(C322))*SIN(RADIANS(C321)-RADIANS(C320))</f>
        <v>0.43301270189221924</v>
      </c>
    </row>
    <row r="316" spans="2:12" x14ac:dyDescent="0.3">
      <c r="H316" s="5"/>
      <c r="I316" s="5">
        <f>SIN(RADIANS(C311))^2*SIN(RADIANS(C311)-RADIANS(C322))</f>
        <v>0.70382268233855527</v>
      </c>
      <c r="J316" s="5"/>
      <c r="K316" s="61"/>
      <c r="L316" s="5">
        <f>+SIN(RADIANS(C311)-RADIANS(C322))*SIN(RADIANS(C311)+RADIANS(C320))</f>
        <v>0.72073021009779659</v>
      </c>
    </row>
    <row r="317" spans="2:12" x14ac:dyDescent="0.3">
      <c r="H317" s="5"/>
      <c r="I317" s="5">
        <f>(1+L318)^2</f>
        <v>3.1510194084787946</v>
      </c>
      <c r="J317" s="5"/>
      <c r="K317" s="61"/>
      <c r="L317" s="5">
        <f>+L315/L316</f>
        <v>0.6007972134725188</v>
      </c>
    </row>
    <row r="318" spans="2:12" x14ac:dyDescent="0.3">
      <c r="H318" s="5"/>
      <c r="I318" s="5"/>
      <c r="J318" s="5"/>
      <c r="K318" s="61"/>
      <c r="L318" s="5">
        <f>SQRT(L317)</f>
        <v>0.77511109750313778</v>
      </c>
    </row>
    <row r="319" spans="2:12" x14ac:dyDescent="0.3">
      <c r="H319" s="5"/>
      <c r="I319" s="5" t="s">
        <v>28</v>
      </c>
      <c r="J319" s="5">
        <f>I315/(I316*I317)</f>
        <v>0.40983884201812443</v>
      </c>
      <c r="K319" s="61"/>
      <c r="L319" s="5"/>
    </row>
    <row r="320" spans="2:12" x14ac:dyDescent="0.3">
      <c r="B320" s="4" t="s">
        <v>20</v>
      </c>
      <c r="C320" s="24">
        <f>C256</f>
        <v>0</v>
      </c>
      <c r="D320" s="1" t="s">
        <v>50</v>
      </c>
      <c r="I320" s="5"/>
      <c r="J320" s="5"/>
      <c r="K320" s="61"/>
    </row>
    <row r="321" spans="2:6" x14ac:dyDescent="0.3">
      <c r="B321" s="4" t="s">
        <v>85</v>
      </c>
      <c r="C321" s="24">
        <f>C253</f>
        <v>30</v>
      </c>
      <c r="D321" s="1" t="s">
        <v>50</v>
      </c>
    </row>
    <row r="322" spans="2:6" x14ac:dyDescent="0.3">
      <c r="B322" s="4" t="s">
        <v>26</v>
      </c>
      <c r="C322" s="24">
        <f>C253</f>
        <v>30</v>
      </c>
      <c r="D322" s="34" t="s">
        <v>114</v>
      </c>
    </row>
    <row r="323" spans="2:6" x14ac:dyDescent="0.3">
      <c r="B323" s="4" t="s">
        <v>18</v>
      </c>
      <c r="C323" s="22">
        <f>C311</f>
        <v>77.56505117707799</v>
      </c>
      <c r="D323" s="1" t="s">
        <v>3</v>
      </c>
    </row>
    <row r="325" spans="2:6" x14ac:dyDescent="0.3">
      <c r="B325" s="4" t="s">
        <v>28</v>
      </c>
      <c r="C325" s="23">
        <f>J319</f>
        <v>0.40983884201812443</v>
      </c>
    </row>
    <row r="326" spans="2:6" x14ac:dyDescent="0.3">
      <c r="B326" s="4"/>
      <c r="C326" s="23"/>
    </row>
    <row r="327" spans="2:6" x14ac:dyDescent="0.3">
      <c r="B327" s="3" t="s">
        <v>115</v>
      </c>
    </row>
    <row r="328" spans="2:6" x14ac:dyDescent="0.3">
      <c r="B328" s="6"/>
    </row>
    <row r="329" spans="2:6" x14ac:dyDescent="0.3">
      <c r="B329" s="6"/>
    </row>
    <row r="330" spans="2:6" x14ac:dyDescent="0.3">
      <c r="B330" s="4" t="s">
        <v>29</v>
      </c>
      <c r="C330" s="22">
        <f>(C277+(C267+C262)*TAN(RADIANS(C255)))*COS(RADIANS(C255))</f>
        <v>3.29715107590778</v>
      </c>
      <c r="D330" s="7" t="s">
        <v>0</v>
      </c>
      <c r="E330" s="7"/>
      <c r="F330" s="7"/>
    </row>
    <row r="331" spans="2:6" x14ac:dyDescent="0.3">
      <c r="B331" s="4"/>
      <c r="D331" s="7"/>
      <c r="E331" s="7"/>
      <c r="F331" s="7"/>
    </row>
    <row r="332" spans="2:6" x14ac:dyDescent="0.3">
      <c r="B332" s="3" t="s">
        <v>117</v>
      </c>
      <c r="D332" s="7"/>
      <c r="E332" s="7"/>
      <c r="F332" s="7"/>
    </row>
    <row r="333" spans="2:6" x14ac:dyDescent="0.3">
      <c r="B333" s="3"/>
      <c r="D333" s="7"/>
      <c r="E333" s="7"/>
      <c r="F333" s="7"/>
    </row>
    <row r="334" spans="2:6" x14ac:dyDescent="0.3">
      <c r="D334" s="7"/>
      <c r="E334" s="7"/>
      <c r="F334" s="7"/>
    </row>
    <row r="335" spans="2:6" x14ac:dyDescent="0.3">
      <c r="B335" s="4" t="s">
        <v>36</v>
      </c>
      <c r="C335" s="22">
        <f>C261/C258</f>
        <v>1.6666666666666665</v>
      </c>
      <c r="D335" s="7" t="s">
        <v>37</v>
      </c>
      <c r="E335" s="7"/>
      <c r="F335" s="7"/>
    </row>
    <row r="336" spans="2:6" x14ac:dyDescent="0.3">
      <c r="B336" s="4"/>
      <c r="D336" s="7"/>
      <c r="E336" s="7"/>
      <c r="F336" s="7"/>
    </row>
    <row r="337" spans="2:7" x14ac:dyDescent="0.3">
      <c r="B337" s="3" t="s">
        <v>4</v>
      </c>
      <c r="D337" s="7"/>
      <c r="E337" s="7"/>
      <c r="F337" s="7"/>
    </row>
    <row r="338" spans="2:7" x14ac:dyDescent="0.3">
      <c r="B338" s="4"/>
      <c r="D338" s="7"/>
      <c r="E338" s="7"/>
      <c r="F338" s="7"/>
    </row>
    <row r="339" spans="2:7" x14ac:dyDescent="0.3">
      <c r="B339" s="4"/>
      <c r="D339" s="7"/>
      <c r="E339" s="7"/>
      <c r="F339" s="7"/>
    </row>
    <row r="340" spans="2:7" x14ac:dyDescent="0.3">
      <c r="B340" s="6"/>
    </row>
    <row r="341" spans="2:7" x14ac:dyDescent="0.3">
      <c r="B341" s="4" t="s">
        <v>27</v>
      </c>
      <c r="C341" s="23">
        <f>0.5*C325*C258*C330^2*(1+2*C335/C330)-2*C325^0.5*C257*C330</f>
        <v>8.063799678588305</v>
      </c>
      <c r="D341" s="1" t="s">
        <v>5</v>
      </c>
      <c r="E341" s="8"/>
      <c r="F341" s="8"/>
    </row>
    <row r="342" spans="2:7" x14ac:dyDescent="0.3">
      <c r="B342" s="6"/>
    </row>
    <row r="343" spans="2:7" x14ac:dyDescent="0.3">
      <c r="B343" s="3" t="s">
        <v>32</v>
      </c>
      <c r="C343" s="25"/>
      <c r="D343" s="8"/>
      <c r="E343" s="8"/>
      <c r="F343" s="8"/>
    </row>
    <row r="344" spans="2:7" x14ac:dyDescent="0.3">
      <c r="B344" s="3"/>
      <c r="C344" s="25"/>
      <c r="D344" s="8"/>
      <c r="E344" s="8"/>
      <c r="F344" s="8"/>
    </row>
    <row r="345" spans="2:7" x14ac:dyDescent="0.3">
      <c r="B345" s="4" t="s">
        <v>29</v>
      </c>
      <c r="C345" s="22">
        <f>C330</f>
        <v>3.29715107590778</v>
      </c>
      <c r="D345" s="1" t="s">
        <v>0</v>
      </c>
    </row>
    <row r="346" spans="2:7" x14ac:dyDescent="0.3">
      <c r="B346" s="4" t="s">
        <v>36</v>
      </c>
      <c r="C346" s="22">
        <f>C335</f>
        <v>1.6666666666666665</v>
      </c>
      <c r="D346" s="1" t="s">
        <v>0</v>
      </c>
    </row>
    <row r="347" spans="2:7" x14ac:dyDescent="0.3">
      <c r="B347" s="4" t="s">
        <v>52</v>
      </c>
      <c r="C347" s="22">
        <f>C267</f>
        <v>2</v>
      </c>
      <c r="D347" s="1" t="s">
        <v>0</v>
      </c>
    </row>
    <row r="348" spans="2:7" x14ac:dyDescent="0.3">
      <c r="B348" s="4" t="s">
        <v>21</v>
      </c>
      <c r="C348" s="22">
        <f>C309</f>
        <v>6</v>
      </c>
      <c r="D348" s="1" t="s">
        <v>50</v>
      </c>
    </row>
    <row r="349" spans="2:7" x14ac:dyDescent="0.3">
      <c r="B349" s="4"/>
      <c r="C349" s="24"/>
    </row>
    <row r="350" spans="2:7" x14ac:dyDescent="0.3">
      <c r="B350" s="4"/>
      <c r="C350" s="24"/>
    </row>
    <row r="352" spans="2:7" x14ac:dyDescent="0.3">
      <c r="B352" s="4" t="s">
        <v>35</v>
      </c>
      <c r="C352" s="23">
        <f>+C345/3*((C345+3*C346)/(C345+2*C346))-C347*SIN(RADIANS(C348))</f>
        <v>1.1662553889455189</v>
      </c>
      <c r="D352" s="1" t="s">
        <v>0</v>
      </c>
      <c r="E352" s="8"/>
      <c r="F352" s="8"/>
      <c r="G352" s="8"/>
    </row>
    <row r="354" spans="2:5" x14ac:dyDescent="0.3">
      <c r="B354" s="8" t="s">
        <v>38</v>
      </c>
    </row>
    <row r="355" spans="2:5" x14ac:dyDescent="0.3">
      <c r="B355" s="9" t="s">
        <v>39</v>
      </c>
    </row>
    <row r="356" spans="2:5" x14ac:dyDescent="0.3">
      <c r="B356" s="9"/>
    </row>
    <row r="357" spans="2:5" x14ac:dyDescent="0.3">
      <c r="B357" s="41" t="s">
        <v>118</v>
      </c>
    </row>
    <row r="359" spans="2:5" x14ac:dyDescent="0.3">
      <c r="B359" s="4" t="s">
        <v>40</v>
      </c>
      <c r="C359" s="23">
        <f>C341*SIN(RADIANS(90+C322-C311))</f>
        <v>5.4410705990669452</v>
      </c>
      <c r="D359" s="1" t="s">
        <v>68</v>
      </c>
    </row>
    <row r="360" spans="2:5" x14ac:dyDescent="0.3">
      <c r="B360" s="4"/>
      <c r="C360" s="23"/>
    </row>
    <row r="361" spans="2:5" x14ac:dyDescent="0.3">
      <c r="B361" s="41" t="s">
        <v>119</v>
      </c>
    </row>
    <row r="363" spans="2:5" x14ac:dyDescent="0.3">
      <c r="B363" s="4" t="s">
        <v>41</v>
      </c>
      <c r="C363" s="23">
        <f>C341*COS(RADIANS(90+C322-C311))</f>
        <v>5.9514381448831442</v>
      </c>
      <c r="D363" s="1" t="s">
        <v>68</v>
      </c>
    </row>
    <row r="365" spans="2:5" x14ac:dyDescent="0.3">
      <c r="B365" s="41" t="s">
        <v>120</v>
      </c>
    </row>
    <row r="367" spans="2:5" x14ac:dyDescent="0.3">
      <c r="B367" s="4" t="s">
        <v>30</v>
      </c>
      <c r="C367" s="24">
        <f>C259</f>
        <v>2.4300000000000002</v>
      </c>
      <c r="D367" s="1" t="s">
        <v>25</v>
      </c>
      <c r="E367" s="1" t="s">
        <v>92</v>
      </c>
    </row>
    <row r="368" spans="2:5" x14ac:dyDescent="0.3">
      <c r="B368" s="4" t="s">
        <v>42</v>
      </c>
      <c r="C368" s="26">
        <f>C125</f>
        <v>30</v>
      </c>
      <c r="D368" s="1" t="s">
        <v>95</v>
      </c>
      <c r="E368" s="1" t="s">
        <v>121</v>
      </c>
    </row>
    <row r="371" spans="2:9" x14ac:dyDescent="0.3">
      <c r="B371" s="4" t="s">
        <v>43</v>
      </c>
      <c r="C371" s="23">
        <f>+C367*(1-C368/100)</f>
        <v>1.7010000000000001</v>
      </c>
      <c r="D371" s="1" t="s">
        <v>25</v>
      </c>
    </row>
    <row r="373" spans="2:9" x14ac:dyDescent="0.3">
      <c r="B373" s="3" t="s">
        <v>6</v>
      </c>
    </row>
    <row r="375" spans="2:9" x14ac:dyDescent="0.3">
      <c r="C375" s="43" t="s">
        <v>7</v>
      </c>
      <c r="D375" s="44" t="s">
        <v>8</v>
      </c>
      <c r="E375" s="44" t="s">
        <v>9</v>
      </c>
      <c r="F375" s="44" t="s">
        <v>10</v>
      </c>
    </row>
    <row r="376" spans="2:9" x14ac:dyDescent="0.3">
      <c r="C376" s="45" t="s">
        <v>12</v>
      </c>
      <c r="D376" s="46">
        <f>C285*$C$128</f>
        <v>3.4020000000000001</v>
      </c>
      <c r="E376" s="58">
        <f>D285</f>
        <v>1</v>
      </c>
      <c r="F376" s="47">
        <f>D376*E376</f>
        <v>3.4020000000000001</v>
      </c>
    </row>
    <row r="377" spans="2:9" x14ac:dyDescent="0.3">
      <c r="C377" s="45" t="s">
        <v>13</v>
      </c>
      <c r="D377" s="46">
        <f>C286*$C$128</f>
        <v>2.5514999999999999</v>
      </c>
      <c r="E377" s="58">
        <f>D286</f>
        <v>0.75</v>
      </c>
      <c r="F377" s="47">
        <f>D377*E377</f>
        <v>1.9136249999999999</v>
      </c>
    </row>
    <row r="378" spans="2:9" x14ac:dyDescent="0.3">
      <c r="C378" s="45" t="s">
        <v>14</v>
      </c>
      <c r="D378" s="46">
        <f>C287*$C$128</f>
        <v>1.7010000000000001</v>
      </c>
      <c r="E378" s="58">
        <f>D287</f>
        <v>0.5</v>
      </c>
      <c r="F378" s="47">
        <f>D378*E378</f>
        <v>0.85050000000000003</v>
      </c>
    </row>
    <row r="379" spans="2:9" x14ac:dyDescent="0.3">
      <c r="C379" s="45" t="s">
        <v>122</v>
      </c>
      <c r="D379" s="44">
        <f>SUM(D376:D378)</f>
        <v>7.6545000000000005</v>
      </c>
      <c r="E379" s="48"/>
      <c r="F379" s="49">
        <f>SUM(F376:F378)</f>
        <v>6.1661250000000001</v>
      </c>
      <c r="G379" s="8" t="s">
        <v>15</v>
      </c>
    </row>
    <row r="380" spans="2:9" x14ac:dyDescent="0.3">
      <c r="D380" s="11"/>
      <c r="E380" s="11"/>
      <c r="F380" s="11"/>
      <c r="H380" s="12"/>
      <c r="I380" s="8"/>
    </row>
    <row r="381" spans="2:9" x14ac:dyDescent="0.3">
      <c r="B381" s="3" t="s">
        <v>48</v>
      </c>
      <c r="D381" s="11"/>
      <c r="E381" s="11"/>
      <c r="F381" s="11"/>
      <c r="H381" s="12"/>
      <c r="I381" s="8"/>
    </row>
    <row r="382" spans="2:9" x14ac:dyDescent="0.3">
      <c r="D382" s="11"/>
      <c r="E382" s="11"/>
      <c r="F382" s="11"/>
      <c r="H382" s="12"/>
      <c r="I382" s="8"/>
    </row>
    <row r="383" spans="2:9" x14ac:dyDescent="0.3">
      <c r="B383" s="4" t="s">
        <v>49</v>
      </c>
      <c r="C383" s="26">
        <f>+D379</f>
        <v>7.6545000000000005</v>
      </c>
      <c r="D383" s="7" t="s">
        <v>51</v>
      </c>
      <c r="E383" s="7"/>
      <c r="F383" s="7"/>
      <c r="H383" s="12"/>
      <c r="I383" s="8"/>
    </row>
    <row r="384" spans="2:9" x14ac:dyDescent="0.3">
      <c r="B384" s="4" t="s">
        <v>21</v>
      </c>
      <c r="C384" s="26">
        <f>+C255</f>
        <v>6</v>
      </c>
      <c r="D384" s="13" t="s">
        <v>50</v>
      </c>
      <c r="E384" s="13"/>
      <c r="F384" s="13"/>
      <c r="H384" s="12"/>
      <c r="I384" s="8"/>
    </row>
    <row r="385" spans="2:9" x14ac:dyDescent="0.3">
      <c r="B385" s="4" t="s">
        <v>85</v>
      </c>
      <c r="C385" s="26">
        <f>+C253</f>
        <v>30</v>
      </c>
      <c r="D385" s="13" t="s">
        <v>50</v>
      </c>
      <c r="E385" s="13"/>
      <c r="F385" s="13"/>
      <c r="H385" s="12"/>
      <c r="I385" s="8"/>
    </row>
    <row r="386" spans="2:9" x14ac:dyDescent="0.3">
      <c r="B386" s="4" t="s">
        <v>40</v>
      </c>
      <c r="C386" s="22">
        <f>+C359</f>
        <v>5.4410705990669452</v>
      </c>
      <c r="D386" s="7" t="s">
        <v>0</v>
      </c>
      <c r="E386" s="7"/>
      <c r="F386" s="7"/>
      <c r="H386" s="12"/>
      <c r="I386" s="8"/>
    </row>
    <row r="387" spans="2:9" x14ac:dyDescent="0.3">
      <c r="B387" s="4" t="s">
        <v>41</v>
      </c>
      <c r="C387" s="22">
        <f>+C363</f>
        <v>5.9514381448831442</v>
      </c>
      <c r="D387" s="7" t="s">
        <v>0</v>
      </c>
      <c r="E387" s="7"/>
      <c r="F387" s="7"/>
      <c r="H387" s="12"/>
      <c r="I387" s="8"/>
    </row>
    <row r="388" spans="2:9" x14ac:dyDescent="0.3">
      <c r="B388" s="4" t="s">
        <v>2</v>
      </c>
      <c r="C388" s="26">
        <f>+C257</f>
        <v>0</v>
      </c>
      <c r="D388" s="7" t="s">
        <v>23</v>
      </c>
      <c r="E388" s="11"/>
      <c r="F388" s="11"/>
      <c r="H388" s="12"/>
      <c r="I388" s="8"/>
    </row>
    <row r="389" spans="2:9" x14ac:dyDescent="0.3">
      <c r="B389" s="4" t="s">
        <v>52</v>
      </c>
      <c r="C389" s="24">
        <f>C267</f>
        <v>2</v>
      </c>
      <c r="D389" s="7" t="s">
        <v>0</v>
      </c>
      <c r="E389" s="7"/>
      <c r="F389" s="7"/>
      <c r="H389" s="12"/>
      <c r="I389" s="8"/>
    </row>
    <row r="390" spans="2:9" x14ac:dyDescent="0.3">
      <c r="B390" s="4"/>
      <c r="D390" s="7"/>
      <c r="E390" s="7"/>
      <c r="F390" s="7"/>
      <c r="H390" s="12"/>
      <c r="I390" s="8"/>
    </row>
    <row r="391" spans="2:9" x14ac:dyDescent="0.3">
      <c r="B391" s="4"/>
      <c r="D391" s="7"/>
      <c r="E391" s="7"/>
      <c r="F391" s="7"/>
      <c r="H391" s="12"/>
      <c r="I391" s="8"/>
    </row>
    <row r="392" spans="2:9" x14ac:dyDescent="0.3">
      <c r="B392" s="4"/>
      <c r="D392" s="11"/>
      <c r="E392" s="11"/>
      <c r="F392" s="11"/>
      <c r="H392" s="12"/>
      <c r="I392" s="8"/>
    </row>
    <row r="393" spans="2:9" x14ac:dyDescent="0.3">
      <c r="B393" s="17" t="s">
        <v>53</v>
      </c>
      <c r="C393" s="50">
        <f>(((C383+C386)*COS(RADIANS(C384))+C387*SIN(RADIANS(C384)))*TAN(RADIANS(C385))+(D379+C386)*SIN(RADIANS(C384))+C388*C389)/(C387*COS(RADIANS(C384)))</f>
        <v>1.5623578436085463</v>
      </c>
      <c r="D393" s="11"/>
      <c r="E393" s="11"/>
      <c r="F393" s="11"/>
      <c r="H393" s="12"/>
      <c r="I393" s="8"/>
    </row>
    <row r="394" spans="2:9" x14ac:dyDescent="0.3">
      <c r="B394" s="4"/>
      <c r="D394" s="11"/>
      <c r="E394" s="11"/>
      <c r="F394" s="11"/>
      <c r="H394" s="12"/>
      <c r="I394" s="8"/>
    </row>
    <row r="395" spans="2:9" x14ac:dyDescent="0.3">
      <c r="B395" s="20" t="s">
        <v>54</v>
      </c>
      <c r="D395" s="38" t="s">
        <v>123</v>
      </c>
      <c r="E395" s="11"/>
      <c r="F395" s="11"/>
      <c r="H395" s="12"/>
      <c r="I395" s="8"/>
    </row>
    <row r="396" spans="2:9" x14ac:dyDescent="0.3">
      <c r="B396" s="59">
        <f>C393</f>
        <v>1.5623578436085463</v>
      </c>
      <c r="C396" s="26" t="str">
        <f>IF(B396&gt;D396,"&gt;","&lt;")</f>
        <v>&gt;</v>
      </c>
      <c r="D396" s="38">
        <v>1.5</v>
      </c>
      <c r="E396" s="64" t="str">
        <f>IF(B396&gt;=D396,"OK cumple con la condición, no se produce el deslizamiento del muro","NO cumple con la condición, se produce el deslizamiento del muro")</f>
        <v>OK cumple con la condición, no se produce el deslizamiento del muro</v>
      </c>
      <c r="F396" s="11"/>
      <c r="H396" s="12"/>
      <c r="I396" s="8"/>
    </row>
    <row r="397" spans="2:9" x14ac:dyDescent="0.3">
      <c r="B397" s="4"/>
      <c r="D397" s="11"/>
      <c r="E397" s="11"/>
      <c r="F397" s="11"/>
      <c r="H397" s="12"/>
      <c r="I397" s="8"/>
    </row>
    <row r="398" spans="2:9" x14ac:dyDescent="0.3">
      <c r="B398" s="9" t="s">
        <v>55</v>
      </c>
      <c r="D398" s="11"/>
      <c r="E398" s="11"/>
      <c r="F398" s="11"/>
      <c r="H398" s="12"/>
      <c r="I398" s="8"/>
    </row>
    <row r="399" spans="2:9" x14ac:dyDescent="0.3">
      <c r="D399" s="11"/>
      <c r="E399" s="11"/>
      <c r="F399" s="11"/>
      <c r="H399" s="12"/>
      <c r="I399" s="8"/>
    </row>
    <row r="400" spans="2:9" x14ac:dyDescent="0.3">
      <c r="B400" s="3" t="s">
        <v>56</v>
      </c>
      <c r="D400" s="11"/>
      <c r="E400" s="11"/>
      <c r="F400" s="11"/>
      <c r="H400" s="12"/>
      <c r="I400" s="8"/>
    </row>
    <row r="401" spans="2:9" x14ac:dyDescent="0.3">
      <c r="D401" s="11"/>
      <c r="E401" s="11"/>
      <c r="F401" s="11"/>
      <c r="H401" s="12"/>
      <c r="I401" s="8"/>
    </row>
    <row r="402" spans="2:9" x14ac:dyDescent="0.3">
      <c r="D402" s="11"/>
      <c r="E402" s="11"/>
      <c r="F402" s="11"/>
      <c r="H402" s="12"/>
      <c r="I402" s="8"/>
    </row>
    <row r="403" spans="2:9" x14ac:dyDescent="0.3">
      <c r="B403" s="17" t="s">
        <v>57</v>
      </c>
      <c r="C403" s="50">
        <f>C387*C352</f>
        <v>6.9408968084458893</v>
      </c>
      <c r="D403" s="8" t="s">
        <v>58</v>
      </c>
      <c r="E403" s="8"/>
      <c r="F403" s="8"/>
      <c r="H403" s="12"/>
      <c r="I403" s="8"/>
    </row>
    <row r="404" spans="2:9" x14ac:dyDescent="0.3">
      <c r="D404" s="11"/>
      <c r="E404" s="11"/>
      <c r="F404" s="11"/>
      <c r="H404" s="12"/>
      <c r="I404" s="8"/>
    </row>
    <row r="405" spans="2:9" x14ac:dyDescent="0.3">
      <c r="B405" s="3" t="s">
        <v>59</v>
      </c>
      <c r="D405" s="11"/>
      <c r="E405" s="11"/>
      <c r="F405" s="11"/>
      <c r="H405" s="12"/>
      <c r="I405" s="8"/>
    </row>
    <row r="406" spans="2:9" x14ac:dyDescent="0.3">
      <c r="D406" s="11"/>
      <c r="E406" s="11"/>
      <c r="F406" s="11"/>
      <c r="H406" s="12"/>
      <c r="I406" s="8"/>
    </row>
    <row r="407" spans="2:9" x14ac:dyDescent="0.3">
      <c r="D407" s="11"/>
      <c r="E407" s="11"/>
      <c r="F407" s="11"/>
      <c r="H407" s="12"/>
      <c r="I407" s="8"/>
    </row>
    <row r="408" spans="2:9" x14ac:dyDescent="0.3">
      <c r="D408" s="11"/>
      <c r="E408" s="11"/>
      <c r="F408" s="11"/>
      <c r="H408" s="12"/>
      <c r="I408" s="8"/>
    </row>
    <row r="409" spans="2:9" x14ac:dyDescent="0.3">
      <c r="B409" s="4" t="s">
        <v>29</v>
      </c>
      <c r="C409" s="22">
        <f>C330</f>
        <v>3.29715107590778</v>
      </c>
      <c r="D409" s="1" t="s">
        <v>37</v>
      </c>
      <c r="H409" s="12"/>
      <c r="I409" s="8"/>
    </row>
    <row r="410" spans="2:9" x14ac:dyDescent="0.3">
      <c r="B410" s="4" t="s">
        <v>21</v>
      </c>
      <c r="C410" s="22">
        <f>C255</f>
        <v>6</v>
      </c>
      <c r="D410" s="1" t="s">
        <v>50</v>
      </c>
      <c r="H410" s="12"/>
      <c r="I410" s="8"/>
    </row>
    <row r="411" spans="2:9" x14ac:dyDescent="0.3">
      <c r="B411" s="4" t="s">
        <v>36</v>
      </c>
      <c r="C411" s="22">
        <f>C335</f>
        <v>1.6666666666666665</v>
      </c>
      <c r="D411" s="1" t="s">
        <v>37</v>
      </c>
      <c r="F411" s="8"/>
      <c r="H411" s="12"/>
      <c r="I411" s="8"/>
    </row>
    <row r="412" spans="2:9" x14ac:dyDescent="0.3">
      <c r="B412" s="4" t="s">
        <v>18</v>
      </c>
      <c r="C412" s="22">
        <f>C311</f>
        <v>77.56505117707799</v>
      </c>
      <c r="D412" s="1" t="s">
        <v>50</v>
      </c>
      <c r="H412" s="12"/>
      <c r="I412" s="8"/>
    </row>
    <row r="413" spans="2:9" x14ac:dyDescent="0.3">
      <c r="B413" s="4" t="s">
        <v>52</v>
      </c>
      <c r="C413" s="22">
        <f>C389</f>
        <v>2</v>
      </c>
      <c r="D413" s="1" t="s">
        <v>37</v>
      </c>
      <c r="H413" s="12"/>
      <c r="I413" s="8"/>
    </row>
    <row r="414" spans="2:9" x14ac:dyDescent="0.3">
      <c r="D414" s="11"/>
      <c r="E414" s="11"/>
      <c r="F414" s="11"/>
      <c r="H414" s="12"/>
      <c r="I414" s="8"/>
    </row>
    <row r="415" spans="2:9" x14ac:dyDescent="0.3">
      <c r="B415" s="17" t="s">
        <v>77</v>
      </c>
      <c r="C415" s="50">
        <f>C413*COS(RADIANS(C410))-C409/3*((C409+3*C411)/(C409+2*C411))*(1/TAN(RADIANS(C412)))</f>
        <v>1.6857821941447595</v>
      </c>
      <c r="D415" s="8" t="s">
        <v>37</v>
      </c>
      <c r="E415" s="8"/>
      <c r="H415" s="12"/>
      <c r="I415" s="8"/>
    </row>
    <row r="416" spans="2:9" x14ac:dyDescent="0.3">
      <c r="D416" s="11"/>
      <c r="E416" s="11"/>
      <c r="F416" s="11"/>
      <c r="H416" s="12"/>
      <c r="I416" s="8"/>
    </row>
    <row r="417" spans="2:9" x14ac:dyDescent="0.3">
      <c r="B417" s="3" t="s">
        <v>83</v>
      </c>
      <c r="D417" s="11"/>
      <c r="E417" s="11"/>
      <c r="F417" s="11"/>
      <c r="H417" s="12"/>
      <c r="I417" s="8"/>
    </row>
    <row r="418" spans="2:9" x14ac:dyDescent="0.3">
      <c r="D418" s="11"/>
      <c r="E418" s="11"/>
      <c r="F418" s="11"/>
      <c r="H418" s="12"/>
      <c r="I418" s="8"/>
    </row>
    <row r="419" spans="2:9" x14ac:dyDescent="0.3">
      <c r="D419" s="11"/>
      <c r="E419" s="11"/>
      <c r="F419" s="11"/>
      <c r="H419" s="12"/>
      <c r="I419" s="8"/>
    </row>
    <row r="420" spans="2:9" x14ac:dyDescent="0.3">
      <c r="B420" s="4" t="s">
        <v>60</v>
      </c>
      <c r="C420" s="23">
        <f>C291</f>
        <v>0.80555555555555558</v>
      </c>
      <c r="D420" s="1" t="s">
        <v>0</v>
      </c>
      <c r="G420" s="7"/>
      <c r="H420" s="12"/>
      <c r="I420" s="8"/>
    </row>
    <row r="421" spans="2:9" x14ac:dyDescent="0.3">
      <c r="B421" s="4" t="s">
        <v>43</v>
      </c>
      <c r="C421" s="23">
        <f>C294</f>
        <v>1.2777777777777777</v>
      </c>
      <c r="D421" s="1" t="s">
        <v>0</v>
      </c>
      <c r="G421" s="7"/>
      <c r="H421" s="12"/>
      <c r="I421" s="8"/>
    </row>
    <row r="422" spans="2:9" x14ac:dyDescent="0.3">
      <c r="B422" s="4" t="str">
        <f>+B410</f>
        <v>α =</v>
      </c>
      <c r="C422" s="21">
        <f>C410</f>
        <v>6</v>
      </c>
      <c r="D422" s="1" t="s">
        <v>50</v>
      </c>
      <c r="G422" s="7"/>
      <c r="H422" s="12"/>
      <c r="I422" s="8"/>
    </row>
    <row r="423" spans="2:9" x14ac:dyDescent="0.3">
      <c r="D423" s="11"/>
      <c r="E423" s="11"/>
      <c r="F423" s="11"/>
      <c r="H423" s="12"/>
      <c r="I423" s="8"/>
    </row>
    <row r="424" spans="2:9" x14ac:dyDescent="0.3">
      <c r="B424" s="17" t="s">
        <v>78</v>
      </c>
      <c r="C424" s="50">
        <f>+C420*COS(RADIANS(C422))+C421*SIN(RADIANS(C422))</f>
        <v>0.93470678544422181</v>
      </c>
      <c r="D424" s="8" t="s">
        <v>0</v>
      </c>
      <c r="E424" s="8"/>
      <c r="F424" s="8"/>
      <c r="H424" s="12"/>
      <c r="I424" s="8"/>
    </row>
    <row r="425" spans="2:9" x14ac:dyDescent="0.3">
      <c r="B425" s="4"/>
      <c r="D425" s="11"/>
      <c r="E425" s="11"/>
      <c r="F425" s="11"/>
      <c r="H425" s="12"/>
      <c r="I425" s="8"/>
    </row>
    <row r="426" spans="2:9" x14ac:dyDescent="0.3">
      <c r="B426" s="3" t="s">
        <v>61</v>
      </c>
      <c r="D426" s="11"/>
      <c r="E426" s="11"/>
      <c r="F426" s="11"/>
      <c r="H426" s="12"/>
      <c r="I426" s="8"/>
    </row>
    <row r="427" spans="2:9" x14ac:dyDescent="0.3">
      <c r="B427" s="3"/>
      <c r="D427" s="11"/>
      <c r="E427" s="11"/>
      <c r="F427" s="11"/>
      <c r="H427" s="12"/>
      <c r="I427" s="8"/>
    </row>
    <row r="428" spans="2:9" x14ac:dyDescent="0.3">
      <c r="B428" s="3"/>
      <c r="D428" s="11"/>
      <c r="E428" s="11"/>
      <c r="F428" s="11"/>
      <c r="H428" s="12"/>
      <c r="I428" s="8"/>
    </row>
    <row r="429" spans="2:9" x14ac:dyDescent="0.3">
      <c r="B429" s="4" t="s">
        <v>49</v>
      </c>
      <c r="C429" s="26">
        <f>+C383</f>
        <v>7.6545000000000005</v>
      </c>
      <c r="D429" s="1" t="s">
        <v>0</v>
      </c>
      <c r="H429" s="12"/>
      <c r="I429" s="8"/>
    </row>
    <row r="430" spans="2:9" x14ac:dyDescent="0.3">
      <c r="B430" s="4" t="s">
        <v>77</v>
      </c>
      <c r="C430" s="23">
        <f>+C415</f>
        <v>1.6857821941447595</v>
      </c>
      <c r="D430" s="1" t="s">
        <v>0</v>
      </c>
      <c r="H430" s="12"/>
      <c r="I430" s="8"/>
    </row>
    <row r="431" spans="2:9" x14ac:dyDescent="0.3">
      <c r="B431" s="4" t="s">
        <v>79</v>
      </c>
      <c r="C431" s="23">
        <f>+C424</f>
        <v>0.93470678544422181</v>
      </c>
      <c r="D431" s="1" t="s">
        <v>0</v>
      </c>
      <c r="H431" s="12"/>
      <c r="I431" s="8"/>
    </row>
    <row r="432" spans="2:9" x14ac:dyDescent="0.3">
      <c r="B432" s="4" t="s">
        <v>40</v>
      </c>
      <c r="C432" s="23">
        <f>+C386</f>
        <v>5.4410705990669452</v>
      </c>
      <c r="D432" s="1" t="s">
        <v>0</v>
      </c>
      <c r="H432" s="12"/>
      <c r="I432" s="8"/>
    </row>
    <row r="433" spans="2:9" x14ac:dyDescent="0.3">
      <c r="B433" s="4"/>
      <c r="C433" s="23"/>
      <c r="H433" s="12"/>
      <c r="I433" s="8"/>
    </row>
    <row r="434" spans="2:9" x14ac:dyDescent="0.3">
      <c r="B434" s="17" t="s">
        <v>62</v>
      </c>
      <c r="C434" s="18">
        <f>C429*C430+C432*C431</f>
        <v>17.989625414109994</v>
      </c>
      <c r="D434" s="8" t="s">
        <v>58</v>
      </c>
      <c r="E434" s="8"/>
      <c r="F434" s="8"/>
      <c r="H434" s="12"/>
      <c r="I434" s="8"/>
    </row>
    <row r="435" spans="2:9" x14ac:dyDescent="0.3">
      <c r="B435" s="4"/>
      <c r="D435" s="11"/>
      <c r="E435" s="11"/>
      <c r="F435" s="11"/>
      <c r="H435" s="12"/>
      <c r="I435" s="8"/>
    </row>
    <row r="436" spans="2:9" x14ac:dyDescent="0.3">
      <c r="B436" s="3" t="s">
        <v>63</v>
      </c>
      <c r="D436" s="11"/>
      <c r="E436" s="11"/>
      <c r="F436" s="11"/>
      <c r="H436" s="12"/>
      <c r="I436" s="8"/>
    </row>
    <row r="437" spans="2:9" x14ac:dyDescent="0.3">
      <c r="B437" s="3"/>
      <c r="D437" s="11"/>
      <c r="E437" s="11"/>
      <c r="F437" s="11"/>
      <c r="H437" s="12"/>
      <c r="I437" s="8"/>
    </row>
    <row r="438" spans="2:9" x14ac:dyDescent="0.3">
      <c r="B438" s="3"/>
      <c r="D438" s="11"/>
      <c r="E438" s="11"/>
      <c r="F438" s="11"/>
      <c r="H438" s="12"/>
      <c r="I438" s="8"/>
    </row>
    <row r="439" spans="2:9" x14ac:dyDescent="0.3">
      <c r="B439" s="3"/>
      <c r="D439" s="11"/>
      <c r="E439" s="11"/>
      <c r="F439" s="11"/>
      <c r="H439" s="12"/>
      <c r="I439" s="8"/>
    </row>
    <row r="440" spans="2:9" x14ac:dyDescent="0.3">
      <c r="B440" s="4" t="s">
        <v>62</v>
      </c>
      <c r="C440" s="23">
        <f>+C434</f>
        <v>17.989625414109994</v>
      </c>
      <c r="D440" s="1" t="s">
        <v>58</v>
      </c>
      <c r="H440" s="12"/>
      <c r="I440" s="8"/>
    </row>
    <row r="441" spans="2:9" x14ac:dyDescent="0.3">
      <c r="B441" s="4" t="s">
        <v>57</v>
      </c>
      <c r="C441" s="26">
        <f>+C403</f>
        <v>6.9408968084458893</v>
      </c>
      <c r="D441" s="1" t="s">
        <v>58</v>
      </c>
      <c r="H441" s="12"/>
      <c r="I441" s="8"/>
    </row>
    <row r="442" spans="2:9" x14ac:dyDescent="0.3">
      <c r="B442" s="4"/>
      <c r="D442" s="11"/>
      <c r="E442" s="11"/>
      <c r="F442" s="11"/>
      <c r="H442" s="12"/>
      <c r="I442" s="8"/>
    </row>
    <row r="443" spans="2:9" x14ac:dyDescent="0.3">
      <c r="B443" s="4" t="s">
        <v>64</v>
      </c>
      <c r="C443" s="26">
        <f>+C440/C441</f>
        <v>2.5918301208886558</v>
      </c>
      <c r="D443" s="11"/>
      <c r="E443" s="11"/>
      <c r="F443" s="11"/>
      <c r="H443" s="12"/>
      <c r="I443" s="8"/>
    </row>
    <row r="444" spans="2:9" x14ac:dyDescent="0.3">
      <c r="B444" s="4"/>
      <c r="D444" s="11"/>
      <c r="E444" s="11"/>
      <c r="F444" s="11"/>
      <c r="H444" s="12"/>
      <c r="I444" s="8"/>
    </row>
    <row r="445" spans="2:9" x14ac:dyDescent="0.3">
      <c r="B445" s="20" t="s">
        <v>65</v>
      </c>
      <c r="D445" s="38" t="s">
        <v>123</v>
      </c>
      <c r="E445" s="11"/>
      <c r="F445" s="11"/>
      <c r="H445" s="16"/>
      <c r="I445" s="16"/>
    </row>
    <row r="446" spans="2:9" x14ac:dyDescent="0.3">
      <c r="B446" s="59">
        <f>C443</f>
        <v>2.5918301208886558</v>
      </c>
      <c r="C446" s="26" t="str">
        <f>IF(B446&gt;=D446,"&gt;","&lt;")</f>
        <v>&gt;</v>
      </c>
      <c r="D446" s="38">
        <v>1.5</v>
      </c>
      <c r="E446" s="64" t="str">
        <f>IF(B446&gt;=D446,"OK cumple con la condición, el muro de retencion no se volteara","NO cumple con la condición, el muro de retencion se volteara")</f>
        <v>OK cumple con la condición, el muro de retencion no se volteara</v>
      </c>
      <c r="F446" s="11"/>
      <c r="H446" s="16"/>
      <c r="I446" s="16"/>
    </row>
    <row r="447" spans="2:9" x14ac:dyDescent="0.3">
      <c r="B447" s="14"/>
      <c r="C447" s="27"/>
      <c r="D447" s="10"/>
      <c r="E447" s="10"/>
      <c r="F447" s="10"/>
      <c r="G447" s="15"/>
      <c r="H447" s="16"/>
      <c r="I447" s="16"/>
    </row>
    <row r="448" spans="2:9" x14ac:dyDescent="0.3">
      <c r="B448" s="9" t="s">
        <v>66</v>
      </c>
      <c r="D448" s="11"/>
      <c r="E448" s="11"/>
      <c r="F448" s="11"/>
      <c r="H448" s="12"/>
      <c r="I448" s="8"/>
    </row>
    <row r="449" spans="2:12" x14ac:dyDescent="0.3">
      <c r="B449" s="4"/>
      <c r="D449" s="11"/>
      <c r="E449" s="11"/>
      <c r="F449" s="11"/>
      <c r="H449" s="12"/>
      <c r="I449" s="8"/>
    </row>
    <row r="450" spans="2:12" x14ac:dyDescent="0.3">
      <c r="B450" s="3" t="s">
        <v>67</v>
      </c>
      <c r="D450" s="11"/>
      <c r="E450" s="11"/>
      <c r="F450" s="11"/>
      <c r="H450" s="12"/>
      <c r="I450" s="8"/>
    </row>
    <row r="451" spans="2:12" x14ac:dyDescent="0.3">
      <c r="B451" s="3"/>
      <c r="D451" s="11"/>
      <c r="E451" s="11"/>
      <c r="F451" s="11"/>
      <c r="H451" s="12"/>
      <c r="I451" s="8"/>
    </row>
    <row r="452" spans="2:12" x14ac:dyDescent="0.3">
      <c r="B452" s="3"/>
      <c r="D452" s="11"/>
      <c r="E452" s="11"/>
      <c r="F452" s="11"/>
      <c r="H452" s="12"/>
      <c r="I452" s="8"/>
    </row>
    <row r="453" spans="2:12" x14ac:dyDescent="0.3">
      <c r="B453" s="4" t="s">
        <v>49</v>
      </c>
      <c r="C453" s="26">
        <f>+C429</f>
        <v>7.6545000000000005</v>
      </c>
      <c r="D453" s="7" t="s">
        <v>68</v>
      </c>
      <c r="E453" s="7"/>
      <c r="F453" s="7"/>
      <c r="G453" s="7"/>
      <c r="H453" s="7"/>
      <c r="I453" s="7"/>
      <c r="J453" s="7"/>
      <c r="K453" s="7"/>
      <c r="L453" s="7"/>
    </row>
    <row r="454" spans="2:12" x14ac:dyDescent="0.3">
      <c r="B454" s="4" t="s">
        <v>40</v>
      </c>
      <c r="C454" s="22">
        <f>+C386</f>
        <v>5.4410705990669452</v>
      </c>
      <c r="D454" s="7" t="s">
        <v>68</v>
      </c>
      <c r="E454" s="7"/>
      <c r="F454" s="7"/>
      <c r="G454" s="7"/>
      <c r="H454" s="7"/>
      <c r="I454" s="7"/>
      <c r="J454" s="7"/>
      <c r="K454" s="7"/>
      <c r="L454" s="7"/>
    </row>
    <row r="455" spans="2:12" x14ac:dyDescent="0.3">
      <c r="B455" s="4" t="s">
        <v>41</v>
      </c>
      <c r="C455" s="22">
        <f>+C387</f>
        <v>5.9514381448831442</v>
      </c>
      <c r="D455" s="7" t="s">
        <v>68</v>
      </c>
      <c r="E455" s="7"/>
      <c r="F455" s="7"/>
      <c r="G455" s="7"/>
      <c r="H455" s="7"/>
      <c r="I455" s="7"/>
      <c r="J455" s="7"/>
      <c r="K455" s="7"/>
      <c r="L455" s="7"/>
    </row>
    <row r="456" spans="2:12" ht="15" x14ac:dyDescent="0.3">
      <c r="B456" s="4" t="s">
        <v>80</v>
      </c>
      <c r="C456" s="26">
        <f>+C410</f>
        <v>6</v>
      </c>
      <c r="D456" s="7" t="s">
        <v>50</v>
      </c>
      <c r="E456" s="7"/>
      <c r="F456" s="7"/>
      <c r="G456" s="7"/>
      <c r="H456" s="7"/>
      <c r="I456" s="7"/>
      <c r="J456" s="7"/>
      <c r="K456" s="7"/>
      <c r="L456" s="7"/>
    </row>
    <row r="457" spans="2:12" x14ac:dyDescent="0.3">
      <c r="B457" s="4"/>
      <c r="D457" s="7"/>
      <c r="E457" s="7"/>
      <c r="F457" s="7"/>
      <c r="G457" s="7"/>
      <c r="H457" s="7"/>
      <c r="I457" s="7"/>
      <c r="J457" s="7"/>
      <c r="K457" s="7"/>
      <c r="L457" s="7"/>
    </row>
    <row r="458" spans="2:12" x14ac:dyDescent="0.3">
      <c r="B458" s="17" t="s">
        <v>17</v>
      </c>
      <c r="C458" s="50">
        <f>+(C453+C454)*COS(RADIANS(C456))+C455*SIN(RADIANS(C456))</f>
        <v>13.645926376630223</v>
      </c>
      <c r="D458" s="13" t="s">
        <v>68</v>
      </c>
      <c r="E458" s="7"/>
      <c r="F458" s="7"/>
      <c r="G458" s="7"/>
      <c r="H458" s="7"/>
      <c r="I458" s="7"/>
      <c r="J458" s="7"/>
      <c r="K458" s="7"/>
      <c r="L458" s="7"/>
    </row>
    <row r="459" spans="2:12" x14ac:dyDescent="0.3">
      <c r="B459" s="7"/>
      <c r="D459" s="7"/>
      <c r="E459" s="7"/>
      <c r="F459" s="7"/>
      <c r="G459" s="7"/>
      <c r="H459" s="7"/>
      <c r="I459" s="7"/>
      <c r="J459" s="7"/>
      <c r="K459" s="7"/>
      <c r="L459" s="7"/>
    </row>
    <row r="460" spans="2:12" x14ac:dyDescent="0.3">
      <c r="B460" s="3" t="s">
        <v>133</v>
      </c>
      <c r="C460" s="23"/>
      <c r="D460" s="7"/>
      <c r="E460" s="7"/>
      <c r="F460" s="7"/>
      <c r="G460" s="7"/>
      <c r="H460" s="7"/>
      <c r="I460" s="7"/>
      <c r="J460" s="7"/>
      <c r="K460" s="7"/>
      <c r="L460" s="7"/>
    </row>
    <row r="461" spans="2:12" x14ac:dyDescent="0.3">
      <c r="B461" s="4"/>
      <c r="C461" s="23"/>
      <c r="D461" s="7"/>
      <c r="E461" s="7"/>
      <c r="F461" s="7"/>
      <c r="G461" s="7"/>
      <c r="H461" s="7"/>
      <c r="I461" s="7"/>
      <c r="J461" s="7"/>
      <c r="K461" s="7"/>
      <c r="L461" s="7"/>
    </row>
    <row r="462" spans="2:12" x14ac:dyDescent="0.3">
      <c r="B462" s="4"/>
      <c r="C462" s="23"/>
      <c r="D462" s="7"/>
      <c r="E462" s="7"/>
      <c r="F462" s="7"/>
      <c r="G462" s="7"/>
      <c r="H462" s="7"/>
      <c r="I462" s="7"/>
      <c r="J462" s="7"/>
      <c r="K462" s="7"/>
      <c r="L462" s="7"/>
    </row>
    <row r="463" spans="2:12" x14ac:dyDescent="0.3">
      <c r="B463" s="4" t="s">
        <v>134</v>
      </c>
      <c r="C463" s="22">
        <f>C434-C403</f>
        <v>11.048728605664106</v>
      </c>
      <c r="D463" s="1" t="s">
        <v>58</v>
      </c>
      <c r="E463" s="7"/>
      <c r="F463" s="7"/>
      <c r="G463" s="7"/>
      <c r="H463" s="7"/>
      <c r="I463" s="7"/>
      <c r="J463" s="7"/>
      <c r="K463" s="7"/>
      <c r="L463" s="7"/>
    </row>
    <row r="464" spans="2:12" x14ac:dyDescent="0.3">
      <c r="B464" s="4"/>
      <c r="C464" s="22"/>
      <c r="D464" s="7"/>
      <c r="E464" s="7"/>
      <c r="F464" s="7"/>
      <c r="G464" s="7"/>
      <c r="H464" s="7"/>
      <c r="I464" s="7"/>
      <c r="J464" s="7"/>
      <c r="K464" s="7"/>
      <c r="L464" s="7"/>
    </row>
    <row r="465" spans="2:12" x14ac:dyDescent="0.3">
      <c r="B465" s="3" t="s">
        <v>69</v>
      </c>
      <c r="D465" s="7"/>
      <c r="E465" s="7"/>
      <c r="F465" s="7"/>
      <c r="G465" s="7"/>
      <c r="H465" s="7"/>
      <c r="I465" s="7"/>
      <c r="J465" s="7"/>
      <c r="K465" s="7"/>
      <c r="L465" s="7"/>
    </row>
    <row r="466" spans="2:12" x14ac:dyDescent="0.3">
      <c r="B466" s="7"/>
      <c r="D466" s="7"/>
      <c r="E466" s="7"/>
      <c r="F466" s="7"/>
      <c r="G466" s="7"/>
      <c r="H466" s="7"/>
      <c r="I466" s="7"/>
      <c r="J466" s="7"/>
      <c r="K466" s="7"/>
      <c r="L466" s="7"/>
    </row>
    <row r="467" spans="2:12" x14ac:dyDescent="0.3">
      <c r="B467" s="7"/>
      <c r="D467" s="7"/>
      <c r="E467" s="7"/>
      <c r="F467" s="7"/>
      <c r="G467" s="7"/>
      <c r="H467" s="7"/>
      <c r="I467" s="7"/>
      <c r="J467" s="7"/>
      <c r="K467" s="7"/>
      <c r="L467" s="7"/>
    </row>
    <row r="468" spans="2:12" x14ac:dyDescent="0.3">
      <c r="B468" s="7"/>
      <c r="D468" s="7"/>
      <c r="E468" s="7"/>
      <c r="F468" s="7"/>
      <c r="G468" s="7"/>
      <c r="H468" s="7"/>
      <c r="I468" s="7"/>
      <c r="J468" s="7"/>
      <c r="K468" s="7"/>
      <c r="L468" s="7"/>
    </row>
    <row r="469" spans="2:12" x14ac:dyDescent="0.3">
      <c r="B469" s="4" t="s">
        <v>52</v>
      </c>
      <c r="C469" s="24">
        <f>C413</f>
        <v>2</v>
      </c>
      <c r="D469" s="7" t="s">
        <v>0</v>
      </c>
      <c r="E469" s="7"/>
      <c r="F469" s="7"/>
      <c r="G469" s="7"/>
      <c r="H469" s="7"/>
      <c r="I469" s="7"/>
      <c r="J469" s="7"/>
      <c r="K469" s="7"/>
      <c r="L469" s="7"/>
    </row>
    <row r="470" spans="2:12" x14ac:dyDescent="0.3">
      <c r="B470" s="4" t="s">
        <v>62</v>
      </c>
      <c r="C470" s="22">
        <f>+C440</f>
        <v>17.989625414109994</v>
      </c>
      <c r="D470" s="1" t="s">
        <v>58</v>
      </c>
      <c r="G470" s="7"/>
      <c r="H470" s="7"/>
      <c r="I470" s="7"/>
      <c r="J470" s="7"/>
      <c r="K470" s="7"/>
      <c r="L470" s="7"/>
    </row>
    <row r="471" spans="2:12" x14ac:dyDescent="0.3">
      <c r="B471" s="4" t="s">
        <v>57</v>
      </c>
      <c r="C471" s="22">
        <f>+C441</f>
        <v>6.9408968084458893</v>
      </c>
      <c r="D471" s="1" t="s">
        <v>58</v>
      </c>
      <c r="G471" s="7"/>
      <c r="H471" s="7"/>
      <c r="I471" s="7"/>
      <c r="J471" s="7"/>
      <c r="K471" s="7"/>
      <c r="L471" s="7"/>
    </row>
    <row r="472" spans="2:12" x14ac:dyDescent="0.3">
      <c r="B472" s="4" t="s">
        <v>17</v>
      </c>
      <c r="C472" s="22">
        <f>+C458</f>
        <v>13.645926376630223</v>
      </c>
      <c r="D472" s="7" t="s">
        <v>68</v>
      </c>
      <c r="E472" s="7"/>
      <c r="F472" s="7"/>
      <c r="G472" s="7"/>
      <c r="H472" s="7"/>
      <c r="I472" s="7"/>
      <c r="J472" s="7"/>
      <c r="K472" s="7"/>
      <c r="L472" s="7"/>
    </row>
    <row r="473" spans="2:12" x14ac:dyDescent="0.3">
      <c r="B473" s="4"/>
      <c r="C473" s="23"/>
      <c r="D473" s="7"/>
      <c r="E473" s="7"/>
      <c r="F473" s="7"/>
      <c r="G473" s="7"/>
      <c r="H473" s="7"/>
      <c r="I473" s="7"/>
      <c r="J473" s="7"/>
      <c r="K473" s="7"/>
      <c r="L473" s="7"/>
    </row>
    <row r="474" spans="2:12" x14ac:dyDescent="0.3">
      <c r="B474" s="17" t="s">
        <v>16</v>
      </c>
      <c r="C474" s="18">
        <f>+C469/2-((C470-C471)/C472)</f>
        <v>0.19032769921828341</v>
      </c>
      <c r="D474" s="13" t="s">
        <v>0</v>
      </c>
      <c r="E474" s="7"/>
      <c r="F474" s="7"/>
      <c r="G474" s="7"/>
      <c r="H474" s="7"/>
      <c r="I474" s="7"/>
      <c r="J474" s="7"/>
      <c r="K474" s="7"/>
      <c r="L474" s="7"/>
    </row>
    <row r="475" spans="2:12" x14ac:dyDescent="0.3">
      <c r="B475" s="17"/>
      <c r="C475" s="18"/>
      <c r="D475" s="13"/>
      <c r="E475" s="7"/>
      <c r="F475" s="7"/>
      <c r="G475" s="7"/>
      <c r="H475" s="7"/>
      <c r="I475" s="7"/>
      <c r="J475" s="7"/>
      <c r="K475" s="7"/>
      <c r="L475" s="7"/>
    </row>
    <row r="476" spans="2:12" x14ac:dyDescent="0.3">
      <c r="B476" s="7"/>
      <c r="D476" s="7"/>
      <c r="E476" s="7"/>
      <c r="F476" s="7"/>
      <c r="G476" s="7"/>
      <c r="H476" s="7"/>
      <c r="I476" s="7"/>
      <c r="J476" s="7"/>
      <c r="K476" s="7"/>
      <c r="L476" s="7"/>
    </row>
    <row r="477" spans="2:12" x14ac:dyDescent="0.3">
      <c r="B477" s="20" t="s">
        <v>70</v>
      </c>
      <c r="D477" s="38" t="s">
        <v>71</v>
      </c>
      <c r="E477" s="11"/>
      <c r="F477" s="7"/>
      <c r="G477" s="7"/>
      <c r="H477" s="7"/>
      <c r="I477" s="7"/>
      <c r="J477" s="7"/>
      <c r="K477" s="7"/>
      <c r="L477" s="7"/>
    </row>
    <row r="478" spans="2:12" x14ac:dyDescent="0.3">
      <c r="B478" s="59">
        <f>C474</f>
        <v>0.19032769921828341</v>
      </c>
      <c r="C478" s="26" t="str">
        <f>IF(B478&gt;D478,"&gt;","&lt;")</f>
        <v>&lt;</v>
      </c>
      <c r="D478" s="63">
        <f>C469/6</f>
        <v>0.33333333333333331</v>
      </c>
      <c r="E478" s="64" t="str">
        <f>IF(D478&gt;=B478,"OK cumple con la condición","NO cumple con la condición")</f>
        <v>OK cumple con la condición</v>
      </c>
      <c r="F478" s="7"/>
      <c r="G478" s="7"/>
      <c r="H478" s="7"/>
      <c r="I478" s="7"/>
      <c r="J478" s="7"/>
      <c r="K478" s="7"/>
      <c r="L478" s="7"/>
    </row>
    <row r="479" spans="2:12" x14ac:dyDescent="0.3">
      <c r="B479" s="7"/>
      <c r="D479" s="7"/>
      <c r="E479" s="7"/>
      <c r="F479" s="7"/>
      <c r="G479" s="7"/>
      <c r="H479" s="7"/>
      <c r="I479" s="7"/>
      <c r="J479" s="7"/>
      <c r="K479" s="7"/>
      <c r="L479" s="7"/>
    </row>
    <row r="480" spans="2:12" x14ac:dyDescent="0.3">
      <c r="B480" s="3" t="s">
        <v>135</v>
      </c>
      <c r="D480" s="7"/>
      <c r="E480" s="7"/>
      <c r="F480" s="7"/>
      <c r="G480" s="7"/>
      <c r="H480" s="7"/>
      <c r="I480" s="7"/>
      <c r="J480" s="7"/>
      <c r="K480" s="7"/>
      <c r="L480" s="7"/>
    </row>
    <row r="481" spans="2:12" x14ac:dyDescent="0.3">
      <c r="B481" s="7"/>
      <c r="D481" s="7"/>
      <c r="E481" s="7"/>
      <c r="F481" s="7"/>
      <c r="G481" s="7"/>
      <c r="H481" s="7"/>
      <c r="I481" s="7"/>
      <c r="J481" s="7"/>
      <c r="K481" s="7"/>
      <c r="L481" s="7"/>
    </row>
    <row r="482" spans="2:12" x14ac:dyDescent="0.3">
      <c r="B482" s="7"/>
      <c r="D482" s="7"/>
      <c r="E482" s="7"/>
      <c r="F482" s="7"/>
      <c r="G482" s="7"/>
      <c r="H482" s="7"/>
      <c r="I482" s="7"/>
      <c r="J482" s="7"/>
      <c r="K482" s="7"/>
      <c r="L482" s="7"/>
    </row>
    <row r="483" spans="2:12" x14ac:dyDescent="0.3">
      <c r="B483" s="7"/>
      <c r="D483" s="7"/>
      <c r="E483" s="7"/>
      <c r="F483" s="7"/>
      <c r="G483" s="7"/>
      <c r="H483" s="7"/>
      <c r="I483" s="7"/>
      <c r="J483" s="7"/>
      <c r="K483" s="7"/>
      <c r="L483" s="7"/>
    </row>
    <row r="484" spans="2:12" x14ac:dyDescent="0.3">
      <c r="B484" s="4" t="s">
        <v>136</v>
      </c>
      <c r="C484" s="22">
        <f>(0.5*C469-C474)/0.4</f>
        <v>2.0241807519542911</v>
      </c>
      <c r="D484" s="7" t="s">
        <v>68</v>
      </c>
      <c r="E484" s="7"/>
      <c r="F484" s="7"/>
      <c r="G484" s="7"/>
      <c r="H484" s="7"/>
      <c r="I484" s="7"/>
      <c r="J484" s="7"/>
      <c r="K484" s="7"/>
      <c r="L484" s="7"/>
    </row>
    <row r="485" spans="2:12" x14ac:dyDescent="0.3">
      <c r="B485" s="7"/>
      <c r="D485" s="7"/>
      <c r="E485" s="7"/>
      <c r="F485" s="7"/>
      <c r="G485" s="7"/>
      <c r="H485" s="7"/>
      <c r="I485" s="7"/>
      <c r="J485" s="7"/>
      <c r="K485" s="7"/>
      <c r="L485" s="7"/>
    </row>
    <row r="486" spans="2:12" x14ac:dyDescent="0.3">
      <c r="B486" s="3" t="s">
        <v>137</v>
      </c>
      <c r="D486" s="7"/>
      <c r="E486" s="7"/>
      <c r="F486" s="7"/>
      <c r="G486" s="7"/>
      <c r="H486" s="7"/>
      <c r="I486" s="7"/>
      <c r="J486" s="7"/>
      <c r="K486" s="7"/>
      <c r="L486" s="7"/>
    </row>
    <row r="487" spans="2:12" x14ac:dyDescent="0.3">
      <c r="B487" s="7"/>
      <c r="D487" s="7"/>
      <c r="E487" s="7"/>
      <c r="F487" s="7"/>
      <c r="G487" s="7"/>
      <c r="H487" s="7"/>
      <c r="I487" s="7"/>
      <c r="J487" s="7"/>
      <c r="K487" s="7"/>
      <c r="L487" s="7"/>
    </row>
    <row r="488" spans="2:12" x14ac:dyDescent="0.3">
      <c r="B488" s="7"/>
      <c r="D488" s="7"/>
      <c r="E488" s="7"/>
      <c r="F488" s="7"/>
      <c r="G488" s="7"/>
      <c r="H488" s="7"/>
      <c r="I488" s="7"/>
      <c r="J488" s="7"/>
      <c r="K488" s="7"/>
      <c r="L488" s="7"/>
    </row>
    <row r="489" spans="2:12" x14ac:dyDescent="0.3">
      <c r="B489" s="4" t="s">
        <v>49</v>
      </c>
      <c r="C489" s="24">
        <f>C453</f>
        <v>7.6545000000000005</v>
      </c>
      <c r="D489" s="7" t="s">
        <v>68</v>
      </c>
      <c r="E489" s="7"/>
      <c r="F489" s="7"/>
      <c r="G489" s="7"/>
      <c r="H489" s="7"/>
      <c r="I489" s="7"/>
      <c r="J489" s="7"/>
      <c r="K489" s="7"/>
      <c r="L489" s="7"/>
    </row>
    <row r="490" spans="2:12" x14ac:dyDescent="0.3">
      <c r="B490" s="4" t="s">
        <v>41</v>
      </c>
      <c r="C490" s="22">
        <f>C455</f>
        <v>5.9514381448831442</v>
      </c>
      <c r="D490" s="7" t="s">
        <v>68</v>
      </c>
      <c r="E490" s="7"/>
      <c r="F490" s="7"/>
      <c r="G490" s="7"/>
      <c r="H490" s="7"/>
      <c r="I490" s="7"/>
      <c r="J490" s="7"/>
      <c r="K490" s="7"/>
      <c r="L490" s="7"/>
    </row>
    <row r="491" spans="2:12" x14ac:dyDescent="0.3">
      <c r="B491" s="4" t="s">
        <v>40</v>
      </c>
      <c r="C491" s="22">
        <f>C454</f>
        <v>5.4410705990669452</v>
      </c>
      <c r="D491" s="7" t="s">
        <v>68</v>
      </c>
      <c r="E491" s="7"/>
      <c r="F491" s="7"/>
      <c r="G491" s="7"/>
      <c r="H491" s="7"/>
      <c r="I491" s="7"/>
      <c r="J491" s="7"/>
      <c r="K491" s="7"/>
      <c r="L491" s="7"/>
    </row>
    <row r="492" spans="2:12" x14ac:dyDescent="0.3">
      <c r="B492" s="4" t="s">
        <v>21</v>
      </c>
      <c r="C492" s="22">
        <f>C410</f>
        <v>6</v>
      </c>
      <c r="D492" s="1" t="s">
        <v>50</v>
      </c>
      <c r="E492" s="7"/>
      <c r="F492" s="7"/>
      <c r="G492" s="7"/>
      <c r="H492" s="7"/>
      <c r="I492" s="7"/>
      <c r="J492" s="7"/>
      <c r="K492" s="7"/>
      <c r="L492" s="7"/>
    </row>
    <row r="493" spans="2:12" x14ac:dyDescent="0.3">
      <c r="B493" s="4"/>
      <c r="C493" s="22"/>
      <c r="D493" s="7"/>
      <c r="E493" s="7"/>
      <c r="F493" s="7"/>
      <c r="G493" s="7"/>
      <c r="H493" s="7"/>
      <c r="I493" s="7"/>
      <c r="J493" s="7"/>
      <c r="K493" s="7"/>
      <c r="L493" s="7"/>
    </row>
    <row r="494" spans="2:12" x14ac:dyDescent="0.3">
      <c r="B494" s="4" t="s">
        <v>138</v>
      </c>
      <c r="C494" s="22">
        <f>C490*COS(RADIANS(C492))-(C489+C491)*SIN(RADIANS(C492))</f>
        <v>4.5499756736826926</v>
      </c>
      <c r="D494" s="7" t="s">
        <v>68</v>
      </c>
      <c r="E494" s="7"/>
      <c r="F494" s="7"/>
      <c r="G494" s="7"/>
      <c r="H494" s="7"/>
      <c r="I494" s="7"/>
      <c r="J494" s="7"/>
      <c r="K494" s="7"/>
      <c r="L494" s="7"/>
    </row>
    <row r="495" spans="2:12" x14ac:dyDescent="0.3">
      <c r="B495" s="7"/>
      <c r="D495" s="7"/>
      <c r="E495" s="7"/>
      <c r="F495" s="7"/>
      <c r="G495" s="7"/>
      <c r="H495" s="7"/>
      <c r="I495" s="7"/>
      <c r="J495" s="7"/>
      <c r="K495" s="7"/>
      <c r="L495" s="7"/>
    </row>
    <row r="496" spans="2:12" x14ac:dyDescent="0.3">
      <c r="B496" s="3" t="s">
        <v>139</v>
      </c>
      <c r="D496" s="7"/>
      <c r="E496" s="7"/>
      <c r="F496" s="7"/>
      <c r="G496" s="7"/>
      <c r="H496" s="7"/>
      <c r="I496" s="7"/>
      <c r="J496" s="7"/>
      <c r="K496" s="7"/>
      <c r="L496" s="7"/>
    </row>
    <row r="497" spans="2:12" x14ac:dyDescent="0.3">
      <c r="B497" s="7"/>
      <c r="D497" s="7"/>
      <c r="E497" s="7"/>
      <c r="F497" s="7"/>
      <c r="G497" s="7"/>
      <c r="H497" s="7"/>
      <c r="I497" s="7"/>
      <c r="J497" s="7"/>
      <c r="K497" s="7"/>
      <c r="L497" s="7"/>
    </row>
    <row r="498" spans="2:12" x14ac:dyDescent="0.3">
      <c r="B498" s="7"/>
      <c r="D498" s="7"/>
      <c r="E498" s="7"/>
      <c r="F498" s="7"/>
      <c r="G498" s="7"/>
      <c r="H498" s="7"/>
      <c r="I498" s="7"/>
      <c r="J498" s="7"/>
      <c r="K498" s="7"/>
      <c r="L498" s="7"/>
    </row>
    <row r="499" spans="2:12" x14ac:dyDescent="0.3">
      <c r="B499" s="7"/>
      <c r="D499" s="7"/>
      <c r="E499" s="7"/>
      <c r="F499" s="7"/>
      <c r="G499" s="7"/>
      <c r="H499" s="7"/>
      <c r="I499" s="7"/>
      <c r="J499" s="7"/>
      <c r="K499" s="7"/>
      <c r="L499" s="7"/>
    </row>
    <row r="500" spans="2:12" x14ac:dyDescent="0.3">
      <c r="B500" s="20" t="s">
        <v>140</v>
      </c>
      <c r="C500" s="62">
        <f>25*C371-10</f>
        <v>32.524999999999999</v>
      </c>
      <c r="D500" s="1" t="s">
        <v>3</v>
      </c>
      <c r="E500" s="7"/>
      <c r="F500" s="7"/>
      <c r="G500" s="7"/>
      <c r="H500" s="7"/>
      <c r="I500" s="7"/>
      <c r="J500" s="7"/>
      <c r="K500" s="7"/>
      <c r="L500" s="7"/>
    </row>
    <row r="501" spans="2:12" x14ac:dyDescent="0.3">
      <c r="B501" s="7"/>
      <c r="D501" s="7"/>
      <c r="E501" s="7"/>
      <c r="F501" s="7"/>
      <c r="G501" s="7"/>
      <c r="H501" s="7"/>
      <c r="I501" s="7"/>
      <c r="J501" s="7"/>
      <c r="K501" s="7"/>
      <c r="L501" s="7"/>
    </row>
    <row r="502" spans="2:12" x14ac:dyDescent="0.3">
      <c r="B502" s="3" t="s">
        <v>141</v>
      </c>
      <c r="D502" s="7"/>
      <c r="E502" s="7"/>
      <c r="F502" s="7"/>
      <c r="G502" s="7"/>
      <c r="H502" s="7"/>
      <c r="I502" s="7"/>
      <c r="J502" s="7"/>
      <c r="K502" s="7"/>
      <c r="L502" s="7"/>
    </row>
    <row r="503" spans="2:12" x14ac:dyDescent="0.3">
      <c r="B503" s="7"/>
      <c r="D503" s="7"/>
      <c r="E503" s="7"/>
      <c r="F503" s="7"/>
      <c r="G503" s="7"/>
      <c r="H503" s="7"/>
      <c r="I503" s="7"/>
      <c r="J503" s="7"/>
      <c r="K503" s="7"/>
      <c r="L503" s="7"/>
    </row>
    <row r="504" spans="2:12" x14ac:dyDescent="0.3">
      <c r="B504" s="7"/>
      <c r="D504" s="7"/>
      <c r="E504" s="7"/>
      <c r="F504" s="7"/>
      <c r="G504" s="7"/>
      <c r="H504" s="7"/>
      <c r="I504" s="7"/>
      <c r="J504" s="7"/>
      <c r="K504" s="7"/>
      <c r="L504" s="7"/>
    </row>
    <row r="505" spans="2:12" x14ac:dyDescent="0.3">
      <c r="B505" s="20" t="s">
        <v>143</v>
      </c>
      <c r="C505" s="26">
        <v>8.6</v>
      </c>
      <c r="D505" s="7" t="s">
        <v>157</v>
      </c>
      <c r="E505" s="71" t="s">
        <v>156</v>
      </c>
      <c r="F505" s="71"/>
      <c r="G505" s="71"/>
      <c r="H505" s="71"/>
      <c r="I505" s="7"/>
      <c r="J505" s="7"/>
      <c r="K505" s="7"/>
      <c r="L505" s="7"/>
    </row>
    <row r="506" spans="2:12" x14ac:dyDescent="0.3">
      <c r="B506" s="7"/>
      <c r="D506" s="7"/>
      <c r="E506" s="71"/>
      <c r="F506" s="71"/>
      <c r="G506" s="71"/>
      <c r="H506" s="71"/>
      <c r="I506" s="7"/>
      <c r="J506" s="7"/>
      <c r="K506" s="7"/>
      <c r="L506" s="7"/>
    </row>
    <row r="507" spans="2:12" x14ac:dyDescent="0.3">
      <c r="B507" s="20" t="s">
        <v>142</v>
      </c>
      <c r="C507" s="62">
        <f>10*(0.03*C505-0.05)</f>
        <v>2.08</v>
      </c>
      <c r="D507" s="7" t="s">
        <v>23</v>
      </c>
      <c r="E507" s="7"/>
      <c r="F507" s="7"/>
      <c r="G507" s="7"/>
      <c r="H507" s="7"/>
      <c r="I507" s="7"/>
      <c r="J507" s="7"/>
      <c r="K507" s="7"/>
      <c r="L507" s="7"/>
    </row>
    <row r="508" spans="2:12" x14ac:dyDescent="0.3">
      <c r="B508" s="7"/>
      <c r="D508" s="7"/>
      <c r="E508" s="7"/>
      <c r="F508" s="7"/>
      <c r="G508" s="7"/>
      <c r="H508" s="7"/>
      <c r="I508" s="7"/>
      <c r="J508" s="7"/>
      <c r="K508" s="7"/>
      <c r="L508" s="7"/>
    </row>
    <row r="509" spans="2:12" x14ac:dyDescent="0.3">
      <c r="B509" s="3" t="s">
        <v>144</v>
      </c>
      <c r="D509" s="7"/>
      <c r="E509" s="7"/>
      <c r="F509" s="7"/>
      <c r="G509" s="7"/>
      <c r="H509" s="7"/>
      <c r="I509" s="7"/>
      <c r="J509" s="7"/>
      <c r="K509" s="7"/>
      <c r="L509" s="7"/>
    </row>
    <row r="510" spans="2:12" x14ac:dyDescent="0.3">
      <c r="B510" s="7"/>
      <c r="D510" s="7"/>
      <c r="E510" s="7"/>
      <c r="F510" s="7"/>
      <c r="G510" s="7"/>
      <c r="H510" s="7"/>
      <c r="I510" s="7"/>
      <c r="J510" s="7"/>
      <c r="K510" s="7"/>
      <c r="L510" s="7"/>
    </row>
    <row r="511" spans="2:12" x14ac:dyDescent="0.3">
      <c r="B511" s="7"/>
      <c r="D511" s="7"/>
      <c r="E511" s="7"/>
      <c r="F511" s="7"/>
      <c r="G511" s="7"/>
      <c r="H511" s="7"/>
      <c r="I511" s="7"/>
      <c r="J511" s="7"/>
      <c r="K511" s="7"/>
      <c r="L511" s="7"/>
    </row>
    <row r="512" spans="2:12" x14ac:dyDescent="0.3">
      <c r="B512" s="20" t="s">
        <v>145</v>
      </c>
      <c r="C512" s="62">
        <f>50*C371-30</f>
        <v>55.05</v>
      </c>
      <c r="D512" s="7" t="s">
        <v>146</v>
      </c>
      <c r="E512" s="26">
        <f>C512/10</f>
        <v>5.5049999999999999</v>
      </c>
      <c r="F512" s="7" t="s">
        <v>147</v>
      </c>
      <c r="G512" s="7"/>
      <c r="H512" s="7"/>
      <c r="I512" s="7"/>
      <c r="J512" s="7"/>
      <c r="K512" s="7"/>
      <c r="L512" s="7"/>
    </row>
    <row r="513" spans="2:12" x14ac:dyDescent="0.3">
      <c r="B513" s="7"/>
      <c r="D513" s="7"/>
      <c r="E513" s="7"/>
      <c r="F513" s="7"/>
      <c r="G513" s="7"/>
      <c r="H513" s="7"/>
      <c r="I513" s="7"/>
      <c r="J513" s="7"/>
      <c r="K513" s="7"/>
      <c r="L513" s="7"/>
    </row>
    <row r="514" spans="2:12" x14ac:dyDescent="0.3">
      <c r="B514" s="7"/>
      <c r="D514" s="7"/>
      <c r="E514" s="7"/>
      <c r="F514" s="7"/>
      <c r="G514" s="7"/>
      <c r="H514" s="7"/>
      <c r="I514" s="7"/>
      <c r="J514" s="7"/>
      <c r="K514" s="7"/>
      <c r="L514" s="7"/>
    </row>
    <row r="515" spans="2:12" x14ac:dyDescent="0.3">
      <c r="B515" s="7"/>
      <c r="D515" s="7"/>
      <c r="E515" s="7"/>
      <c r="F515" s="7"/>
      <c r="G515" s="7"/>
      <c r="H515" s="7"/>
      <c r="I515" s="7"/>
      <c r="J515" s="7"/>
      <c r="K515" s="7"/>
      <c r="L515" s="7"/>
    </row>
    <row r="516" spans="2:12" x14ac:dyDescent="0.3">
      <c r="B516" s="7"/>
      <c r="D516" s="7"/>
      <c r="E516" s="7"/>
      <c r="F516" s="7"/>
      <c r="G516" s="7"/>
      <c r="H516" s="7"/>
      <c r="I516" s="7"/>
      <c r="J516" s="7"/>
      <c r="K516" s="7"/>
      <c r="L516" s="7"/>
    </row>
    <row r="517" spans="2:12" x14ac:dyDescent="0.3">
      <c r="B517" s="20" t="s">
        <v>148</v>
      </c>
      <c r="C517" s="62">
        <f>C472/C469*TAN(RADIANS(C500))+C507</f>
        <v>6.4308934541732308</v>
      </c>
      <c r="D517" s="7" t="s">
        <v>146</v>
      </c>
      <c r="E517" s="22">
        <f>C517/10</f>
        <v>0.6430893454173231</v>
      </c>
      <c r="F517" s="7" t="s">
        <v>147</v>
      </c>
      <c r="G517" s="7"/>
      <c r="H517" s="7"/>
      <c r="I517" s="7"/>
      <c r="J517" s="7"/>
      <c r="K517" s="7"/>
      <c r="L517" s="7"/>
    </row>
    <row r="518" spans="2:12" x14ac:dyDescent="0.3">
      <c r="B518" s="7"/>
      <c r="D518" s="7"/>
      <c r="E518" s="7"/>
      <c r="F518" s="7"/>
      <c r="G518" s="7"/>
      <c r="H518" s="7"/>
      <c r="I518" s="7"/>
      <c r="J518" s="7"/>
      <c r="K518" s="7"/>
      <c r="L518" s="7"/>
    </row>
    <row r="519" spans="2:12" x14ac:dyDescent="0.3">
      <c r="B519" s="3" t="s">
        <v>149</v>
      </c>
      <c r="D519" s="7"/>
      <c r="E519" s="7"/>
      <c r="F519" s="7"/>
      <c r="G519" s="7"/>
      <c r="H519" s="7"/>
      <c r="I519" s="7"/>
      <c r="J519" s="7"/>
      <c r="K519" s="7"/>
      <c r="L519" s="7"/>
    </row>
    <row r="520" spans="2:12" x14ac:dyDescent="0.3">
      <c r="B520" s="7"/>
      <c r="D520" s="7"/>
      <c r="E520" s="7"/>
      <c r="F520" s="7"/>
      <c r="G520" s="7"/>
      <c r="H520" s="7"/>
      <c r="I520" s="7"/>
      <c r="J520" s="7"/>
      <c r="K520" s="7"/>
      <c r="L520" s="7"/>
    </row>
    <row r="521" spans="2:12" x14ac:dyDescent="0.3">
      <c r="B521" s="7"/>
      <c r="D521" s="7"/>
      <c r="E521" s="7"/>
      <c r="F521" s="7"/>
      <c r="G521" s="7"/>
      <c r="H521" s="7"/>
      <c r="I521" s="7"/>
      <c r="J521" s="7"/>
      <c r="K521" s="7"/>
      <c r="L521" s="7"/>
    </row>
    <row r="522" spans="2:12" x14ac:dyDescent="0.3">
      <c r="B522" s="7"/>
      <c r="D522" s="7"/>
      <c r="E522" s="7"/>
      <c r="F522" s="7"/>
      <c r="G522" s="7"/>
      <c r="H522" s="7"/>
      <c r="I522" s="7"/>
      <c r="J522" s="7"/>
      <c r="K522" s="7"/>
      <c r="L522" s="7"/>
    </row>
    <row r="523" spans="2:12" x14ac:dyDescent="0.3">
      <c r="B523" s="20" t="s">
        <v>150</v>
      </c>
      <c r="C523" s="62">
        <f>C472/(0.8*C484)</f>
        <v>8.4268205565729826</v>
      </c>
      <c r="D523" s="7" t="s">
        <v>131</v>
      </c>
      <c r="E523" s="26">
        <f>C523/10</f>
        <v>0.84268205565729826</v>
      </c>
      <c r="F523" s="7" t="s">
        <v>147</v>
      </c>
      <c r="G523" s="7"/>
      <c r="H523" s="7"/>
      <c r="I523" s="7"/>
      <c r="J523" s="7"/>
      <c r="K523" s="7"/>
      <c r="L523" s="7"/>
    </row>
    <row r="524" spans="2:12" x14ac:dyDescent="0.3">
      <c r="B524" s="7"/>
      <c r="D524" s="7"/>
      <c r="E524" s="7"/>
      <c r="F524" s="7"/>
      <c r="G524" s="7"/>
      <c r="H524" s="7"/>
      <c r="I524" s="7"/>
      <c r="J524" s="7"/>
      <c r="K524" s="7"/>
      <c r="L524" s="7"/>
    </row>
    <row r="525" spans="2:12" x14ac:dyDescent="0.3">
      <c r="B525" s="20" t="s">
        <v>152</v>
      </c>
      <c r="D525" s="38" t="s">
        <v>153</v>
      </c>
      <c r="E525" s="11"/>
      <c r="F525" s="7"/>
      <c r="G525" s="7"/>
      <c r="H525" s="7"/>
      <c r="I525" s="7"/>
      <c r="J525" s="7"/>
      <c r="K525" s="7"/>
      <c r="L525" s="7"/>
    </row>
    <row r="526" spans="2:12" x14ac:dyDescent="0.3">
      <c r="B526" s="59">
        <f>E523</f>
        <v>0.84268205565729826</v>
      </c>
      <c r="C526" s="26" t="str">
        <f>IF(B526&gt;D526,"&gt;","&lt;")</f>
        <v>&lt;</v>
      </c>
      <c r="D526" s="38">
        <f>E512</f>
        <v>5.5049999999999999</v>
      </c>
      <c r="E526" s="64" t="str">
        <f>IF(D526&gt;B526,"OK cumple con la condición","NO cumple con la condición")</f>
        <v>OK cumple con la condición</v>
      </c>
      <c r="F526" s="7"/>
      <c r="G526" s="7"/>
      <c r="H526" s="7"/>
      <c r="I526" s="7"/>
      <c r="J526" s="7"/>
      <c r="K526" s="7"/>
      <c r="L526" s="7"/>
    </row>
    <row r="527" spans="2:12" x14ac:dyDescent="0.3">
      <c r="B527" s="59"/>
      <c r="D527" s="38"/>
      <c r="E527" s="16"/>
      <c r="F527" s="7"/>
      <c r="G527" s="7"/>
      <c r="H527" s="7"/>
      <c r="I527" s="7"/>
      <c r="J527" s="7"/>
      <c r="K527" s="7"/>
      <c r="L527" s="7"/>
    </row>
    <row r="528" spans="2:12" x14ac:dyDescent="0.3">
      <c r="B528" s="7"/>
      <c r="D528" s="7"/>
      <c r="E528" s="7"/>
      <c r="F528" s="7"/>
      <c r="G528" s="7"/>
      <c r="H528" s="7"/>
      <c r="I528" s="7"/>
      <c r="J528" s="7"/>
      <c r="K528" s="7"/>
      <c r="L528" s="7"/>
    </row>
    <row r="529" spans="2:18" x14ac:dyDescent="0.3">
      <c r="B529" s="7"/>
      <c r="D529" s="7"/>
      <c r="E529" s="7"/>
      <c r="F529" s="7"/>
      <c r="G529" s="7"/>
      <c r="H529" s="7"/>
      <c r="I529" s="7"/>
      <c r="J529" s="7"/>
      <c r="K529" s="7"/>
      <c r="L529" s="7"/>
    </row>
    <row r="530" spans="2:18" x14ac:dyDescent="0.3">
      <c r="B530" s="7"/>
      <c r="D530" s="7"/>
      <c r="E530" s="7"/>
      <c r="F530" s="7"/>
      <c r="G530" s="7"/>
      <c r="H530" s="7"/>
      <c r="I530" s="7"/>
      <c r="J530" s="7"/>
      <c r="K530" s="7"/>
      <c r="L530" s="7"/>
    </row>
    <row r="531" spans="2:18" x14ac:dyDescent="0.3">
      <c r="B531" s="20" t="s">
        <v>151</v>
      </c>
      <c r="C531" s="62">
        <f>C494/C469</f>
        <v>2.2749878368413463</v>
      </c>
      <c r="D531" s="7" t="s">
        <v>131</v>
      </c>
      <c r="E531" s="22">
        <f>C531/10</f>
        <v>0.22749878368413462</v>
      </c>
      <c r="F531" s="7" t="s">
        <v>147</v>
      </c>
      <c r="G531" s="7"/>
      <c r="H531" s="7"/>
      <c r="I531" s="7"/>
      <c r="J531" s="7"/>
      <c r="K531" s="7"/>
      <c r="L531" s="7"/>
    </row>
    <row r="532" spans="2:18" x14ac:dyDescent="0.3">
      <c r="B532" s="7"/>
      <c r="D532" s="7"/>
      <c r="E532" s="7"/>
      <c r="F532" s="7"/>
      <c r="G532" s="7"/>
      <c r="H532" s="7"/>
      <c r="I532" s="7"/>
      <c r="J532" s="7"/>
      <c r="K532" s="7"/>
      <c r="L532" s="7"/>
    </row>
    <row r="533" spans="2:18" x14ac:dyDescent="0.3">
      <c r="B533" s="20" t="s">
        <v>154</v>
      </c>
      <c r="D533" s="38" t="s">
        <v>155</v>
      </c>
      <c r="E533" s="11"/>
      <c r="F533" s="7"/>
      <c r="G533" s="7"/>
      <c r="H533" s="7"/>
      <c r="I533" s="7"/>
      <c r="J533" s="7"/>
      <c r="K533" s="7"/>
      <c r="L533" s="7"/>
    </row>
    <row r="534" spans="2:18" x14ac:dyDescent="0.3">
      <c r="B534" s="59">
        <f>E531</f>
        <v>0.22749878368413462</v>
      </c>
      <c r="C534" s="26" t="str">
        <f>IF(B534&gt;D534,"&gt;","&lt;")</f>
        <v>&lt;</v>
      </c>
      <c r="D534" s="63">
        <f>E517</f>
        <v>0.6430893454173231</v>
      </c>
      <c r="E534" s="64" t="str">
        <f>IF(D534&gt;B534,"OK cumple con la condición","NO cumple con la condición")</f>
        <v>OK cumple con la condición</v>
      </c>
      <c r="F534" s="7"/>
      <c r="G534" s="7"/>
      <c r="H534" s="7"/>
      <c r="I534" s="7"/>
      <c r="J534" s="7"/>
      <c r="K534" s="7"/>
      <c r="L534" s="7"/>
    </row>
    <row r="535" spans="2:18" x14ac:dyDescent="0.3">
      <c r="B535" s="7"/>
      <c r="D535" s="7"/>
      <c r="E535" s="7"/>
      <c r="F535" s="7"/>
      <c r="G535" s="7"/>
      <c r="H535" s="7"/>
      <c r="I535" s="7"/>
      <c r="J535" s="7"/>
      <c r="K535" s="7"/>
      <c r="L535" s="7"/>
    </row>
    <row r="537" spans="2:18" x14ac:dyDescent="0.3">
      <c r="B537" s="20"/>
      <c r="C537" s="24"/>
      <c r="G537" s="29"/>
      <c r="H537" s="29"/>
      <c r="I537" s="67" t="str">
        <f>CONCATENATE(C14, " t/m2")</f>
        <v>3 t/m2</v>
      </c>
      <c r="J537" s="67"/>
      <c r="M537" s="29"/>
      <c r="N537" s="29"/>
      <c r="O537" s="74"/>
      <c r="P537" s="30"/>
      <c r="Q537" s="29"/>
      <c r="R537" s="29"/>
    </row>
    <row r="538" spans="2:18" x14ac:dyDescent="0.3">
      <c r="C538" s="1"/>
      <c r="G538" s="53" t="str">
        <f>CONCATENATE(C26,," m")</f>
        <v>1 m</v>
      </c>
      <c r="H538" s="29"/>
      <c r="I538" s="29"/>
      <c r="L538" s="29"/>
      <c r="M538" s="29"/>
      <c r="N538" s="29"/>
      <c r="O538" s="74"/>
      <c r="P538" s="29"/>
      <c r="Q538" s="29"/>
      <c r="R538" s="29"/>
    </row>
    <row r="539" spans="2:18" x14ac:dyDescent="0.3">
      <c r="C539" s="1"/>
      <c r="G539" s="29"/>
      <c r="I539" s="29"/>
      <c r="L539" s="26"/>
      <c r="M539" s="26"/>
      <c r="N539" s="30"/>
      <c r="O539" s="74"/>
      <c r="P539" s="29"/>
      <c r="Q539" s="29"/>
      <c r="R539" s="29"/>
    </row>
    <row r="540" spans="2:18" x14ac:dyDescent="0.3">
      <c r="C540" s="1"/>
      <c r="G540" s="29"/>
      <c r="H540" s="29"/>
      <c r="I540" s="29"/>
      <c r="L540" s="26"/>
      <c r="M540" s="26"/>
      <c r="N540" s="29"/>
      <c r="O540" s="74"/>
      <c r="P540" s="29"/>
      <c r="Q540" s="29"/>
      <c r="R540" s="29"/>
    </row>
    <row r="541" spans="2:18" x14ac:dyDescent="0.3">
      <c r="C541" s="1"/>
      <c r="F541" s="39" t="str">
        <f>CONCATENATE("α=",C8,"º")</f>
        <v>α=6º</v>
      </c>
      <c r="G541" s="32" t="s">
        <v>47</v>
      </c>
      <c r="H541" s="20" t="str">
        <f>CONCATENATE(C32," m")</f>
        <v>1 m</v>
      </c>
      <c r="L541" s="32"/>
      <c r="N541" s="30"/>
      <c r="O541" s="74"/>
      <c r="P541" s="30"/>
      <c r="Q541" s="29"/>
      <c r="R541" s="30"/>
    </row>
    <row r="542" spans="2:18" ht="13.5" customHeight="1" x14ac:dyDescent="0.3">
      <c r="C542" s="1"/>
      <c r="G542" s="29"/>
      <c r="I542" s="29"/>
      <c r="J542" s="69"/>
      <c r="K542" s="36"/>
      <c r="L542" s="33"/>
      <c r="M542" s="34"/>
      <c r="N542" s="29"/>
      <c r="O542" s="74"/>
      <c r="P542" s="29"/>
      <c r="Q542" s="29"/>
      <c r="R542" s="29"/>
    </row>
    <row r="543" spans="2:18" x14ac:dyDescent="0.3">
      <c r="C543" s="1"/>
      <c r="G543" s="29"/>
      <c r="H543" s="29"/>
      <c r="I543" s="29"/>
      <c r="J543" s="69"/>
      <c r="K543" s="36"/>
      <c r="L543" s="33"/>
      <c r="M543" s="34"/>
      <c r="N543" s="29"/>
      <c r="O543" s="74"/>
      <c r="P543" s="29"/>
      <c r="Q543" s="29"/>
      <c r="R543" s="29"/>
    </row>
    <row r="544" spans="2:18" x14ac:dyDescent="0.3">
      <c r="C544" s="1"/>
      <c r="G544" s="26" t="str">
        <f>CONCATENATE(C26," m")</f>
        <v>1 m</v>
      </c>
      <c r="H544" s="32" t="s">
        <v>46</v>
      </c>
      <c r="I544" s="20" t="str">
        <f>CONCATENATE(C31," m")</f>
        <v>1 m</v>
      </c>
      <c r="K544" s="72" t="s">
        <v>106</v>
      </c>
      <c r="L544" s="32"/>
      <c r="M544" s="72" t="s">
        <v>158</v>
      </c>
      <c r="N544" s="30"/>
      <c r="O544" s="74"/>
      <c r="P544" s="30"/>
      <c r="Q544" s="29"/>
      <c r="R544" s="30"/>
    </row>
    <row r="545" spans="2:18" x14ac:dyDescent="0.3">
      <c r="C545" s="1"/>
      <c r="F545" s="37" t="str">
        <f>CONCATENATE(C34," m")</f>
        <v>4 m</v>
      </c>
      <c r="H545" s="29"/>
      <c r="I545" s="29"/>
      <c r="K545" s="72"/>
      <c r="L545" s="33"/>
      <c r="M545" s="72"/>
      <c r="N545" s="29"/>
      <c r="O545" s="74"/>
      <c r="P545" s="29"/>
      <c r="Q545" s="29"/>
      <c r="R545" s="29"/>
    </row>
    <row r="546" spans="2:18" x14ac:dyDescent="0.3">
      <c r="C546" s="1"/>
      <c r="F546" s="26"/>
      <c r="G546" s="29"/>
      <c r="H546" s="29"/>
      <c r="I546" s="29"/>
      <c r="L546" s="33"/>
      <c r="M546" s="34"/>
      <c r="N546" s="29"/>
      <c r="O546" s="74"/>
      <c r="P546" s="29"/>
      <c r="Q546" s="29"/>
      <c r="R546" s="29"/>
    </row>
    <row r="547" spans="2:18" x14ac:dyDescent="0.3">
      <c r="C547" s="1"/>
      <c r="D547" s="26"/>
      <c r="E547" s="26"/>
      <c r="F547" s="26"/>
      <c r="G547" s="67" t="str">
        <f>CONCATENATE(C25," m")</f>
        <v>1.5 m</v>
      </c>
      <c r="H547" s="67"/>
      <c r="I547" s="32" t="s">
        <v>45</v>
      </c>
      <c r="J547" s="20" t="str">
        <f>CONCATENATE(C30," m")</f>
        <v>1 m</v>
      </c>
      <c r="L547" s="32"/>
      <c r="N547" s="30"/>
      <c r="O547" s="74"/>
      <c r="P547" s="30"/>
      <c r="Q547" s="29"/>
      <c r="R547" s="30"/>
    </row>
    <row r="548" spans="2:18" x14ac:dyDescent="0.3">
      <c r="B548" s="20"/>
      <c r="C548" s="24"/>
      <c r="F548" s="26"/>
      <c r="G548" s="29"/>
      <c r="H548" s="29"/>
      <c r="I548" s="29"/>
      <c r="L548" s="33"/>
      <c r="M548" s="34"/>
      <c r="N548" s="29"/>
      <c r="O548" s="74"/>
      <c r="P548" s="29"/>
      <c r="Q548" s="29"/>
      <c r="R548" s="29"/>
    </row>
    <row r="549" spans="2:18" x14ac:dyDescent="0.3">
      <c r="E549" s="26"/>
      <c r="F549" s="26"/>
      <c r="G549" s="29"/>
      <c r="H549" s="29"/>
      <c r="I549" s="29"/>
      <c r="L549" s="33"/>
      <c r="M549" s="34"/>
      <c r="N549" s="29"/>
      <c r="O549" s="74"/>
      <c r="P549" s="29"/>
      <c r="Q549" s="29"/>
      <c r="R549" s="29"/>
    </row>
    <row r="550" spans="2:18" x14ac:dyDescent="0.3">
      <c r="B550" s="2"/>
      <c r="C550" s="24"/>
      <c r="D550" s="26"/>
      <c r="E550" s="26"/>
      <c r="F550" s="26"/>
      <c r="G550" s="29"/>
      <c r="H550" s="26" t="str">
        <f>CONCATENATE(C24," m")</f>
        <v>2 m</v>
      </c>
      <c r="I550" s="34"/>
      <c r="J550" s="32" t="s">
        <v>44</v>
      </c>
      <c r="K550" s="32"/>
      <c r="L550" s="32"/>
      <c r="N550" s="30"/>
      <c r="O550" s="74"/>
      <c r="P550" s="30"/>
      <c r="Q550" s="29"/>
      <c r="R550" s="30"/>
    </row>
    <row r="551" spans="2:18" x14ac:dyDescent="0.3">
      <c r="D551" s="26"/>
      <c r="E551" s="38"/>
      <c r="F551" s="26"/>
      <c r="G551" s="29"/>
      <c r="H551" s="29"/>
      <c r="I551" s="29"/>
      <c r="K551" s="20" t="str">
        <f>CONCATENATE(C29," m")</f>
        <v>1 m</v>
      </c>
      <c r="L551" s="29"/>
      <c r="N551" s="29"/>
      <c r="O551" s="74"/>
      <c r="P551" s="29"/>
      <c r="Q551" s="29"/>
      <c r="R551" s="29"/>
    </row>
    <row r="552" spans="2:18" x14ac:dyDescent="0.3">
      <c r="E552" s="38"/>
      <c r="F552" s="26"/>
      <c r="G552" s="29"/>
      <c r="H552" s="29"/>
      <c r="I552" s="29"/>
      <c r="L552" s="29"/>
      <c r="M552" s="29"/>
      <c r="N552" s="29"/>
      <c r="O552" s="74"/>
      <c r="P552" s="29"/>
      <c r="Q552" s="29"/>
      <c r="R552" s="29"/>
    </row>
    <row r="553" spans="2:18" x14ac:dyDescent="0.3">
      <c r="E553" s="38"/>
      <c r="F553" s="26"/>
      <c r="G553" s="29"/>
      <c r="H553" s="67" t="str">
        <f>CONCATENATE(C23," m")</f>
        <v>3 m</v>
      </c>
      <c r="I553" s="67"/>
      <c r="J553" s="29"/>
      <c r="K553" s="29"/>
      <c r="L553" s="29"/>
      <c r="M553" s="29"/>
      <c r="N553" s="29"/>
      <c r="O553" s="74"/>
      <c r="P553" s="29"/>
      <c r="Q553" s="29"/>
    </row>
    <row r="558" spans="2:18" x14ac:dyDescent="0.3">
      <c r="C558"/>
    </row>
    <row r="560" spans="2:18" ht="14.4" x14ac:dyDescent="0.3">
      <c r="H560" s="66"/>
    </row>
    <row r="561" spans="8:8" ht="14.4" x14ac:dyDescent="0.3">
      <c r="H561" s="66"/>
    </row>
  </sheetData>
  <mergeCells count="17">
    <mergeCell ref="J542:J543"/>
    <mergeCell ref="G547:H547"/>
    <mergeCell ref="H553:I553"/>
    <mergeCell ref="K544:K545"/>
    <mergeCell ref="M544:M545"/>
    <mergeCell ref="I537:J537"/>
    <mergeCell ref="B2:I2"/>
    <mergeCell ref="I23:J23"/>
    <mergeCell ref="J28:J29"/>
    <mergeCell ref="G33:H33"/>
    <mergeCell ref="H39:I39"/>
    <mergeCell ref="B250:I250"/>
    <mergeCell ref="I267:J267"/>
    <mergeCell ref="J272:J273"/>
    <mergeCell ref="G277:H277"/>
    <mergeCell ref="H283:I283"/>
    <mergeCell ref="E505:H506"/>
  </mergeCells>
  <pageMargins left="0.75" right="0.75" top="1" bottom="1" header="0" footer="0"/>
  <pageSetup scale="87" orientation="portrait" horizontalDpi="300" r:id="rId1"/>
  <headerFooter alignWithMargins="0"/>
  <rowBreaks count="2" manualBreakCount="2">
    <brk id="94" max="9" man="1"/>
    <brk id="155" max="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gavion final</vt:lpstr>
      <vt:lpstr>'gavion final'!Print_Area</vt:lpstr>
    </vt:vector>
  </TitlesOfParts>
  <Manager>ingeniero civil</Manager>
  <Company>peru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calculos ingenieria</dc:title>
  <dc:creator>ing david manuel vela farfan</dc:creator>
  <cp:lastModifiedBy>DELL</cp:lastModifiedBy>
  <dcterms:created xsi:type="dcterms:W3CDTF">1996-11-27T10:00:04Z</dcterms:created>
  <dcterms:modified xsi:type="dcterms:W3CDTF">2024-04-22T13:08:41Z</dcterms:modified>
</cp:coreProperties>
</file>