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1000. GENIOSPRO 2024\01. HOJAS EXCEL DE CONCRETO ARMADO 2024\"/>
    </mc:Choice>
  </mc:AlternateContent>
  <xr:revisionPtr revIDLastSave="0" documentId="13_ncr:1_{1B08AB2A-F77D-40AD-AA94-9C253C9F09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CALERA TRANS.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7" i="4" l="1"/>
  <c r="D271" i="4"/>
  <c r="C225" i="4"/>
  <c r="G58" i="4"/>
  <c r="C58" i="4"/>
  <c r="K15" i="4"/>
  <c r="I26" i="4"/>
  <c r="E263" i="4"/>
  <c r="C263" i="4"/>
  <c r="C148" i="4" l="1"/>
  <c r="C149" i="4" s="1"/>
  <c r="E240" i="4"/>
  <c r="C242" i="4" s="1"/>
  <c r="C240" i="4"/>
  <c r="E239" i="4"/>
  <c r="E215" i="4"/>
  <c r="C215" i="4"/>
  <c r="E214" i="4"/>
  <c r="E173" i="4"/>
  <c r="C173" i="4"/>
  <c r="E172" i="4"/>
  <c r="E95" i="4"/>
  <c r="E94" i="4"/>
  <c r="G105" i="4" s="1"/>
  <c r="C95" i="4"/>
  <c r="U60" i="4"/>
  <c r="U61" i="4"/>
  <c r="U62" i="4"/>
  <c r="U63" i="4"/>
  <c r="U64" i="4"/>
  <c r="U65" i="4"/>
  <c r="U66" i="4"/>
  <c r="U67" i="4"/>
  <c r="U68" i="4"/>
  <c r="U69" i="4"/>
  <c r="U59" i="4"/>
  <c r="E190" i="4"/>
  <c r="B244" i="4" l="1"/>
  <c r="D257" i="4"/>
  <c r="C269" i="4"/>
  <c r="E148" i="4"/>
  <c r="E149" i="4"/>
  <c r="D232" i="4"/>
  <c r="C102" i="4"/>
  <c r="E112" i="4"/>
  <c r="D99" i="4"/>
  <c r="E75" i="4"/>
  <c r="C42" i="4"/>
  <c r="C43" i="4" l="1"/>
  <c r="C48" i="4" s="1"/>
  <c r="D80" i="4"/>
  <c r="C53" i="4" l="1"/>
  <c r="B104" i="4"/>
  <c r="G99" i="4"/>
  <c r="G102" i="4" l="1"/>
  <c r="C207" i="4"/>
  <c r="C57" i="4"/>
  <c r="C59" i="4" s="1"/>
  <c r="G57" i="4" s="1"/>
  <c r="G59" i="4" s="1"/>
  <c r="C153" i="4"/>
  <c r="K148" i="4" s="1"/>
  <c r="G73" i="4" l="1"/>
  <c r="C61" i="4"/>
  <c r="C138" i="4"/>
  <c r="C164" i="4"/>
  <c r="E103" i="4"/>
  <c r="G108" i="4"/>
  <c r="C141" i="4" l="1"/>
  <c r="C146" i="4" s="1"/>
  <c r="K116" i="4"/>
  <c r="G193" i="4"/>
  <c r="K186" i="4" s="1"/>
  <c r="C68" i="4"/>
  <c r="C83" i="4"/>
  <c r="C88" i="4" s="1"/>
  <c r="K149" i="4" l="1"/>
  <c r="K150" i="4" s="1"/>
  <c r="K151" i="4" s="1"/>
  <c r="K152" i="4" s="1"/>
  <c r="K153" i="4" s="1"/>
  <c r="K154" i="4" s="1"/>
  <c r="K155" i="4" s="1"/>
  <c r="K156" i="4" s="1"/>
  <c r="K157" i="4" s="1"/>
  <c r="P186" i="4"/>
  <c r="D192" i="4"/>
  <c r="K117" i="4"/>
  <c r="K118" i="4" s="1"/>
  <c r="K119" i="4" s="1"/>
  <c r="K120" i="4" s="1"/>
  <c r="K121" i="4" s="1"/>
  <c r="K122" i="4" s="1"/>
  <c r="K123" i="4" s="1"/>
  <c r="K124" i="4" s="1"/>
  <c r="K125" i="4" s="1"/>
  <c r="G188" i="4"/>
  <c r="D114" i="4" l="1"/>
  <c r="C222" i="4"/>
  <c r="C184" i="4"/>
  <c r="G191" i="4"/>
  <c r="C229" i="4" l="1"/>
  <c r="B232" i="4" s="1"/>
  <c r="K187" i="4"/>
  <c r="K188" i="4" s="1"/>
  <c r="K189" i="4" s="1"/>
  <c r="K190" i="4" s="1"/>
  <c r="K191" i="4" s="1"/>
  <c r="K192" i="4" s="1"/>
  <c r="K193" i="4" s="1"/>
  <c r="K194" i="4" s="1"/>
  <c r="K195" i="4" s="1"/>
  <c r="F159" i="4"/>
  <c r="C159" i="4"/>
  <c r="P188" i="4"/>
  <c r="P189" i="4" s="1"/>
  <c r="P190" i="4"/>
  <c r="P191" i="4" s="1"/>
  <c r="P194" i="4"/>
  <c r="P195" i="4" s="1"/>
  <c r="P187" i="4"/>
  <c r="P192" i="4"/>
  <c r="P193" i="4" s="1"/>
  <c r="E232" i="4" l="1"/>
  <c r="C232" i="4"/>
  <c r="F119" i="4"/>
  <c r="C119" i="4"/>
  <c r="C200" i="4" l="1"/>
  <c r="C210" i="4" s="1"/>
  <c r="F200" i="4"/>
  <c r="C167" i="4"/>
  <c r="E175" i="4" s="1"/>
  <c r="F161" i="4"/>
  <c r="C168" i="4" l="1"/>
  <c r="B175" i="4"/>
  <c r="D261" i="4"/>
  <c r="G217" i="4"/>
  <c r="E217" i="4"/>
  <c r="B250" i="4"/>
  <c r="B217" i="4"/>
  <c r="G175" i="4"/>
  <c r="F253" i="4"/>
  <c r="E269" i="4"/>
</calcChain>
</file>

<file path=xl/sharedStrings.xml><?xml version="1.0" encoding="utf-8"?>
<sst xmlns="http://schemas.openxmlformats.org/spreadsheetml/2006/main" count="275" uniqueCount="111">
  <si>
    <t>1) DIMENSIONAMIENTO</t>
  </si>
  <si>
    <t>m</t>
  </si>
  <si>
    <t>Pasos =</t>
  </si>
  <si>
    <t>Contrapasos =</t>
  </si>
  <si>
    <t>f' c =</t>
  </si>
  <si>
    <t>Kg/cm2</t>
  </si>
  <si>
    <t>t =</t>
  </si>
  <si>
    <t>fy =</t>
  </si>
  <si>
    <t>s/c =</t>
  </si>
  <si>
    <t>Kg/m2</t>
  </si>
  <si>
    <t>cm</t>
  </si>
  <si>
    <t>D =</t>
  </si>
  <si>
    <t>L =</t>
  </si>
  <si>
    <t>Tn/m</t>
  </si>
  <si>
    <t>Carga Muerta =</t>
  </si>
  <si>
    <t>As =</t>
  </si>
  <si>
    <t>cm2</t>
  </si>
  <si>
    <t>Tn-m</t>
  </si>
  <si>
    <t>N°</t>
  </si>
  <si>
    <t>DIAMETRO</t>
  </si>
  <si>
    <t>AREA</t>
  </si>
  <si>
    <t>3/8"</t>
  </si>
  <si>
    <t>1/2"</t>
  </si>
  <si>
    <t>5/8"</t>
  </si>
  <si>
    <t>3/4"</t>
  </si>
  <si>
    <t>7/8"</t>
  </si>
  <si>
    <t>1"</t>
  </si>
  <si>
    <t>1 1/8"</t>
  </si>
  <si>
    <t>1 1/4"</t>
  </si>
  <si>
    <t>1 3/8"</t>
  </si>
  <si>
    <r>
      <rPr>
        <sz val="10"/>
        <color theme="1"/>
        <rFont val="Calibri"/>
        <family val="2"/>
      </rPr>
      <t xml:space="preserve">φ </t>
    </r>
    <r>
      <rPr>
        <sz val="11"/>
        <color theme="1"/>
        <rFont val="Arial"/>
        <family val="2"/>
      </rPr>
      <t>(pulg)</t>
    </r>
  </si>
  <si>
    <t>DATOS:</t>
  </si>
  <si>
    <t>a =</t>
  </si>
  <si>
    <t>Diam. =</t>
  </si>
  <si>
    <t>Area =</t>
  </si>
  <si>
    <t>d =</t>
  </si>
  <si>
    <t>Recubrim. R =</t>
  </si>
  <si>
    <t>t</t>
  </si>
  <si>
    <t xml:space="preserve">2) DISEÑO </t>
  </si>
  <si>
    <t>α</t>
  </si>
  <si>
    <t>α =</t>
  </si>
  <si>
    <t>As min =</t>
  </si>
  <si>
    <t>DISEÑO DE ESCALERA TRANSVERSAL</t>
  </si>
  <si>
    <t>tm</t>
  </si>
  <si>
    <t>tgα =</t>
  </si>
  <si>
    <t>ᵒ</t>
  </si>
  <si>
    <r>
      <t xml:space="preserve">Calculo de </t>
    </r>
    <r>
      <rPr>
        <b/>
        <sz val="11"/>
        <rFont val="Calibri"/>
        <family val="2"/>
      </rPr>
      <t>α</t>
    </r>
  </si>
  <si>
    <r>
      <t xml:space="preserve">Calculo de </t>
    </r>
    <r>
      <rPr>
        <b/>
        <sz val="11"/>
        <rFont val="Calibri"/>
        <family val="2"/>
      </rPr>
      <t>t1</t>
    </r>
  </si>
  <si>
    <t>t1 =</t>
  </si>
  <si>
    <r>
      <t xml:space="preserve">Calculo de </t>
    </r>
    <r>
      <rPr>
        <b/>
        <sz val="11"/>
        <rFont val="Calibri"/>
        <family val="2"/>
      </rPr>
      <t>tm</t>
    </r>
  </si>
  <si>
    <t>2.2. CARGAS</t>
  </si>
  <si>
    <t xml:space="preserve">2.1. CALCULO α, t1 y tm </t>
  </si>
  <si>
    <t>tm =</t>
  </si>
  <si>
    <r>
      <rPr>
        <sz val="11"/>
        <color theme="1"/>
        <rFont val="Calibri"/>
        <family val="2"/>
      </rPr>
      <t>ɣc</t>
    </r>
    <r>
      <rPr>
        <sz val="11"/>
        <color theme="1"/>
        <rFont val="Calibri"/>
        <family val="2"/>
        <scheme val="minor"/>
      </rPr>
      <t xml:space="preserve"> =</t>
    </r>
  </si>
  <si>
    <t>Peso propio =</t>
  </si>
  <si>
    <t>Wu = 1.4D+1.7L =</t>
  </si>
  <si>
    <t>Proyectando Wu:</t>
  </si>
  <si>
    <r>
      <t>W</t>
    </r>
    <r>
      <rPr>
        <sz val="11"/>
        <color theme="1"/>
        <rFont val="Arial"/>
        <family val="2"/>
      </rPr>
      <t>'</t>
    </r>
    <r>
      <rPr>
        <sz val="11"/>
        <color theme="1"/>
        <rFont val="Calibri"/>
        <family val="2"/>
      </rPr>
      <t>u =</t>
    </r>
  </si>
  <si>
    <t>Como cada paso es igual a</t>
  </si>
  <si>
    <r>
      <t>W</t>
    </r>
    <r>
      <rPr>
        <sz val="11"/>
        <color theme="1"/>
        <rFont val="Arial"/>
        <family val="2"/>
      </rPr>
      <t>'</t>
    </r>
    <r>
      <rPr>
        <sz val="11"/>
        <color theme="1"/>
        <rFont val="Calibri"/>
        <family val="2"/>
      </rPr>
      <t>u (por paso) =</t>
    </r>
  </si>
  <si>
    <t>Lp =</t>
  </si>
  <si>
    <t>2.3. DISEÑO PARA M(+)</t>
  </si>
  <si>
    <t>Calculando M(+)</t>
  </si>
  <si>
    <t>Mu =</t>
  </si>
  <si>
    <t>2.3.1. Diseño como viga triangular</t>
  </si>
  <si>
    <r>
      <t>h</t>
    </r>
    <r>
      <rPr>
        <sz val="11"/>
        <color theme="1"/>
        <rFont val="Calibri"/>
        <family val="2"/>
      </rPr>
      <t xml:space="preserve"> =</t>
    </r>
  </si>
  <si>
    <t>h' =</t>
  </si>
  <si>
    <t>d'' =</t>
  </si>
  <si>
    <t>Se trabaja con W'u</t>
  </si>
  <si>
    <t>𝛽 =</t>
  </si>
  <si>
    <t>𝑡𝑔𝛽 =</t>
  </si>
  <si>
    <t>viga rectangular equivalente</t>
  </si>
  <si>
    <t>Se trabaja con Wu</t>
  </si>
  <si>
    <t>Wu =</t>
  </si>
  <si>
    <r>
      <t>W</t>
    </r>
    <r>
      <rPr>
        <sz val="11"/>
        <color theme="1"/>
        <rFont val="Calibri"/>
        <family val="2"/>
      </rPr>
      <t>u (por paso) =</t>
    </r>
  </si>
  <si>
    <t xml:space="preserve">La diferencia entre ambos métodos es en el orden del </t>
  </si>
  <si>
    <t>Por ser As (+) (tracción)</t>
  </si>
  <si>
    <t>Este refuerzo por cada paso y por metro lineal seria:</t>
  </si>
  <si>
    <t>As(+) diseño =</t>
  </si>
  <si>
    <t>Usar acero #:</t>
  </si>
  <si>
    <t>As(+) en 1 metro =</t>
  </si>
  <si>
    <t>Calculando por el método aproximado</t>
  </si>
  <si>
    <t>2.3.2. Diseño para momento negativo</t>
  </si>
  <si>
    <t>Se diseña por peldaño</t>
  </si>
  <si>
    <t>M (-) =</t>
  </si>
  <si>
    <t>b =</t>
  </si>
  <si>
    <t>As (-) =</t>
  </si>
  <si>
    <t>As (+) =</t>
  </si>
  <si>
    <t>b: ancho de viga en zona de tracción</t>
  </si>
  <si>
    <t>Como la zona de tracción es un triángulo se puede considerar: h = 1/2 ancho de compresión</t>
  </si>
  <si>
    <t>Por ser As (-) (compresión)</t>
  </si>
  <si>
    <t>As(-) diseño =</t>
  </si>
  <si>
    <t>2.3.3. Diseño por corte:</t>
  </si>
  <si>
    <t>Vc =</t>
  </si>
  <si>
    <t>kg/cm2</t>
  </si>
  <si>
    <t>Vd =</t>
  </si>
  <si>
    <t>ton</t>
  </si>
  <si>
    <t>Vu =</t>
  </si>
  <si>
    <t>Vu</t>
  </si>
  <si>
    <t>Vc</t>
  </si>
  <si>
    <t>2.3.4. Fierro de Contracción y Temperatura</t>
  </si>
  <si>
    <t>As (en 1 metro) =</t>
  </si>
  <si>
    <t>8 mm</t>
  </si>
  <si>
    <t>1/4"</t>
  </si>
  <si>
    <t>P. Acabados =</t>
  </si>
  <si>
    <t>Mu (+) =</t>
  </si>
  <si>
    <t xml:space="preserve">APOYOS ARTICULADOS </t>
  </si>
  <si>
    <t xml:space="preserve">Apoyos Articulados </t>
  </si>
  <si>
    <t>Usar: ∅ = 0.85 (cortante)</t>
  </si>
  <si>
    <t>Usar: ∅ = 0.90 (flexión)</t>
  </si>
  <si>
    <t>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</si>
</sst>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&quot;Nº&quot;\ 0"/>
    <numFmt numFmtId="166" formatCode="0.0000"/>
    <numFmt numFmtId="167" formatCode="0.000000"/>
  </numFmts>
  <fonts count="23" x14ac:knownFonts="1">
    <font>
      <sz val="11"/>
      <color theme="1"/>
      <name val="Calibri"/>
      <family val="2"/>
      <scheme val="minor"/>
    </font>
    <font>
      <b/>
      <u/>
      <sz val="12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</font>
    <font>
      <sz val="11"/>
      <color rgb="FF0070C0"/>
      <name val="Calibri"/>
      <family val="2"/>
      <scheme val="minor"/>
    </font>
    <font>
      <b/>
      <u/>
      <sz val="14"/>
      <color indexed="10"/>
      <name val="Arial"/>
      <family val="2"/>
    </font>
    <font>
      <b/>
      <u/>
      <sz val="20"/>
      <color indexed="10"/>
      <name val="Arial"/>
      <family val="2"/>
    </font>
    <font>
      <sz val="10"/>
      <name val="Calibri"/>
      <family val="2"/>
      <scheme val="minor"/>
    </font>
    <font>
      <b/>
      <i/>
      <sz val="10"/>
      <color theme="3" tint="0.39997558519241921"/>
      <name val="Calibri"/>
      <family val="2"/>
      <scheme val="minor"/>
    </font>
    <font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12" fontId="5" fillId="2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0" fillId="2" borderId="0" xfId="0" quotePrefix="1" applyNumberFormat="1" applyFill="1" applyAlignment="1">
      <alignment horizontal="center"/>
    </xf>
    <xf numFmtId="164" fontId="0" fillId="2" borderId="0" xfId="0" quotePrefix="1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2" fontId="0" fillId="2" borderId="0" xfId="0" applyNumberFormat="1" applyFill="1" applyAlignment="1">
      <alignment horizontal="left" indent="5"/>
    </xf>
    <xf numFmtId="0" fontId="4" fillId="2" borderId="0" xfId="0" applyFont="1" applyFill="1" applyAlignment="1">
      <alignment horizontal="right" vertical="center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64" fontId="0" fillId="2" borderId="0" xfId="0" applyNumberForma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0" fillId="4" borderId="0" xfId="0" applyFill="1"/>
    <xf numFmtId="2" fontId="3" fillId="2" borderId="0" xfId="0" quotePrefix="1" applyNumberFormat="1" applyFont="1" applyFill="1" applyAlignment="1">
      <alignment horizontal="right"/>
    </xf>
    <xf numFmtId="0" fontId="3" fillId="2" borderId="0" xfId="0" applyFont="1" applyFill="1" applyAlignment="1">
      <alignment horizontal="left"/>
    </xf>
    <xf numFmtId="2" fontId="9" fillId="2" borderId="0" xfId="0" applyNumberFormat="1" applyFont="1" applyFill="1" applyAlignment="1">
      <alignment horizontal="center" vertical="center"/>
    </xf>
    <xf numFmtId="12" fontId="9" fillId="2" borderId="0" xfId="0" applyNumberFormat="1" applyFont="1" applyFill="1" applyAlignment="1">
      <alignment horizontal="left" vertical="center" indent="4"/>
    </xf>
    <xf numFmtId="12" fontId="9" fillId="3" borderId="0" xfId="0" applyNumberFormat="1" applyFont="1" applyFill="1" applyAlignment="1">
      <alignment horizontal="left" vertical="center" indent="4"/>
    </xf>
    <xf numFmtId="165" fontId="0" fillId="2" borderId="0" xfId="0" applyNumberFormat="1" applyFill="1" applyAlignment="1">
      <alignment horizontal="right"/>
    </xf>
    <xf numFmtId="0" fontId="9" fillId="2" borderId="0" xfId="0" applyFont="1" applyFill="1" applyAlignment="1">
      <alignment horizontal="center" vertical="center"/>
    </xf>
    <xf numFmtId="0" fontId="5" fillId="2" borderId="2" xfId="0" applyFont="1" applyFill="1" applyBorder="1"/>
    <xf numFmtId="0" fontId="5" fillId="2" borderId="4" xfId="0" applyFont="1" applyFill="1" applyBorder="1"/>
    <xf numFmtId="0" fontId="11" fillId="2" borderId="0" xfId="0" applyFont="1" applyFill="1" applyAlignment="1">
      <alignment horizontal="right" vertical="center"/>
    </xf>
    <xf numFmtId="0" fontId="11" fillId="2" borderId="0" xfId="0" applyFont="1" applyFill="1"/>
    <xf numFmtId="0" fontId="10" fillId="2" borderId="0" xfId="0" applyFont="1" applyFill="1"/>
    <xf numFmtId="0" fontId="0" fillId="2" borderId="0" xfId="0" applyFill="1" applyAlignment="1">
      <alignment horizontal="right" indent="2"/>
    </xf>
    <xf numFmtId="0" fontId="0" fillId="2" borderId="0" xfId="0" applyFill="1" applyAlignment="1">
      <alignment horizontal="left" indent="6"/>
    </xf>
    <xf numFmtId="0" fontId="10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indent="2"/>
    </xf>
    <xf numFmtId="0" fontId="4" fillId="2" borderId="0" xfId="0" applyFont="1" applyFill="1" applyAlignment="1">
      <alignment horizontal="right" indent="1"/>
    </xf>
    <xf numFmtId="0" fontId="3" fillId="2" borderId="0" xfId="0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left" vertical="center"/>
    </xf>
    <xf numFmtId="164" fontId="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indent="1"/>
    </xf>
    <xf numFmtId="0" fontId="3" fillId="2" borderId="0" xfId="0" applyFont="1" applyFill="1" applyAlignment="1">
      <alignment horizontal="left" indent="1"/>
    </xf>
    <xf numFmtId="164" fontId="8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left" indent="1"/>
    </xf>
    <xf numFmtId="16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164" fontId="4" fillId="2" borderId="0" xfId="0" applyNumberFormat="1" applyFont="1" applyFill="1" applyAlignment="1">
      <alignment horizontal="center" vertical="center"/>
    </xf>
    <xf numFmtId="166" fontId="3" fillId="2" borderId="0" xfId="0" quotePrefix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 indent="3"/>
    </xf>
    <xf numFmtId="0" fontId="0" fillId="2" borderId="0" xfId="0" applyFill="1" applyAlignment="1">
      <alignment horizontal="left" vertical="center" indent="1"/>
    </xf>
    <xf numFmtId="10" fontId="0" fillId="2" borderId="0" xfId="0" applyNumberFormat="1" applyFill="1" applyAlignment="1">
      <alignment horizontal="center" vertical="center"/>
    </xf>
    <xf numFmtId="10" fontId="0" fillId="2" borderId="0" xfId="0" applyNumberFormat="1" applyFill="1" applyAlignment="1">
      <alignment horizontal="right" vertic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 indent="1"/>
    </xf>
    <xf numFmtId="0" fontId="10" fillId="2" borderId="0" xfId="0" applyFont="1" applyFill="1" applyAlignment="1">
      <alignment horizontal="left" indent="4"/>
    </xf>
    <xf numFmtId="0" fontId="0" fillId="2" borderId="0" xfId="0" applyFill="1" applyAlignment="1">
      <alignment horizontal="left" vertical="center" indent="4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6" fillId="2" borderId="0" xfId="0" applyFont="1" applyFill="1"/>
    <xf numFmtId="0" fontId="15" fillId="2" borderId="0" xfId="0" applyFont="1" applyFill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/>
    </xf>
    <xf numFmtId="164" fontId="3" fillId="2" borderId="0" xfId="0" applyNumberFormat="1" applyFont="1" applyFill="1" applyAlignment="1">
      <alignment horizontal="right" vertical="center"/>
    </xf>
    <xf numFmtId="164" fontId="0" fillId="2" borderId="0" xfId="0" applyNumberFormat="1" applyFill="1" applyAlignment="1">
      <alignment horizontal="right" vertical="center"/>
    </xf>
    <xf numFmtId="0" fontId="9" fillId="2" borderId="0" xfId="0" applyFont="1" applyFill="1" applyAlignment="1">
      <alignment horizontal="right" indent="1"/>
    </xf>
    <xf numFmtId="0" fontId="3" fillId="2" borderId="0" xfId="0" applyFont="1" applyFill="1" applyAlignment="1">
      <alignment horizontal="right" indent="1"/>
    </xf>
    <xf numFmtId="0" fontId="15" fillId="2" borderId="0" xfId="0" applyFont="1" applyFill="1" applyAlignment="1">
      <alignment horizontal="right"/>
    </xf>
    <xf numFmtId="167" fontId="3" fillId="2" borderId="0" xfId="0" quotePrefix="1" applyNumberFormat="1" applyFon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left" indent="3"/>
    </xf>
    <xf numFmtId="0" fontId="4" fillId="2" borderId="0" xfId="0" applyFont="1" applyFill="1" applyAlignment="1">
      <alignment horizontal="right"/>
    </xf>
    <xf numFmtId="0" fontId="20" fillId="2" borderId="0" xfId="0" applyFont="1" applyFill="1" applyAlignment="1">
      <alignment vertical="center"/>
    </xf>
    <xf numFmtId="0" fontId="21" fillId="2" borderId="0" xfId="0" applyFont="1" applyFill="1" applyAlignment="1">
      <alignment horizontal="left"/>
    </xf>
    <xf numFmtId="0" fontId="22" fillId="2" borderId="0" xfId="0" applyFont="1" applyFill="1"/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858359</xdr:colOff>
      <xdr:row>12</xdr:row>
      <xdr:rowOff>25189</xdr:rowOff>
    </xdr:from>
    <xdr:to>
      <xdr:col>9</xdr:col>
      <xdr:colOff>904875</xdr:colOff>
      <xdr:row>17</xdr:row>
      <xdr:rowOff>31984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400593" y="2537408"/>
          <a:ext cx="2761141" cy="100692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190501</xdr:colOff>
      <xdr:row>12</xdr:row>
      <xdr:rowOff>29769</xdr:rowOff>
    </xdr:from>
    <xdr:to>
      <xdr:col>7</xdr:col>
      <xdr:colOff>194554</xdr:colOff>
      <xdr:row>17</xdr:row>
      <xdr:rowOff>29769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V="1">
          <a:off x="5637610" y="2541988"/>
          <a:ext cx="4053" cy="1000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401266</xdr:colOff>
      <xdr:row>12</xdr:row>
      <xdr:rowOff>27869</xdr:rowOff>
    </xdr:from>
    <xdr:to>
      <xdr:col>7</xdr:col>
      <xdr:colOff>404104</xdr:colOff>
      <xdr:row>17</xdr:row>
      <xdr:rowOff>23816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 flipV="1">
          <a:off x="5848375" y="2540088"/>
          <a:ext cx="2838" cy="9960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628651</xdr:colOff>
      <xdr:row>12</xdr:row>
      <xdr:rowOff>29769</xdr:rowOff>
    </xdr:from>
    <xdr:to>
      <xdr:col>7</xdr:col>
      <xdr:colOff>636351</xdr:colOff>
      <xdr:row>17</xdr:row>
      <xdr:rowOff>29769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V="1">
          <a:off x="6075760" y="2541988"/>
          <a:ext cx="7700" cy="1000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850360</xdr:colOff>
      <xdr:row>12</xdr:row>
      <xdr:rowOff>29769</xdr:rowOff>
    </xdr:from>
    <xdr:to>
      <xdr:col>7</xdr:col>
      <xdr:colOff>855224</xdr:colOff>
      <xdr:row>17</xdr:row>
      <xdr:rowOff>29769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V="1">
          <a:off x="6297469" y="2541988"/>
          <a:ext cx="4864" cy="1000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171451</xdr:colOff>
      <xdr:row>12</xdr:row>
      <xdr:rowOff>37875</xdr:rowOff>
    </xdr:from>
    <xdr:to>
      <xdr:col>8</xdr:col>
      <xdr:colOff>178341</xdr:colOff>
      <xdr:row>17</xdr:row>
      <xdr:rowOff>29769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flipV="1">
          <a:off x="6523435" y="2550094"/>
          <a:ext cx="6890" cy="99201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390526</xdr:colOff>
      <xdr:row>12</xdr:row>
      <xdr:rowOff>27869</xdr:rowOff>
    </xdr:from>
    <xdr:to>
      <xdr:col>8</xdr:col>
      <xdr:colOff>393160</xdr:colOff>
      <xdr:row>17</xdr:row>
      <xdr:rowOff>23816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V="1">
          <a:off x="6742510" y="2540088"/>
          <a:ext cx="2634" cy="9960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603926</xdr:colOff>
      <xdr:row>12</xdr:row>
      <xdr:rowOff>37875</xdr:rowOff>
    </xdr:from>
    <xdr:to>
      <xdr:col>8</xdr:col>
      <xdr:colOff>607980</xdr:colOff>
      <xdr:row>17</xdr:row>
      <xdr:rowOff>29769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 flipV="1">
          <a:off x="6955910" y="2550094"/>
          <a:ext cx="4054" cy="99201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180545</xdr:colOff>
      <xdr:row>12</xdr:row>
      <xdr:rowOff>42432</xdr:rowOff>
    </xdr:from>
    <xdr:to>
      <xdr:col>9</xdr:col>
      <xdr:colOff>180545</xdr:colOff>
      <xdr:row>17</xdr:row>
      <xdr:rowOff>29769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V="1">
          <a:off x="7437404" y="2554651"/>
          <a:ext cx="0" cy="9874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409093</xdr:colOff>
      <xdr:row>12</xdr:row>
      <xdr:rowOff>23816</xdr:rowOff>
    </xdr:from>
    <xdr:to>
      <xdr:col>9</xdr:col>
      <xdr:colOff>413146</xdr:colOff>
      <xdr:row>17</xdr:row>
      <xdr:rowOff>27869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V="1">
          <a:off x="7665952" y="2536035"/>
          <a:ext cx="4053" cy="100417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654241</xdr:colOff>
      <xdr:row>12</xdr:row>
      <xdr:rowOff>31923</xdr:rowOff>
    </xdr:from>
    <xdr:to>
      <xdr:col>9</xdr:col>
      <xdr:colOff>658295</xdr:colOff>
      <xdr:row>17</xdr:row>
      <xdr:rowOff>23816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 flipH="1" flipV="1">
          <a:off x="7911100" y="2544142"/>
          <a:ext cx="4054" cy="99201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344521</xdr:colOff>
      <xdr:row>14</xdr:row>
      <xdr:rowOff>115140</xdr:rowOff>
    </xdr:from>
    <xdr:to>
      <xdr:col>10</xdr:col>
      <xdr:colOff>289035</xdr:colOff>
      <xdr:row>14</xdr:row>
      <xdr:rowOff>129536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4886755" y="3032171"/>
          <a:ext cx="3564014" cy="1439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202660</xdr:colOff>
      <xdr:row>14</xdr:row>
      <xdr:rowOff>46490</xdr:rowOff>
    </xdr:from>
    <xdr:to>
      <xdr:col>6</xdr:col>
      <xdr:colOff>441798</xdr:colOff>
      <xdr:row>14</xdr:row>
      <xdr:rowOff>46490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4744894" y="2963521"/>
          <a:ext cx="23913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192935</xdr:colOff>
      <xdr:row>14</xdr:row>
      <xdr:rowOff>184072</xdr:rowOff>
    </xdr:from>
    <xdr:to>
      <xdr:col>6</xdr:col>
      <xdr:colOff>432073</xdr:colOff>
      <xdr:row>14</xdr:row>
      <xdr:rowOff>184072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735169" y="3101103"/>
          <a:ext cx="23913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461211</xdr:colOff>
      <xdr:row>9</xdr:row>
      <xdr:rowOff>1</xdr:rowOff>
    </xdr:from>
    <xdr:to>
      <xdr:col>5</xdr:col>
      <xdr:colOff>2</xdr:colOff>
      <xdr:row>11</xdr:row>
      <xdr:rowOff>3</xdr:rowOff>
    </xdr:to>
    <xdr:cxnSp macro="">
      <xdr:nvCxnSpPr>
        <xdr:cNvPr id="26" name="Conector: angula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rot="5400000" flipH="1" flipV="1">
          <a:off x="2930943" y="1940344"/>
          <a:ext cx="400052" cy="291266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671764</xdr:colOff>
      <xdr:row>10</xdr:row>
      <xdr:rowOff>195509</xdr:rowOff>
    </xdr:from>
    <xdr:to>
      <xdr:col>4</xdr:col>
      <xdr:colOff>461213</xdr:colOff>
      <xdr:row>12</xdr:row>
      <xdr:rowOff>5013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rot="10800000" flipV="1">
          <a:off x="2443414" y="1195634"/>
          <a:ext cx="541924" cy="209554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372982</xdr:colOff>
      <xdr:row>12</xdr:row>
      <xdr:rowOff>6653</xdr:rowOff>
    </xdr:from>
    <xdr:to>
      <xdr:col>3</xdr:col>
      <xdr:colOff>668391</xdr:colOff>
      <xdr:row>14</xdr:row>
      <xdr:rowOff>12032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rot="5400000" flipH="1" flipV="1">
          <a:off x="2089622" y="1461838"/>
          <a:ext cx="405429" cy="295409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738941</xdr:colOff>
      <xdr:row>14</xdr:row>
      <xdr:rowOff>12027</xdr:rowOff>
    </xdr:from>
    <xdr:to>
      <xdr:col>3</xdr:col>
      <xdr:colOff>372982</xdr:colOff>
      <xdr:row>15</xdr:row>
      <xdr:rowOff>22057</xdr:rowOff>
    </xdr:to>
    <xdr:cxnSp macro="">
      <xdr:nvCxnSpPr>
        <xdr:cNvPr id="29" name="Conector: angula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 rot="10800000" flipV="1">
          <a:off x="1605716" y="1812252"/>
          <a:ext cx="538916" cy="210055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440158</xdr:colOff>
      <xdr:row>15</xdr:row>
      <xdr:rowOff>18684</xdr:rowOff>
    </xdr:from>
    <xdr:to>
      <xdr:col>2</xdr:col>
      <xdr:colOff>735567</xdr:colOff>
      <xdr:row>17</xdr:row>
      <xdr:rowOff>24063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rot="5400000" flipH="1" flipV="1">
          <a:off x="1251923" y="2073944"/>
          <a:ext cx="405429" cy="295409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737152</xdr:colOff>
      <xdr:row>17</xdr:row>
      <xdr:rowOff>24056</xdr:rowOff>
    </xdr:from>
    <xdr:to>
      <xdr:col>2</xdr:col>
      <xdr:colOff>440166</xdr:colOff>
      <xdr:row>18</xdr:row>
      <xdr:rowOff>41413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 rot="10800000" flipV="1">
          <a:off x="737152" y="2409447"/>
          <a:ext cx="572688" cy="216140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97450</xdr:colOff>
      <xdr:row>10</xdr:row>
      <xdr:rowOff>173490</xdr:rowOff>
    </xdr:from>
    <xdr:to>
      <xdr:col>5</xdr:col>
      <xdr:colOff>248670</xdr:colOff>
      <xdr:row>20</xdr:row>
      <xdr:rowOff>19688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V="1">
          <a:off x="966883" y="2250162"/>
          <a:ext cx="2560159" cy="1828727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172640</xdr:colOff>
      <xdr:row>14</xdr:row>
      <xdr:rowOff>184548</xdr:rowOff>
    </xdr:from>
    <xdr:to>
      <xdr:col>3</xdr:col>
      <xdr:colOff>338636</xdr:colOff>
      <xdr:row>15</xdr:row>
      <xdr:rowOff>184132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/>
      </xdr:nvCxnSpPr>
      <xdr:spPr>
        <a:xfrm>
          <a:off x="2339578" y="3101579"/>
          <a:ext cx="165996" cy="201991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637190</xdr:colOff>
      <xdr:row>13</xdr:row>
      <xdr:rowOff>118241</xdr:rowOff>
    </xdr:from>
    <xdr:to>
      <xdr:col>3</xdr:col>
      <xdr:colOff>239423</xdr:colOff>
      <xdr:row>15</xdr:row>
      <xdr:rowOff>125308</xdr:rowOff>
    </xdr:to>
    <xdr:cxnSp macro="">
      <xdr:nvCxnSpPr>
        <xdr:cNvPr id="70" name="Conector: curvado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CxnSpPr/>
      </xdr:nvCxnSpPr>
      <xdr:spPr>
        <a:xfrm>
          <a:off x="1504293" y="2772103"/>
          <a:ext cx="508751" cy="401205"/>
        </a:xfrm>
        <a:prstGeom prst="curved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195671</xdr:colOff>
      <xdr:row>261</xdr:row>
      <xdr:rowOff>0</xdr:rowOff>
    </xdr:from>
    <xdr:to>
      <xdr:col>4</xdr:col>
      <xdr:colOff>241390</xdr:colOff>
      <xdr:row>261</xdr:row>
      <xdr:rowOff>0</xdr:rowOff>
    </xdr:to>
    <xdr:sp macro="" textlink="">
      <xdr:nvSpPr>
        <xdr:cNvPr id="119" name="Diagrama de flujo: conector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/>
      </xdr:nvSpPr>
      <xdr:spPr>
        <a:xfrm>
          <a:off x="2719796" y="23890877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654676</xdr:colOff>
      <xdr:row>17</xdr:row>
      <xdr:rowOff>110007</xdr:rowOff>
    </xdr:from>
    <xdr:to>
      <xdr:col>2</xdr:col>
      <xdr:colOff>190499</xdr:colOff>
      <xdr:row>20</xdr:row>
      <xdr:rowOff>142875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1F7E0B54-C6CF-4171-AC90-17DD54CD5D15}"/>
            </a:ext>
          </a:extLst>
        </xdr:cNvPr>
        <xdr:cNvCxnSpPr/>
      </xdr:nvCxnSpPr>
      <xdr:spPr>
        <a:xfrm>
          <a:off x="654676" y="3603401"/>
          <a:ext cx="402464" cy="636566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679377</xdr:colOff>
      <xdr:row>8</xdr:row>
      <xdr:rowOff>69607</xdr:rowOff>
    </xdr:from>
    <xdr:to>
      <xdr:col>5</xdr:col>
      <xdr:colOff>327573</xdr:colOff>
      <xdr:row>11</xdr:row>
      <xdr:rowOff>102477</xdr:rowOff>
    </xdr:to>
    <xdr:cxnSp macro="">
      <xdr:nvCxnSpPr>
        <xdr:cNvPr id="164" name="Conector recto 163">
          <a:extLst>
            <a:ext uri="{FF2B5EF4-FFF2-40B4-BE49-F238E27FC236}">
              <a16:creationId xmlns:a16="http://schemas.microsoft.com/office/drawing/2014/main" id="{FA82F709-8F07-4D40-93D9-95597A3F58B1}"/>
            </a:ext>
          </a:extLst>
        </xdr:cNvPr>
        <xdr:cNvCxnSpPr/>
      </xdr:nvCxnSpPr>
      <xdr:spPr>
        <a:xfrm>
          <a:off x="3209217" y="1768867"/>
          <a:ext cx="402576" cy="63866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77529</xdr:colOff>
      <xdr:row>12</xdr:row>
      <xdr:rowOff>12107</xdr:rowOff>
    </xdr:from>
    <xdr:to>
      <xdr:col>4</xdr:col>
      <xdr:colOff>83344</xdr:colOff>
      <xdr:row>14</xdr:row>
      <xdr:rowOff>23813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35C75EC6-CC7C-40BE-B549-AF65D1588599}"/>
            </a:ext>
          </a:extLst>
        </xdr:cNvPr>
        <xdr:cNvCxnSpPr/>
      </xdr:nvCxnSpPr>
      <xdr:spPr>
        <a:xfrm>
          <a:off x="2994560" y="2524326"/>
          <a:ext cx="5815" cy="416518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251263</xdr:colOff>
      <xdr:row>10</xdr:row>
      <xdr:rowOff>116293</xdr:rowOff>
    </xdr:from>
    <xdr:to>
      <xdr:col>4</xdr:col>
      <xdr:colOff>65857</xdr:colOff>
      <xdr:row>13</xdr:row>
      <xdr:rowOff>13956</xdr:rowOff>
    </xdr:to>
    <xdr:cxnSp macro="">
      <xdr:nvCxnSpPr>
        <xdr:cNvPr id="166" name="Conector: curvado 165">
          <a:extLst>
            <a:ext uri="{FF2B5EF4-FFF2-40B4-BE49-F238E27FC236}">
              <a16:creationId xmlns:a16="http://schemas.microsoft.com/office/drawing/2014/main" id="{03E0863B-02CB-4E1E-8A04-4F950BBC3C6A}"/>
            </a:ext>
          </a:extLst>
        </xdr:cNvPr>
        <xdr:cNvCxnSpPr/>
      </xdr:nvCxnSpPr>
      <xdr:spPr>
        <a:xfrm>
          <a:off x="2024884" y="2178948"/>
          <a:ext cx="570025" cy="488870"/>
        </a:xfrm>
        <a:prstGeom prst="curved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865798</xdr:colOff>
      <xdr:row>10</xdr:row>
      <xdr:rowOff>164857</xdr:rowOff>
    </xdr:from>
    <xdr:to>
      <xdr:col>9</xdr:col>
      <xdr:colOff>891375</xdr:colOff>
      <xdr:row>11</xdr:row>
      <xdr:rowOff>201491</xdr:rowOff>
    </xdr:to>
    <xdr:sp macro="" textlink="">
      <xdr:nvSpPr>
        <xdr:cNvPr id="83" name="Rectángulo 82">
          <a:extLst>
            <a:ext uri="{FF2B5EF4-FFF2-40B4-BE49-F238E27FC236}">
              <a16:creationId xmlns:a16="http://schemas.microsoft.com/office/drawing/2014/main" id="{F22558CF-BEC5-4075-AD2B-8408EE34917E}"/>
            </a:ext>
          </a:extLst>
        </xdr:cNvPr>
        <xdr:cNvSpPr/>
      </xdr:nvSpPr>
      <xdr:spPr>
        <a:xfrm>
          <a:off x="5408032" y="2272263"/>
          <a:ext cx="2740202" cy="239041"/>
        </a:xfrm>
        <a:prstGeom prst="rect">
          <a:avLst/>
        </a:prstGeom>
        <a:ln w="381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/>
            <a:t>VIGA O MURO</a:t>
          </a:r>
        </a:p>
      </xdr:txBody>
    </xdr:sp>
    <xdr:clientData/>
  </xdr:twoCellAnchor>
  <xdr:twoCellAnchor>
    <xdr:from>
      <xdr:col>6</xdr:col>
      <xdr:colOff>832699</xdr:colOff>
      <xdr:row>10</xdr:row>
      <xdr:rowOff>119134</xdr:rowOff>
    </xdr:from>
    <xdr:to>
      <xdr:col>6</xdr:col>
      <xdr:colOff>835928</xdr:colOff>
      <xdr:row>19</xdr:row>
      <xdr:rowOff>34564</xdr:rowOff>
    </xdr:to>
    <xdr:cxnSp macro="">
      <xdr:nvCxnSpPr>
        <xdr:cNvPr id="93" name="Conector recto 92">
          <a:extLst>
            <a:ext uri="{FF2B5EF4-FFF2-40B4-BE49-F238E27FC236}">
              <a16:creationId xmlns:a16="http://schemas.microsoft.com/office/drawing/2014/main" id="{B44B89E7-AA1F-4476-BC56-0064FA9B8689}"/>
            </a:ext>
          </a:extLst>
        </xdr:cNvPr>
        <xdr:cNvCxnSpPr/>
      </xdr:nvCxnSpPr>
      <xdr:spPr>
        <a:xfrm flipV="1">
          <a:off x="5371081" y="2227241"/>
          <a:ext cx="3229" cy="1729382"/>
        </a:xfrm>
        <a:prstGeom prst="line">
          <a:avLst/>
        </a:prstGeom>
        <a:ln>
          <a:prstDash val="lgDashDot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20236</xdr:colOff>
      <xdr:row>10</xdr:row>
      <xdr:rowOff>119779</xdr:rowOff>
    </xdr:from>
    <xdr:to>
      <xdr:col>10</xdr:col>
      <xdr:colOff>23465</xdr:colOff>
      <xdr:row>19</xdr:row>
      <xdr:rowOff>35209</xdr:rowOff>
    </xdr:to>
    <xdr:cxnSp macro="">
      <xdr:nvCxnSpPr>
        <xdr:cNvPr id="170" name="Conector recto 169">
          <a:extLst>
            <a:ext uri="{FF2B5EF4-FFF2-40B4-BE49-F238E27FC236}">
              <a16:creationId xmlns:a16="http://schemas.microsoft.com/office/drawing/2014/main" id="{5D327A9D-7305-4C2A-AE18-D573C0BDDB1D}"/>
            </a:ext>
          </a:extLst>
        </xdr:cNvPr>
        <xdr:cNvCxnSpPr/>
      </xdr:nvCxnSpPr>
      <xdr:spPr>
        <a:xfrm flipV="1">
          <a:off x="7804460" y="2182434"/>
          <a:ext cx="3229" cy="1682482"/>
        </a:xfrm>
        <a:prstGeom prst="line">
          <a:avLst/>
        </a:prstGeom>
        <a:ln>
          <a:prstDash val="lgDashDot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838438</xdr:colOff>
      <xdr:row>12</xdr:row>
      <xdr:rowOff>43212</xdr:rowOff>
    </xdr:from>
    <xdr:to>
      <xdr:col>8</xdr:col>
      <xdr:colOff>842492</xdr:colOff>
      <xdr:row>17</xdr:row>
      <xdr:rowOff>29769</xdr:rowOff>
    </xdr:to>
    <xdr:cxnSp macro="">
      <xdr:nvCxnSpPr>
        <xdr:cNvPr id="179" name="Conector recto 178">
          <a:extLst>
            <a:ext uri="{FF2B5EF4-FFF2-40B4-BE49-F238E27FC236}">
              <a16:creationId xmlns:a16="http://schemas.microsoft.com/office/drawing/2014/main" id="{4909D080-CD56-413D-9EA2-784187801374}"/>
            </a:ext>
          </a:extLst>
        </xdr:cNvPr>
        <xdr:cNvCxnSpPr/>
      </xdr:nvCxnSpPr>
      <xdr:spPr>
        <a:xfrm flipH="1" flipV="1">
          <a:off x="7190422" y="2555431"/>
          <a:ext cx="4054" cy="98668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151087</xdr:colOff>
      <xdr:row>16</xdr:row>
      <xdr:rowOff>65690</xdr:rowOff>
    </xdr:from>
    <xdr:to>
      <xdr:col>2</xdr:col>
      <xdr:colOff>328449</xdr:colOff>
      <xdr:row>17</xdr:row>
      <xdr:rowOff>19707</xdr:rowOff>
    </xdr:to>
    <xdr:cxnSp macro="">
      <xdr:nvCxnSpPr>
        <xdr:cNvPr id="180" name="Conector recto 179">
          <a:extLst>
            <a:ext uri="{FF2B5EF4-FFF2-40B4-BE49-F238E27FC236}">
              <a16:creationId xmlns:a16="http://schemas.microsoft.com/office/drawing/2014/main" id="{F7FF4384-EEC1-4444-9546-5AE74D357838}"/>
            </a:ext>
          </a:extLst>
        </xdr:cNvPr>
        <xdr:cNvCxnSpPr/>
      </xdr:nvCxnSpPr>
      <xdr:spPr>
        <a:xfrm flipV="1">
          <a:off x="1018190" y="3310759"/>
          <a:ext cx="177362" cy="144517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387571</xdr:colOff>
      <xdr:row>19</xdr:row>
      <xdr:rowOff>16423</xdr:rowOff>
    </xdr:from>
    <xdr:to>
      <xdr:col>2</xdr:col>
      <xdr:colOff>819571</xdr:colOff>
      <xdr:row>19</xdr:row>
      <xdr:rowOff>16423</xdr:rowOff>
    </xdr:to>
    <xdr:cxnSp macro="">
      <xdr:nvCxnSpPr>
        <xdr:cNvPr id="192" name="Conector recto 191">
          <a:extLst>
            <a:ext uri="{FF2B5EF4-FFF2-40B4-BE49-F238E27FC236}">
              <a16:creationId xmlns:a16="http://schemas.microsoft.com/office/drawing/2014/main" id="{421B2B67-C80B-46B6-8EED-2E0289E7A65B}"/>
            </a:ext>
          </a:extLst>
        </xdr:cNvPr>
        <xdr:cNvCxnSpPr/>
      </xdr:nvCxnSpPr>
      <xdr:spPr>
        <a:xfrm>
          <a:off x="1254674" y="3846130"/>
          <a:ext cx="4320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144517</xdr:colOff>
      <xdr:row>16</xdr:row>
      <xdr:rowOff>111672</xdr:rowOff>
    </xdr:from>
    <xdr:to>
      <xdr:col>2</xdr:col>
      <xdr:colOff>262759</xdr:colOff>
      <xdr:row>17</xdr:row>
      <xdr:rowOff>190500</xdr:rowOff>
    </xdr:to>
    <xdr:sp macro="" textlink="">
      <xdr:nvSpPr>
        <xdr:cNvPr id="190" name="Arco 189">
          <a:extLst>
            <a:ext uri="{FF2B5EF4-FFF2-40B4-BE49-F238E27FC236}">
              <a16:creationId xmlns:a16="http://schemas.microsoft.com/office/drawing/2014/main" id="{5EDD87EF-A643-43CF-878A-D7A23EB98767}"/>
            </a:ext>
          </a:extLst>
        </xdr:cNvPr>
        <xdr:cNvSpPr/>
      </xdr:nvSpPr>
      <xdr:spPr>
        <a:xfrm>
          <a:off x="1011620" y="3356741"/>
          <a:ext cx="118242" cy="269328"/>
        </a:xfrm>
        <a:prstGeom prst="arc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382314</xdr:colOff>
      <xdr:row>18</xdr:row>
      <xdr:rowOff>34158</xdr:rowOff>
    </xdr:from>
    <xdr:to>
      <xdr:col>2</xdr:col>
      <xdr:colOff>597776</xdr:colOff>
      <xdr:row>20</xdr:row>
      <xdr:rowOff>72259</xdr:rowOff>
    </xdr:to>
    <xdr:sp macro="" textlink="">
      <xdr:nvSpPr>
        <xdr:cNvPr id="195" name="Arco 194">
          <a:extLst>
            <a:ext uri="{FF2B5EF4-FFF2-40B4-BE49-F238E27FC236}">
              <a16:creationId xmlns:a16="http://schemas.microsoft.com/office/drawing/2014/main" id="{1AEA081A-DEA1-4FF6-AD33-D06971FDAAA3}"/>
            </a:ext>
          </a:extLst>
        </xdr:cNvPr>
        <xdr:cNvSpPr/>
      </xdr:nvSpPr>
      <xdr:spPr>
        <a:xfrm rot="678358">
          <a:off x="1249417" y="3666796"/>
          <a:ext cx="215462" cy="432239"/>
        </a:xfrm>
        <a:prstGeom prst="arc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183935</xdr:colOff>
      <xdr:row>15</xdr:row>
      <xdr:rowOff>105105</xdr:rowOff>
    </xdr:from>
    <xdr:to>
      <xdr:col>2</xdr:col>
      <xdr:colOff>269329</xdr:colOff>
      <xdr:row>16</xdr:row>
      <xdr:rowOff>177361</xdr:rowOff>
    </xdr:to>
    <xdr:cxnSp macro="">
      <xdr:nvCxnSpPr>
        <xdr:cNvPr id="196" name="Conector: curvado 195">
          <a:extLst>
            <a:ext uri="{FF2B5EF4-FFF2-40B4-BE49-F238E27FC236}">
              <a16:creationId xmlns:a16="http://schemas.microsoft.com/office/drawing/2014/main" id="{6A0CBB61-60D8-4DD5-9DFA-41B5EFB95D18}"/>
            </a:ext>
          </a:extLst>
        </xdr:cNvPr>
        <xdr:cNvCxnSpPr>
          <a:cxnSpLocks/>
        </xdr:cNvCxnSpPr>
      </xdr:nvCxnSpPr>
      <xdr:spPr>
        <a:xfrm rot="16200000" flipH="1">
          <a:off x="959072" y="3245071"/>
          <a:ext cx="269325" cy="85394"/>
        </a:xfrm>
        <a:prstGeom prst="curvedConnector4">
          <a:avLst>
            <a:gd name="adj1" fmla="val 28049"/>
            <a:gd name="adj2" fmla="val 198462"/>
          </a:avLst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505153</xdr:colOff>
      <xdr:row>39</xdr:row>
      <xdr:rowOff>25619</xdr:rowOff>
    </xdr:from>
    <xdr:ext cx="593303" cy="302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3" name="CuadroTexto 212">
              <a:extLst>
                <a:ext uri="{FF2B5EF4-FFF2-40B4-BE49-F238E27FC236}">
                  <a16:creationId xmlns:a16="http://schemas.microsoft.com/office/drawing/2014/main" id="{8FF29595-2C39-4359-B863-C819FC7BD7C3}"/>
                </a:ext>
              </a:extLst>
            </xdr:cNvPr>
            <xdr:cNvSpPr txBox="1"/>
          </xdr:nvSpPr>
          <xdr:spPr>
            <a:xfrm>
              <a:off x="754774" y="6542033"/>
              <a:ext cx="593303" cy="302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</a:rPr>
                      <m:t>𝑡𝑔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𝐶𝑃</m:t>
                        </m:r>
                      </m:num>
                      <m:den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es-PE" sz="1050"/>
            </a:p>
          </xdr:txBody>
        </xdr:sp>
      </mc:Choice>
      <mc:Fallback xmlns="">
        <xdr:sp macro="" textlink="">
          <xdr:nvSpPr>
            <xdr:cNvPr id="213" name="CuadroTexto 212">
              <a:extLst>
                <a:ext uri="{FF2B5EF4-FFF2-40B4-BE49-F238E27FC236}">
                  <a16:creationId xmlns:a16="http://schemas.microsoft.com/office/drawing/2014/main" id="{8FF29595-2C39-4359-B863-C819FC7BD7C3}"/>
                </a:ext>
              </a:extLst>
            </xdr:cNvPr>
            <xdr:cNvSpPr txBox="1"/>
          </xdr:nvSpPr>
          <xdr:spPr>
            <a:xfrm>
              <a:off x="754774" y="6542033"/>
              <a:ext cx="593303" cy="302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050" b="0" i="0">
                  <a:latin typeface="Cambria Math" panose="02040503050406030204" pitchFamily="18" charset="0"/>
                </a:rPr>
                <a:t>𝑡𝑔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𝛼=𝐶𝑃/𝑃</a:t>
              </a:r>
              <a:endParaRPr lang="es-PE" sz="1050"/>
            </a:p>
          </xdr:txBody>
        </xdr:sp>
      </mc:Fallback>
    </mc:AlternateContent>
    <xdr:clientData/>
  </xdr:oneCellAnchor>
  <xdr:oneCellAnchor>
    <xdr:from>
      <xdr:col>1</xdr:col>
      <xdr:colOff>591208</xdr:colOff>
      <xdr:row>45</xdr:row>
      <xdr:rowOff>45983</xdr:rowOff>
    </xdr:from>
    <xdr:ext cx="614271" cy="2919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4" name="CuadroTexto 213">
              <a:extLst>
                <a:ext uri="{FF2B5EF4-FFF2-40B4-BE49-F238E27FC236}">
                  <a16:creationId xmlns:a16="http://schemas.microsoft.com/office/drawing/2014/main" id="{903C38D6-A08F-4334-8798-FADCA3087629}"/>
                </a:ext>
              </a:extLst>
            </xdr:cNvPr>
            <xdr:cNvSpPr txBox="1"/>
          </xdr:nvSpPr>
          <xdr:spPr>
            <a:xfrm>
              <a:off x="840829" y="7895897"/>
              <a:ext cx="614271" cy="2919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ES" sz="1050" b="0" i="1">
                        <a:latin typeface="Cambria Math" panose="02040503050406030204" pitchFamily="18" charset="0"/>
                      </a:rPr>
                      <m:t>1=</m:t>
                    </m:r>
                    <m:f>
                      <m:f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𝑐𝑜𝑠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</m:oMath>
                </m:oMathPara>
              </a14:m>
              <a:endParaRPr lang="es-PE" sz="1050"/>
            </a:p>
          </xdr:txBody>
        </xdr:sp>
      </mc:Choice>
      <mc:Fallback xmlns="">
        <xdr:sp macro="" textlink="">
          <xdr:nvSpPr>
            <xdr:cNvPr id="214" name="CuadroTexto 213">
              <a:extLst>
                <a:ext uri="{FF2B5EF4-FFF2-40B4-BE49-F238E27FC236}">
                  <a16:creationId xmlns:a16="http://schemas.microsoft.com/office/drawing/2014/main" id="{903C38D6-A08F-4334-8798-FADCA3087629}"/>
                </a:ext>
              </a:extLst>
            </xdr:cNvPr>
            <xdr:cNvSpPr txBox="1"/>
          </xdr:nvSpPr>
          <xdr:spPr>
            <a:xfrm>
              <a:off x="840829" y="7895897"/>
              <a:ext cx="614271" cy="2919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050" b="0" i="0">
                  <a:latin typeface="Cambria Math" panose="02040503050406030204" pitchFamily="18" charset="0"/>
                </a:rPr>
                <a:t>𝑡1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=𝑡/𝑐𝑜𝑠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endParaRPr lang="es-PE" sz="1050"/>
            </a:p>
          </xdr:txBody>
        </xdr:sp>
      </mc:Fallback>
    </mc:AlternateContent>
    <xdr:clientData/>
  </xdr:oneCellAnchor>
  <xdr:oneCellAnchor>
    <xdr:from>
      <xdr:col>1</xdr:col>
      <xdr:colOff>545225</xdr:colOff>
      <xdr:row>50</xdr:row>
      <xdr:rowOff>26276</xdr:rowOff>
    </xdr:from>
    <xdr:ext cx="838435" cy="3036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5" name="CuadroTexto 214">
              <a:extLst>
                <a:ext uri="{FF2B5EF4-FFF2-40B4-BE49-F238E27FC236}">
                  <a16:creationId xmlns:a16="http://schemas.microsoft.com/office/drawing/2014/main" id="{60C36F21-37BA-4380-BD3C-723E2349FC23}"/>
                </a:ext>
              </a:extLst>
            </xdr:cNvPr>
            <xdr:cNvSpPr txBox="1"/>
          </xdr:nvSpPr>
          <xdr:spPr>
            <a:xfrm>
              <a:off x="794846" y="8828690"/>
              <a:ext cx="838435" cy="3036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</a:rPr>
                      <m:t>𝑡𝑚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𝐶𝑃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1050"/>
            </a:p>
          </xdr:txBody>
        </xdr:sp>
      </mc:Choice>
      <mc:Fallback xmlns="">
        <xdr:sp macro="" textlink="">
          <xdr:nvSpPr>
            <xdr:cNvPr id="215" name="CuadroTexto 214">
              <a:extLst>
                <a:ext uri="{FF2B5EF4-FFF2-40B4-BE49-F238E27FC236}">
                  <a16:creationId xmlns:a16="http://schemas.microsoft.com/office/drawing/2014/main" id="{60C36F21-37BA-4380-BD3C-723E2349FC23}"/>
                </a:ext>
              </a:extLst>
            </xdr:cNvPr>
            <xdr:cNvSpPr txBox="1"/>
          </xdr:nvSpPr>
          <xdr:spPr>
            <a:xfrm>
              <a:off x="794846" y="8828690"/>
              <a:ext cx="838435" cy="3036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050" b="0" i="0">
                  <a:latin typeface="Cambria Math" panose="02040503050406030204" pitchFamily="18" charset="0"/>
                </a:rPr>
                <a:t>𝑡𝑚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=𝐶𝑃+𝑡1/2</a:t>
              </a:r>
              <a:endParaRPr lang="es-PE" sz="1050"/>
            </a:p>
          </xdr:txBody>
        </xdr:sp>
      </mc:Fallback>
    </mc:AlternateContent>
    <xdr:clientData/>
  </xdr:oneCellAnchor>
  <xdr:twoCellAnchor>
    <xdr:from>
      <xdr:col>4</xdr:col>
      <xdr:colOff>461211</xdr:colOff>
      <xdr:row>66</xdr:row>
      <xdr:rowOff>1</xdr:rowOff>
    </xdr:from>
    <xdr:to>
      <xdr:col>5</xdr:col>
      <xdr:colOff>2</xdr:colOff>
      <xdr:row>68</xdr:row>
      <xdr:rowOff>3</xdr:rowOff>
    </xdr:to>
    <xdr:cxnSp macro="">
      <xdr:nvCxnSpPr>
        <xdr:cNvPr id="216" name="Conector: angular 215">
          <a:extLst>
            <a:ext uri="{FF2B5EF4-FFF2-40B4-BE49-F238E27FC236}">
              <a16:creationId xmlns:a16="http://schemas.microsoft.com/office/drawing/2014/main" id="{95FE88FB-C845-4F96-B3DA-65D0AA8D7228}"/>
            </a:ext>
          </a:extLst>
        </xdr:cNvPr>
        <xdr:cNvCxnSpPr/>
      </xdr:nvCxnSpPr>
      <xdr:spPr>
        <a:xfrm rot="5400000" flipH="1" flipV="1">
          <a:off x="3187019" y="1919462"/>
          <a:ext cx="395656" cy="293464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671764</xdr:colOff>
      <xdr:row>67</xdr:row>
      <xdr:rowOff>195509</xdr:rowOff>
    </xdr:from>
    <xdr:to>
      <xdr:col>4</xdr:col>
      <xdr:colOff>461213</xdr:colOff>
      <xdr:row>69</xdr:row>
      <xdr:rowOff>5013</xdr:rowOff>
    </xdr:to>
    <xdr:cxnSp macro="">
      <xdr:nvCxnSpPr>
        <xdr:cNvPr id="217" name="Conector: angular 216">
          <a:extLst>
            <a:ext uri="{FF2B5EF4-FFF2-40B4-BE49-F238E27FC236}">
              <a16:creationId xmlns:a16="http://schemas.microsoft.com/office/drawing/2014/main" id="{59AD2D11-825F-46D8-853C-61B30BCBF101}"/>
            </a:ext>
          </a:extLst>
        </xdr:cNvPr>
        <xdr:cNvCxnSpPr/>
      </xdr:nvCxnSpPr>
      <xdr:spPr>
        <a:xfrm rot="10800000" flipV="1">
          <a:off x="2693995" y="2261701"/>
          <a:ext cx="544122" cy="205158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372982</xdr:colOff>
      <xdr:row>69</xdr:row>
      <xdr:rowOff>6653</xdr:rowOff>
    </xdr:from>
    <xdr:to>
      <xdr:col>3</xdr:col>
      <xdr:colOff>668391</xdr:colOff>
      <xdr:row>71</xdr:row>
      <xdr:rowOff>12032</xdr:rowOff>
    </xdr:to>
    <xdr:cxnSp macro="">
      <xdr:nvCxnSpPr>
        <xdr:cNvPr id="218" name="Conector: angular 217">
          <a:extLst>
            <a:ext uri="{FF2B5EF4-FFF2-40B4-BE49-F238E27FC236}">
              <a16:creationId xmlns:a16="http://schemas.microsoft.com/office/drawing/2014/main" id="{DE11DC80-BDC8-4B19-A364-06EE38511523}"/>
            </a:ext>
          </a:extLst>
        </xdr:cNvPr>
        <xdr:cNvCxnSpPr/>
      </xdr:nvCxnSpPr>
      <xdr:spPr>
        <a:xfrm rot="5400000" flipH="1" flipV="1">
          <a:off x="2342401" y="2521311"/>
          <a:ext cx="401033" cy="295409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738941</xdr:colOff>
      <xdr:row>71</xdr:row>
      <xdr:rowOff>12027</xdr:rowOff>
    </xdr:from>
    <xdr:to>
      <xdr:col>3</xdr:col>
      <xdr:colOff>372982</xdr:colOff>
      <xdr:row>72</xdr:row>
      <xdr:rowOff>22057</xdr:rowOff>
    </xdr:to>
    <xdr:cxnSp macro="">
      <xdr:nvCxnSpPr>
        <xdr:cNvPr id="219" name="Conector: angular 218">
          <a:extLst>
            <a:ext uri="{FF2B5EF4-FFF2-40B4-BE49-F238E27FC236}">
              <a16:creationId xmlns:a16="http://schemas.microsoft.com/office/drawing/2014/main" id="{83706FFC-3BC8-4864-A49F-68E2126BFBB0}"/>
            </a:ext>
          </a:extLst>
        </xdr:cNvPr>
        <xdr:cNvCxnSpPr/>
      </xdr:nvCxnSpPr>
      <xdr:spPr>
        <a:xfrm rot="10800000" flipV="1">
          <a:off x="1852633" y="2869527"/>
          <a:ext cx="542580" cy="207857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440158</xdr:colOff>
      <xdr:row>72</xdr:row>
      <xdr:rowOff>18684</xdr:rowOff>
    </xdr:from>
    <xdr:to>
      <xdr:col>2</xdr:col>
      <xdr:colOff>735567</xdr:colOff>
      <xdr:row>74</xdr:row>
      <xdr:rowOff>24063</xdr:rowOff>
    </xdr:to>
    <xdr:cxnSp macro="">
      <xdr:nvCxnSpPr>
        <xdr:cNvPr id="220" name="Conector: angular 219">
          <a:extLst>
            <a:ext uri="{FF2B5EF4-FFF2-40B4-BE49-F238E27FC236}">
              <a16:creationId xmlns:a16="http://schemas.microsoft.com/office/drawing/2014/main" id="{EE05BD29-2B59-462B-8D03-369B2E78003C}"/>
            </a:ext>
          </a:extLst>
        </xdr:cNvPr>
        <xdr:cNvCxnSpPr/>
      </xdr:nvCxnSpPr>
      <xdr:spPr>
        <a:xfrm rot="5400000" flipH="1" flipV="1">
          <a:off x="1504702" y="3123159"/>
          <a:ext cx="393706" cy="295409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737152</xdr:colOff>
      <xdr:row>74</xdr:row>
      <xdr:rowOff>24056</xdr:rowOff>
    </xdr:from>
    <xdr:to>
      <xdr:col>2</xdr:col>
      <xdr:colOff>440166</xdr:colOff>
      <xdr:row>75</xdr:row>
      <xdr:rowOff>41413</xdr:rowOff>
    </xdr:to>
    <xdr:cxnSp macro="">
      <xdr:nvCxnSpPr>
        <xdr:cNvPr id="221" name="Conector: angular 220">
          <a:extLst>
            <a:ext uri="{FF2B5EF4-FFF2-40B4-BE49-F238E27FC236}">
              <a16:creationId xmlns:a16="http://schemas.microsoft.com/office/drawing/2014/main" id="{63BDC68D-AF5C-49E1-8F5F-F06819AFC405}"/>
            </a:ext>
          </a:extLst>
        </xdr:cNvPr>
        <xdr:cNvCxnSpPr/>
      </xdr:nvCxnSpPr>
      <xdr:spPr>
        <a:xfrm rot="10800000" flipV="1">
          <a:off x="986267" y="3467710"/>
          <a:ext cx="567591" cy="215184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97450</xdr:colOff>
      <xdr:row>67</xdr:row>
      <xdr:rowOff>173490</xdr:rowOff>
    </xdr:from>
    <xdr:to>
      <xdr:col>5</xdr:col>
      <xdr:colOff>248670</xdr:colOff>
      <xdr:row>77</xdr:row>
      <xdr:rowOff>19688</xdr:rowOff>
    </xdr:to>
    <xdr:cxnSp macro="">
      <xdr:nvCxnSpPr>
        <xdr:cNvPr id="222" name="Conector recto 221">
          <a:extLst>
            <a:ext uri="{FF2B5EF4-FFF2-40B4-BE49-F238E27FC236}">
              <a16:creationId xmlns:a16="http://schemas.microsoft.com/office/drawing/2014/main" id="{B8ABA75C-76AE-4BF5-A7C9-A5C1B0C8E1F8}"/>
            </a:ext>
          </a:extLst>
        </xdr:cNvPr>
        <xdr:cNvCxnSpPr/>
      </xdr:nvCxnSpPr>
      <xdr:spPr>
        <a:xfrm flipV="1">
          <a:off x="1211142" y="2239682"/>
          <a:ext cx="2569105" cy="1817141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654676</xdr:colOff>
      <xdr:row>74</xdr:row>
      <xdr:rowOff>110007</xdr:rowOff>
    </xdr:from>
    <xdr:to>
      <xdr:col>2</xdr:col>
      <xdr:colOff>190499</xdr:colOff>
      <xdr:row>77</xdr:row>
      <xdr:rowOff>142875</xdr:rowOff>
    </xdr:to>
    <xdr:cxnSp macro="">
      <xdr:nvCxnSpPr>
        <xdr:cNvPr id="225" name="Conector recto 224">
          <a:extLst>
            <a:ext uri="{FF2B5EF4-FFF2-40B4-BE49-F238E27FC236}">
              <a16:creationId xmlns:a16="http://schemas.microsoft.com/office/drawing/2014/main" id="{6A7164E3-949E-41E4-B1F3-124EAAF0B93D}"/>
            </a:ext>
          </a:extLst>
        </xdr:cNvPr>
        <xdr:cNvCxnSpPr/>
      </xdr:nvCxnSpPr>
      <xdr:spPr>
        <a:xfrm>
          <a:off x="903791" y="3553661"/>
          <a:ext cx="400400" cy="626349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679377</xdr:colOff>
      <xdr:row>65</xdr:row>
      <xdr:rowOff>69607</xdr:rowOff>
    </xdr:from>
    <xdr:to>
      <xdr:col>5</xdr:col>
      <xdr:colOff>327573</xdr:colOff>
      <xdr:row>68</xdr:row>
      <xdr:rowOff>102477</xdr:rowOff>
    </xdr:to>
    <xdr:cxnSp macro="">
      <xdr:nvCxnSpPr>
        <xdr:cNvPr id="226" name="Conector recto 225">
          <a:extLst>
            <a:ext uri="{FF2B5EF4-FFF2-40B4-BE49-F238E27FC236}">
              <a16:creationId xmlns:a16="http://schemas.microsoft.com/office/drawing/2014/main" id="{FFD7861D-0186-40B8-858E-76985768222D}"/>
            </a:ext>
          </a:extLst>
        </xdr:cNvPr>
        <xdr:cNvCxnSpPr/>
      </xdr:nvCxnSpPr>
      <xdr:spPr>
        <a:xfrm>
          <a:off x="3456281" y="1740145"/>
          <a:ext cx="402869" cy="626351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219807</xdr:colOff>
      <xdr:row>61</xdr:row>
      <xdr:rowOff>58618</xdr:rowOff>
    </xdr:from>
    <xdr:to>
      <xdr:col>4</xdr:col>
      <xdr:colOff>637441</xdr:colOff>
      <xdr:row>62</xdr:row>
      <xdr:rowOff>175848</xdr:rowOff>
    </xdr:to>
    <xdr:sp macro="" textlink="">
      <xdr:nvSpPr>
        <xdr:cNvPr id="234" name="Rectángulo 233">
          <a:extLst>
            <a:ext uri="{FF2B5EF4-FFF2-40B4-BE49-F238E27FC236}">
              <a16:creationId xmlns:a16="http://schemas.microsoft.com/office/drawing/2014/main" id="{C05063E5-E06B-4C20-90DE-EFCF32936B0C}"/>
            </a:ext>
          </a:extLst>
        </xdr:cNvPr>
        <xdr:cNvSpPr/>
      </xdr:nvSpPr>
      <xdr:spPr>
        <a:xfrm>
          <a:off x="468922" y="11356733"/>
          <a:ext cx="2945423" cy="3077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827942</xdr:colOff>
      <xdr:row>61</xdr:row>
      <xdr:rowOff>58618</xdr:rowOff>
    </xdr:from>
    <xdr:to>
      <xdr:col>2</xdr:col>
      <xdr:colOff>827942</xdr:colOff>
      <xdr:row>62</xdr:row>
      <xdr:rowOff>175848</xdr:rowOff>
    </xdr:to>
    <xdr:cxnSp macro="">
      <xdr:nvCxnSpPr>
        <xdr:cNvPr id="237" name="Conector recto de flecha 236">
          <a:extLst>
            <a:ext uri="{FF2B5EF4-FFF2-40B4-BE49-F238E27FC236}">
              <a16:creationId xmlns:a16="http://schemas.microsoft.com/office/drawing/2014/main" id="{867E789C-63A0-4A03-B7C4-DF629A66D213}"/>
            </a:ext>
          </a:extLst>
        </xdr:cNvPr>
        <xdr:cNvCxnSpPr>
          <a:cxnSpLocks/>
          <a:stCxn id="234" idx="0"/>
          <a:endCxn id="234" idx="2"/>
        </xdr:cNvCxnSpPr>
      </xdr:nvCxnSpPr>
      <xdr:spPr>
        <a:xfrm>
          <a:off x="1941634" y="11356733"/>
          <a:ext cx="0" cy="30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71803</xdr:colOff>
      <xdr:row>61</xdr:row>
      <xdr:rowOff>57151</xdr:rowOff>
    </xdr:from>
    <xdr:to>
      <xdr:col>3</xdr:col>
      <xdr:colOff>71803</xdr:colOff>
      <xdr:row>62</xdr:row>
      <xdr:rowOff>174381</xdr:rowOff>
    </xdr:to>
    <xdr:cxnSp macro="">
      <xdr:nvCxnSpPr>
        <xdr:cNvPr id="238" name="Conector recto de flecha 237">
          <a:extLst>
            <a:ext uri="{FF2B5EF4-FFF2-40B4-BE49-F238E27FC236}">
              <a16:creationId xmlns:a16="http://schemas.microsoft.com/office/drawing/2014/main" id="{377069FA-5508-430B-A46C-8803694CA644}"/>
            </a:ext>
          </a:extLst>
        </xdr:cNvPr>
        <xdr:cNvCxnSpPr/>
      </xdr:nvCxnSpPr>
      <xdr:spPr>
        <a:xfrm>
          <a:off x="2094034" y="11355266"/>
          <a:ext cx="0" cy="30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224203</xdr:colOff>
      <xdr:row>61</xdr:row>
      <xdr:rowOff>55684</xdr:rowOff>
    </xdr:from>
    <xdr:to>
      <xdr:col>3</xdr:col>
      <xdr:colOff>224203</xdr:colOff>
      <xdr:row>62</xdr:row>
      <xdr:rowOff>172914</xdr:rowOff>
    </xdr:to>
    <xdr:cxnSp macro="">
      <xdr:nvCxnSpPr>
        <xdr:cNvPr id="239" name="Conector recto de flecha 238">
          <a:extLst>
            <a:ext uri="{FF2B5EF4-FFF2-40B4-BE49-F238E27FC236}">
              <a16:creationId xmlns:a16="http://schemas.microsoft.com/office/drawing/2014/main" id="{893C99DA-3028-453C-928A-4D6A42E83319}"/>
            </a:ext>
          </a:extLst>
        </xdr:cNvPr>
        <xdr:cNvCxnSpPr/>
      </xdr:nvCxnSpPr>
      <xdr:spPr>
        <a:xfrm>
          <a:off x="2246434" y="11353799"/>
          <a:ext cx="0" cy="30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376603</xdr:colOff>
      <xdr:row>61</xdr:row>
      <xdr:rowOff>61544</xdr:rowOff>
    </xdr:from>
    <xdr:to>
      <xdr:col>3</xdr:col>
      <xdr:colOff>376603</xdr:colOff>
      <xdr:row>62</xdr:row>
      <xdr:rowOff>178774</xdr:rowOff>
    </xdr:to>
    <xdr:cxnSp macro="">
      <xdr:nvCxnSpPr>
        <xdr:cNvPr id="240" name="Conector recto de flecha 239">
          <a:extLst>
            <a:ext uri="{FF2B5EF4-FFF2-40B4-BE49-F238E27FC236}">
              <a16:creationId xmlns:a16="http://schemas.microsoft.com/office/drawing/2014/main" id="{AF60C8C9-44C7-4D29-B892-27DF35E672BD}"/>
            </a:ext>
          </a:extLst>
        </xdr:cNvPr>
        <xdr:cNvCxnSpPr/>
      </xdr:nvCxnSpPr>
      <xdr:spPr>
        <a:xfrm>
          <a:off x="2398834" y="11359659"/>
          <a:ext cx="0" cy="30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529003</xdr:colOff>
      <xdr:row>61</xdr:row>
      <xdr:rowOff>60077</xdr:rowOff>
    </xdr:from>
    <xdr:to>
      <xdr:col>3</xdr:col>
      <xdr:colOff>529003</xdr:colOff>
      <xdr:row>62</xdr:row>
      <xdr:rowOff>177307</xdr:rowOff>
    </xdr:to>
    <xdr:cxnSp macro="">
      <xdr:nvCxnSpPr>
        <xdr:cNvPr id="241" name="Conector recto de flecha 240">
          <a:extLst>
            <a:ext uri="{FF2B5EF4-FFF2-40B4-BE49-F238E27FC236}">
              <a16:creationId xmlns:a16="http://schemas.microsoft.com/office/drawing/2014/main" id="{B9A3CB87-132A-4E37-A598-A44E33607A6F}"/>
            </a:ext>
          </a:extLst>
        </xdr:cNvPr>
        <xdr:cNvCxnSpPr/>
      </xdr:nvCxnSpPr>
      <xdr:spPr>
        <a:xfrm>
          <a:off x="2551234" y="11358192"/>
          <a:ext cx="0" cy="30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681403</xdr:colOff>
      <xdr:row>61</xdr:row>
      <xdr:rowOff>58610</xdr:rowOff>
    </xdr:from>
    <xdr:to>
      <xdr:col>3</xdr:col>
      <xdr:colOff>681403</xdr:colOff>
      <xdr:row>62</xdr:row>
      <xdr:rowOff>175840</xdr:rowOff>
    </xdr:to>
    <xdr:cxnSp macro="">
      <xdr:nvCxnSpPr>
        <xdr:cNvPr id="242" name="Conector recto de flecha 241">
          <a:extLst>
            <a:ext uri="{FF2B5EF4-FFF2-40B4-BE49-F238E27FC236}">
              <a16:creationId xmlns:a16="http://schemas.microsoft.com/office/drawing/2014/main" id="{BB66FCE9-1FCF-47A2-9D4F-02DC5BB0D5C1}"/>
            </a:ext>
          </a:extLst>
        </xdr:cNvPr>
        <xdr:cNvCxnSpPr/>
      </xdr:nvCxnSpPr>
      <xdr:spPr>
        <a:xfrm>
          <a:off x="2703634" y="11356725"/>
          <a:ext cx="0" cy="30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79130</xdr:colOff>
      <xdr:row>61</xdr:row>
      <xdr:rowOff>57143</xdr:rowOff>
    </xdr:from>
    <xdr:to>
      <xdr:col>4</xdr:col>
      <xdr:colOff>79130</xdr:colOff>
      <xdr:row>62</xdr:row>
      <xdr:rowOff>174373</xdr:rowOff>
    </xdr:to>
    <xdr:cxnSp macro="">
      <xdr:nvCxnSpPr>
        <xdr:cNvPr id="243" name="Conector recto de flecha 242">
          <a:extLst>
            <a:ext uri="{FF2B5EF4-FFF2-40B4-BE49-F238E27FC236}">
              <a16:creationId xmlns:a16="http://schemas.microsoft.com/office/drawing/2014/main" id="{8BD13A24-CF46-495E-B71E-26E544C9638A}"/>
            </a:ext>
          </a:extLst>
        </xdr:cNvPr>
        <xdr:cNvCxnSpPr/>
      </xdr:nvCxnSpPr>
      <xdr:spPr>
        <a:xfrm>
          <a:off x="2856034" y="11355258"/>
          <a:ext cx="0" cy="30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231530</xdr:colOff>
      <xdr:row>61</xdr:row>
      <xdr:rowOff>55676</xdr:rowOff>
    </xdr:from>
    <xdr:to>
      <xdr:col>4</xdr:col>
      <xdr:colOff>231530</xdr:colOff>
      <xdr:row>62</xdr:row>
      <xdr:rowOff>172906</xdr:rowOff>
    </xdr:to>
    <xdr:cxnSp macro="">
      <xdr:nvCxnSpPr>
        <xdr:cNvPr id="244" name="Conector recto de flecha 243">
          <a:extLst>
            <a:ext uri="{FF2B5EF4-FFF2-40B4-BE49-F238E27FC236}">
              <a16:creationId xmlns:a16="http://schemas.microsoft.com/office/drawing/2014/main" id="{BE8B3F5A-0350-4975-A6F9-6AD46393995E}"/>
            </a:ext>
          </a:extLst>
        </xdr:cNvPr>
        <xdr:cNvCxnSpPr/>
      </xdr:nvCxnSpPr>
      <xdr:spPr>
        <a:xfrm>
          <a:off x="3008434" y="11353791"/>
          <a:ext cx="0" cy="30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383930</xdr:colOff>
      <xdr:row>61</xdr:row>
      <xdr:rowOff>61536</xdr:rowOff>
    </xdr:from>
    <xdr:to>
      <xdr:col>4</xdr:col>
      <xdr:colOff>383930</xdr:colOff>
      <xdr:row>62</xdr:row>
      <xdr:rowOff>178766</xdr:rowOff>
    </xdr:to>
    <xdr:cxnSp macro="">
      <xdr:nvCxnSpPr>
        <xdr:cNvPr id="245" name="Conector recto de flecha 244">
          <a:extLst>
            <a:ext uri="{FF2B5EF4-FFF2-40B4-BE49-F238E27FC236}">
              <a16:creationId xmlns:a16="http://schemas.microsoft.com/office/drawing/2014/main" id="{BD0E36D5-D411-4A47-8FB2-A5558D8CDB49}"/>
            </a:ext>
          </a:extLst>
        </xdr:cNvPr>
        <xdr:cNvCxnSpPr/>
      </xdr:nvCxnSpPr>
      <xdr:spPr>
        <a:xfrm>
          <a:off x="3160834" y="11359651"/>
          <a:ext cx="0" cy="30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536330</xdr:colOff>
      <xdr:row>61</xdr:row>
      <xdr:rowOff>60069</xdr:rowOff>
    </xdr:from>
    <xdr:to>
      <xdr:col>4</xdr:col>
      <xdr:colOff>536330</xdr:colOff>
      <xdr:row>62</xdr:row>
      <xdr:rowOff>177299</xdr:rowOff>
    </xdr:to>
    <xdr:cxnSp macro="">
      <xdr:nvCxnSpPr>
        <xdr:cNvPr id="246" name="Conector recto de flecha 245">
          <a:extLst>
            <a:ext uri="{FF2B5EF4-FFF2-40B4-BE49-F238E27FC236}">
              <a16:creationId xmlns:a16="http://schemas.microsoft.com/office/drawing/2014/main" id="{98D8FA0F-6E33-4B67-894A-ADFC0C7795A9}"/>
            </a:ext>
          </a:extLst>
        </xdr:cNvPr>
        <xdr:cNvCxnSpPr/>
      </xdr:nvCxnSpPr>
      <xdr:spPr>
        <a:xfrm>
          <a:off x="3313234" y="11358184"/>
          <a:ext cx="0" cy="30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637441</xdr:colOff>
      <xdr:row>61</xdr:row>
      <xdr:rowOff>58602</xdr:rowOff>
    </xdr:from>
    <xdr:to>
      <xdr:col>4</xdr:col>
      <xdr:colOff>637441</xdr:colOff>
      <xdr:row>62</xdr:row>
      <xdr:rowOff>175832</xdr:rowOff>
    </xdr:to>
    <xdr:cxnSp macro="">
      <xdr:nvCxnSpPr>
        <xdr:cNvPr id="247" name="Conector recto de flecha 246">
          <a:extLst>
            <a:ext uri="{FF2B5EF4-FFF2-40B4-BE49-F238E27FC236}">
              <a16:creationId xmlns:a16="http://schemas.microsoft.com/office/drawing/2014/main" id="{3A4507CD-E70E-450C-B5EA-D829A31498DC}"/>
            </a:ext>
          </a:extLst>
        </xdr:cNvPr>
        <xdr:cNvCxnSpPr/>
      </xdr:nvCxnSpPr>
      <xdr:spPr>
        <a:xfrm>
          <a:off x="3414345" y="11356717"/>
          <a:ext cx="0" cy="30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218340</xdr:colOff>
      <xdr:row>61</xdr:row>
      <xdr:rowOff>64478</xdr:rowOff>
    </xdr:from>
    <xdr:to>
      <xdr:col>1</xdr:col>
      <xdr:colOff>218340</xdr:colOff>
      <xdr:row>62</xdr:row>
      <xdr:rowOff>181708</xdr:rowOff>
    </xdr:to>
    <xdr:cxnSp macro="">
      <xdr:nvCxnSpPr>
        <xdr:cNvPr id="248" name="Conector recto de flecha 247">
          <a:extLst>
            <a:ext uri="{FF2B5EF4-FFF2-40B4-BE49-F238E27FC236}">
              <a16:creationId xmlns:a16="http://schemas.microsoft.com/office/drawing/2014/main" id="{FB8D31E4-F628-4802-AA7C-AC9380C54A99}"/>
            </a:ext>
          </a:extLst>
        </xdr:cNvPr>
        <xdr:cNvCxnSpPr/>
      </xdr:nvCxnSpPr>
      <xdr:spPr>
        <a:xfrm>
          <a:off x="467455" y="11362593"/>
          <a:ext cx="0" cy="30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319451</xdr:colOff>
      <xdr:row>61</xdr:row>
      <xdr:rowOff>55684</xdr:rowOff>
    </xdr:from>
    <xdr:to>
      <xdr:col>1</xdr:col>
      <xdr:colOff>319451</xdr:colOff>
      <xdr:row>62</xdr:row>
      <xdr:rowOff>172914</xdr:rowOff>
    </xdr:to>
    <xdr:cxnSp macro="">
      <xdr:nvCxnSpPr>
        <xdr:cNvPr id="249" name="Conector recto de flecha 248">
          <a:extLst>
            <a:ext uri="{FF2B5EF4-FFF2-40B4-BE49-F238E27FC236}">
              <a16:creationId xmlns:a16="http://schemas.microsoft.com/office/drawing/2014/main" id="{1C89154E-3AE2-4CD5-B066-26C5E14711EC}"/>
            </a:ext>
          </a:extLst>
        </xdr:cNvPr>
        <xdr:cNvCxnSpPr/>
      </xdr:nvCxnSpPr>
      <xdr:spPr>
        <a:xfrm>
          <a:off x="568566" y="11353799"/>
          <a:ext cx="0" cy="30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479178</xdr:colOff>
      <xdr:row>61</xdr:row>
      <xdr:rowOff>61544</xdr:rowOff>
    </xdr:from>
    <xdr:to>
      <xdr:col>1</xdr:col>
      <xdr:colOff>479178</xdr:colOff>
      <xdr:row>62</xdr:row>
      <xdr:rowOff>178774</xdr:rowOff>
    </xdr:to>
    <xdr:cxnSp macro="">
      <xdr:nvCxnSpPr>
        <xdr:cNvPr id="250" name="Conector recto de flecha 249">
          <a:extLst>
            <a:ext uri="{FF2B5EF4-FFF2-40B4-BE49-F238E27FC236}">
              <a16:creationId xmlns:a16="http://schemas.microsoft.com/office/drawing/2014/main" id="{F3DC9E07-87B1-49F7-A972-767BC0E10AD8}"/>
            </a:ext>
          </a:extLst>
        </xdr:cNvPr>
        <xdr:cNvCxnSpPr/>
      </xdr:nvCxnSpPr>
      <xdr:spPr>
        <a:xfrm>
          <a:off x="728293" y="11359659"/>
          <a:ext cx="0" cy="30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631578</xdr:colOff>
      <xdr:row>61</xdr:row>
      <xdr:rowOff>60077</xdr:rowOff>
    </xdr:from>
    <xdr:to>
      <xdr:col>1</xdr:col>
      <xdr:colOff>631578</xdr:colOff>
      <xdr:row>62</xdr:row>
      <xdr:rowOff>177307</xdr:rowOff>
    </xdr:to>
    <xdr:cxnSp macro="">
      <xdr:nvCxnSpPr>
        <xdr:cNvPr id="251" name="Conector recto de flecha 250">
          <a:extLst>
            <a:ext uri="{FF2B5EF4-FFF2-40B4-BE49-F238E27FC236}">
              <a16:creationId xmlns:a16="http://schemas.microsoft.com/office/drawing/2014/main" id="{48B82EA7-E359-4D7D-8AE4-C29F5AD75022}"/>
            </a:ext>
          </a:extLst>
        </xdr:cNvPr>
        <xdr:cNvCxnSpPr/>
      </xdr:nvCxnSpPr>
      <xdr:spPr>
        <a:xfrm>
          <a:off x="880693" y="11358192"/>
          <a:ext cx="0" cy="30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783978</xdr:colOff>
      <xdr:row>61</xdr:row>
      <xdr:rowOff>58610</xdr:rowOff>
    </xdr:from>
    <xdr:to>
      <xdr:col>1</xdr:col>
      <xdr:colOff>783978</xdr:colOff>
      <xdr:row>62</xdr:row>
      <xdr:rowOff>175840</xdr:rowOff>
    </xdr:to>
    <xdr:cxnSp macro="">
      <xdr:nvCxnSpPr>
        <xdr:cNvPr id="252" name="Conector recto de flecha 251">
          <a:extLst>
            <a:ext uri="{FF2B5EF4-FFF2-40B4-BE49-F238E27FC236}">
              <a16:creationId xmlns:a16="http://schemas.microsoft.com/office/drawing/2014/main" id="{0E8458AE-0A9F-488D-A73F-1FC829D4E13D}"/>
            </a:ext>
          </a:extLst>
        </xdr:cNvPr>
        <xdr:cNvCxnSpPr/>
      </xdr:nvCxnSpPr>
      <xdr:spPr>
        <a:xfrm>
          <a:off x="1033093" y="11356725"/>
          <a:ext cx="0" cy="30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71801</xdr:colOff>
      <xdr:row>61</xdr:row>
      <xdr:rowOff>57143</xdr:rowOff>
    </xdr:from>
    <xdr:to>
      <xdr:col>2</xdr:col>
      <xdr:colOff>71801</xdr:colOff>
      <xdr:row>62</xdr:row>
      <xdr:rowOff>174373</xdr:rowOff>
    </xdr:to>
    <xdr:cxnSp macro="">
      <xdr:nvCxnSpPr>
        <xdr:cNvPr id="253" name="Conector recto de flecha 252">
          <a:extLst>
            <a:ext uri="{FF2B5EF4-FFF2-40B4-BE49-F238E27FC236}">
              <a16:creationId xmlns:a16="http://schemas.microsoft.com/office/drawing/2014/main" id="{95261821-B492-4F9E-9D60-C0A0970A03D9}"/>
            </a:ext>
          </a:extLst>
        </xdr:cNvPr>
        <xdr:cNvCxnSpPr/>
      </xdr:nvCxnSpPr>
      <xdr:spPr>
        <a:xfrm>
          <a:off x="1185493" y="11355258"/>
          <a:ext cx="0" cy="30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216874</xdr:colOff>
      <xdr:row>61</xdr:row>
      <xdr:rowOff>55676</xdr:rowOff>
    </xdr:from>
    <xdr:to>
      <xdr:col>2</xdr:col>
      <xdr:colOff>216874</xdr:colOff>
      <xdr:row>62</xdr:row>
      <xdr:rowOff>172906</xdr:rowOff>
    </xdr:to>
    <xdr:cxnSp macro="">
      <xdr:nvCxnSpPr>
        <xdr:cNvPr id="254" name="Conector recto de flecha 253">
          <a:extLst>
            <a:ext uri="{FF2B5EF4-FFF2-40B4-BE49-F238E27FC236}">
              <a16:creationId xmlns:a16="http://schemas.microsoft.com/office/drawing/2014/main" id="{A4D45608-BD7E-4A7F-AD44-8D0D3609F593}"/>
            </a:ext>
          </a:extLst>
        </xdr:cNvPr>
        <xdr:cNvCxnSpPr/>
      </xdr:nvCxnSpPr>
      <xdr:spPr>
        <a:xfrm>
          <a:off x="1330566" y="11353791"/>
          <a:ext cx="0" cy="30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369274</xdr:colOff>
      <xdr:row>61</xdr:row>
      <xdr:rowOff>61536</xdr:rowOff>
    </xdr:from>
    <xdr:to>
      <xdr:col>2</xdr:col>
      <xdr:colOff>369274</xdr:colOff>
      <xdr:row>62</xdr:row>
      <xdr:rowOff>178766</xdr:rowOff>
    </xdr:to>
    <xdr:cxnSp macro="">
      <xdr:nvCxnSpPr>
        <xdr:cNvPr id="255" name="Conector recto de flecha 254">
          <a:extLst>
            <a:ext uri="{FF2B5EF4-FFF2-40B4-BE49-F238E27FC236}">
              <a16:creationId xmlns:a16="http://schemas.microsoft.com/office/drawing/2014/main" id="{6E89517E-BCC0-40A6-BFCB-FA16A6C0CDC7}"/>
            </a:ext>
          </a:extLst>
        </xdr:cNvPr>
        <xdr:cNvCxnSpPr/>
      </xdr:nvCxnSpPr>
      <xdr:spPr>
        <a:xfrm>
          <a:off x="1482966" y="11359651"/>
          <a:ext cx="0" cy="30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521674</xdr:colOff>
      <xdr:row>61</xdr:row>
      <xdr:rowOff>60069</xdr:rowOff>
    </xdr:from>
    <xdr:to>
      <xdr:col>2</xdr:col>
      <xdr:colOff>521674</xdr:colOff>
      <xdr:row>62</xdr:row>
      <xdr:rowOff>177299</xdr:rowOff>
    </xdr:to>
    <xdr:cxnSp macro="">
      <xdr:nvCxnSpPr>
        <xdr:cNvPr id="256" name="Conector recto de flecha 255">
          <a:extLst>
            <a:ext uri="{FF2B5EF4-FFF2-40B4-BE49-F238E27FC236}">
              <a16:creationId xmlns:a16="http://schemas.microsoft.com/office/drawing/2014/main" id="{BA97A2FE-7572-48F9-9E8F-7D907E0DACA3}"/>
            </a:ext>
          </a:extLst>
        </xdr:cNvPr>
        <xdr:cNvCxnSpPr/>
      </xdr:nvCxnSpPr>
      <xdr:spPr>
        <a:xfrm>
          <a:off x="1635366" y="11358184"/>
          <a:ext cx="0" cy="30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674074</xdr:colOff>
      <xdr:row>61</xdr:row>
      <xdr:rowOff>58602</xdr:rowOff>
    </xdr:from>
    <xdr:to>
      <xdr:col>2</xdr:col>
      <xdr:colOff>674074</xdr:colOff>
      <xdr:row>62</xdr:row>
      <xdr:rowOff>175832</xdr:rowOff>
    </xdr:to>
    <xdr:cxnSp macro="">
      <xdr:nvCxnSpPr>
        <xdr:cNvPr id="257" name="Conector recto de flecha 256">
          <a:extLst>
            <a:ext uri="{FF2B5EF4-FFF2-40B4-BE49-F238E27FC236}">
              <a16:creationId xmlns:a16="http://schemas.microsoft.com/office/drawing/2014/main" id="{2C2DE993-E49C-4638-96F7-61CA11A769FD}"/>
            </a:ext>
          </a:extLst>
        </xdr:cNvPr>
        <xdr:cNvCxnSpPr/>
      </xdr:nvCxnSpPr>
      <xdr:spPr>
        <a:xfrm>
          <a:off x="1787766" y="11356717"/>
          <a:ext cx="0" cy="30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207087</xdr:colOff>
      <xdr:row>67</xdr:row>
      <xdr:rowOff>194043</xdr:rowOff>
    </xdr:from>
    <xdr:to>
      <xdr:col>5</xdr:col>
      <xdr:colOff>67497</xdr:colOff>
      <xdr:row>69</xdr:row>
      <xdr:rowOff>106119</xdr:rowOff>
    </xdr:to>
    <xdr:sp macro="" textlink="">
      <xdr:nvSpPr>
        <xdr:cNvPr id="258" name="Rectángulo 257">
          <a:extLst>
            <a:ext uri="{FF2B5EF4-FFF2-40B4-BE49-F238E27FC236}">
              <a16:creationId xmlns:a16="http://schemas.microsoft.com/office/drawing/2014/main" id="{3B8005C2-2455-4A2A-AD02-1215A4C11861}"/>
            </a:ext>
          </a:extLst>
        </xdr:cNvPr>
        <xdr:cNvSpPr/>
      </xdr:nvSpPr>
      <xdr:spPr>
        <a:xfrm rot="19500000">
          <a:off x="456202" y="12642485"/>
          <a:ext cx="3142872" cy="3077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708461</xdr:colOff>
      <xdr:row>68</xdr:row>
      <xdr:rowOff>104639</xdr:rowOff>
    </xdr:from>
    <xdr:to>
      <xdr:col>2</xdr:col>
      <xdr:colOff>884967</xdr:colOff>
      <xdr:row>69</xdr:row>
      <xdr:rowOff>158890</xdr:rowOff>
    </xdr:to>
    <xdr:cxnSp macro="">
      <xdr:nvCxnSpPr>
        <xdr:cNvPr id="259" name="Conector recto de flecha 258">
          <a:extLst>
            <a:ext uri="{FF2B5EF4-FFF2-40B4-BE49-F238E27FC236}">
              <a16:creationId xmlns:a16="http://schemas.microsoft.com/office/drawing/2014/main" id="{9BDD6B9C-881E-4E47-AB47-1F295BBB2032}"/>
            </a:ext>
          </a:extLst>
        </xdr:cNvPr>
        <xdr:cNvCxnSpPr>
          <a:cxnSpLocks/>
        </xdr:cNvCxnSpPr>
      </xdr:nvCxnSpPr>
      <xdr:spPr>
        <a:xfrm>
          <a:off x="1822153" y="12750908"/>
          <a:ext cx="176506" cy="252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503766</xdr:colOff>
      <xdr:row>72</xdr:row>
      <xdr:rowOff>101759</xdr:rowOff>
    </xdr:from>
    <xdr:to>
      <xdr:col>1</xdr:col>
      <xdr:colOff>503766</xdr:colOff>
      <xdr:row>74</xdr:row>
      <xdr:rowOff>21162</xdr:rowOff>
    </xdr:to>
    <xdr:cxnSp macro="">
      <xdr:nvCxnSpPr>
        <xdr:cNvPr id="270" name="Conector recto de flecha 269">
          <a:extLst>
            <a:ext uri="{FF2B5EF4-FFF2-40B4-BE49-F238E27FC236}">
              <a16:creationId xmlns:a16="http://schemas.microsoft.com/office/drawing/2014/main" id="{EE013929-098A-4F3F-B595-C534173F8682}"/>
            </a:ext>
          </a:extLst>
        </xdr:cNvPr>
        <xdr:cNvCxnSpPr/>
      </xdr:nvCxnSpPr>
      <xdr:spPr>
        <a:xfrm rot="19500000">
          <a:off x="748895" y="13807954"/>
          <a:ext cx="0" cy="3116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613173</xdr:colOff>
      <xdr:row>71</xdr:row>
      <xdr:rowOff>201147</xdr:rowOff>
    </xdr:from>
    <xdr:to>
      <xdr:col>1</xdr:col>
      <xdr:colOff>613173</xdr:colOff>
      <xdr:row>73</xdr:row>
      <xdr:rowOff>107943</xdr:rowOff>
    </xdr:to>
    <xdr:cxnSp macro="">
      <xdr:nvCxnSpPr>
        <xdr:cNvPr id="284" name="Conector recto de flecha 283">
          <a:extLst>
            <a:ext uri="{FF2B5EF4-FFF2-40B4-BE49-F238E27FC236}">
              <a16:creationId xmlns:a16="http://schemas.microsoft.com/office/drawing/2014/main" id="{2CF172EE-F36E-4275-8938-B36AF74825D8}"/>
            </a:ext>
          </a:extLst>
        </xdr:cNvPr>
        <xdr:cNvCxnSpPr/>
      </xdr:nvCxnSpPr>
      <xdr:spPr>
        <a:xfrm rot="19500000">
          <a:off x="858302" y="13704235"/>
          <a:ext cx="0" cy="3130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772577</xdr:colOff>
      <xdr:row>71</xdr:row>
      <xdr:rowOff>91825</xdr:rowOff>
    </xdr:from>
    <xdr:to>
      <xdr:col>1</xdr:col>
      <xdr:colOff>772577</xdr:colOff>
      <xdr:row>73</xdr:row>
      <xdr:rowOff>3901</xdr:rowOff>
    </xdr:to>
    <xdr:cxnSp macro="">
      <xdr:nvCxnSpPr>
        <xdr:cNvPr id="285" name="Conector recto de flecha 284">
          <a:extLst>
            <a:ext uri="{FF2B5EF4-FFF2-40B4-BE49-F238E27FC236}">
              <a16:creationId xmlns:a16="http://schemas.microsoft.com/office/drawing/2014/main" id="{8FB2230E-A922-4BE1-9521-57B22214C4A2}"/>
            </a:ext>
          </a:extLst>
        </xdr:cNvPr>
        <xdr:cNvCxnSpPr/>
      </xdr:nvCxnSpPr>
      <xdr:spPr>
        <a:xfrm rot="19500000">
          <a:off x="1017706" y="13594913"/>
          <a:ext cx="0" cy="3182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824550</xdr:colOff>
      <xdr:row>71</xdr:row>
      <xdr:rowOff>15895</xdr:rowOff>
    </xdr:from>
    <xdr:to>
      <xdr:col>2</xdr:col>
      <xdr:colOff>136479</xdr:colOff>
      <xdr:row>72</xdr:row>
      <xdr:rowOff>70146</xdr:rowOff>
    </xdr:to>
    <xdr:cxnSp macro="">
      <xdr:nvCxnSpPr>
        <xdr:cNvPr id="286" name="Conector recto de flecha 285">
          <a:extLst>
            <a:ext uri="{FF2B5EF4-FFF2-40B4-BE49-F238E27FC236}">
              <a16:creationId xmlns:a16="http://schemas.microsoft.com/office/drawing/2014/main" id="{D95B0625-293E-41F3-BE3A-209ED94D36BA}"/>
            </a:ext>
          </a:extLst>
        </xdr:cNvPr>
        <xdr:cNvCxnSpPr>
          <a:cxnSpLocks/>
        </xdr:cNvCxnSpPr>
      </xdr:nvCxnSpPr>
      <xdr:spPr>
        <a:xfrm>
          <a:off x="1069679" y="13518983"/>
          <a:ext cx="180385" cy="25735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97719</xdr:colOff>
      <xdr:row>70</xdr:row>
      <xdr:rowOff>117007</xdr:rowOff>
    </xdr:from>
    <xdr:to>
      <xdr:col>2</xdr:col>
      <xdr:colOff>274225</xdr:colOff>
      <xdr:row>71</xdr:row>
      <xdr:rowOff>171258</xdr:rowOff>
    </xdr:to>
    <xdr:cxnSp macro="">
      <xdr:nvCxnSpPr>
        <xdr:cNvPr id="287" name="Conector recto de flecha 286">
          <a:extLst>
            <a:ext uri="{FF2B5EF4-FFF2-40B4-BE49-F238E27FC236}">
              <a16:creationId xmlns:a16="http://schemas.microsoft.com/office/drawing/2014/main" id="{03835646-C0F8-4528-9BFA-2A1DDD486B07}"/>
            </a:ext>
          </a:extLst>
        </xdr:cNvPr>
        <xdr:cNvCxnSpPr>
          <a:cxnSpLocks/>
        </xdr:cNvCxnSpPr>
      </xdr:nvCxnSpPr>
      <xdr:spPr>
        <a:xfrm>
          <a:off x="1211304" y="13416989"/>
          <a:ext cx="176506" cy="2573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250119</xdr:colOff>
      <xdr:row>70</xdr:row>
      <xdr:rowOff>5638</xdr:rowOff>
    </xdr:from>
    <xdr:to>
      <xdr:col>2</xdr:col>
      <xdr:colOff>426625</xdr:colOff>
      <xdr:row>71</xdr:row>
      <xdr:rowOff>59889</xdr:rowOff>
    </xdr:to>
    <xdr:cxnSp macro="">
      <xdr:nvCxnSpPr>
        <xdr:cNvPr id="288" name="Conector recto de flecha 287">
          <a:extLst>
            <a:ext uri="{FF2B5EF4-FFF2-40B4-BE49-F238E27FC236}">
              <a16:creationId xmlns:a16="http://schemas.microsoft.com/office/drawing/2014/main" id="{345CB231-558D-4064-8D17-4CAD86231A9B}"/>
            </a:ext>
          </a:extLst>
        </xdr:cNvPr>
        <xdr:cNvCxnSpPr>
          <a:cxnSpLocks/>
        </xdr:cNvCxnSpPr>
      </xdr:nvCxnSpPr>
      <xdr:spPr>
        <a:xfrm>
          <a:off x="1363704" y="13305620"/>
          <a:ext cx="176506" cy="2573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395192</xdr:colOff>
      <xdr:row>69</xdr:row>
      <xdr:rowOff>114076</xdr:rowOff>
    </xdr:from>
    <xdr:to>
      <xdr:col>2</xdr:col>
      <xdr:colOff>571698</xdr:colOff>
      <xdr:row>70</xdr:row>
      <xdr:rowOff>168327</xdr:rowOff>
    </xdr:to>
    <xdr:cxnSp macro="">
      <xdr:nvCxnSpPr>
        <xdr:cNvPr id="289" name="Conector recto de flecha 288">
          <a:extLst>
            <a:ext uri="{FF2B5EF4-FFF2-40B4-BE49-F238E27FC236}">
              <a16:creationId xmlns:a16="http://schemas.microsoft.com/office/drawing/2014/main" id="{3AF42F53-2D4C-42C7-A5AB-68F03585866B}"/>
            </a:ext>
          </a:extLst>
        </xdr:cNvPr>
        <xdr:cNvCxnSpPr>
          <a:cxnSpLocks/>
        </xdr:cNvCxnSpPr>
      </xdr:nvCxnSpPr>
      <xdr:spPr>
        <a:xfrm>
          <a:off x="1508777" y="13210951"/>
          <a:ext cx="176506" cy="25735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547592</xdr:colOff>
      <xdr:row>69</xdr:row>
      <xdr:rowOff>10034</xdr:rowOff>
    </xdr:from>
    <xdr:to>
      <xdr:col>2</xdr:col>
      <xdr:colOff>724098</xdr:colOff>
      <xdr:row>70</xdr:row>
      <xdr:rowOff>64285</xdr:rowOff>
    </xdr:to>
    <xdr:cxnSp macro="">
      <xdr:nvCxnSpPr>
        <xdr:cNvPr id="290" name="Conector recto de flecha 289">
          <a:extLst>
            <a:ext uri="{FF2B5EF4-FFF2-40B4-BE49-F238E27FC236}">
              <a16:creationId xmlns:a16="http://schemas.microsoft.com/office/drawing/2014/main" id="{B927AF83-EFE1-4E1F-9BD9-DA4E12180CC4}"/>
            </a:ext>
          </a:extLst>
        </xdr:cNvPr>
        <xdr:cNvCxnSpPr>
          <a:cxnSpLocks/>
        </xdr:cNvCxnSpPr>
      </xdr:nvCxnSpPr>
      <xdr:spPr>
        <a:xfrm>
          <a:off x="1661177" y="13106909"/>
          <a:ext cx="176506" cy="25735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98862</xdr:colOff>
      <xdr:row>67</xdr:row>
      <xdr:rowOff>95845</xdr:rowOff>
    </xdr:from>
    <xdr:to>
      <xdr:col>3</xdr:col>
      <xdr:colOff>275368</xdr:colOff>
      <xdr:row>68</xdr:row>
      <xdr:rowOff>150096</xdr:rowOff>
    </xdr:to>
    <xdr:cxnSp macro="">
      <xdr:nvCxnSpPr>
        <xdr:cNvPr id="291" name="Conector recto de flecha 290">
          <a:extLst>
            <a:ext uri="{FF2B5EF4-FFF2-40B4-BE49-F238E27FC236}">
              <a16:creationId xmlns:a16="http://schemas.microsoft.com/office/drawing/2014/main" id="{D9ABBB8B-8558-43B8-962D-CDF3A7D162C2}"/>
            </a:ext>
          </a:extLst>
        </xdr:cNvPr>
        <xdr:cNvCxnSpPr>
          <a:cxnSpLocks/>
        </xdr:cNvCxnSpPr>
      </xdr:nvCxnSpPr>
      <xdr:spPr>
        <a:xfrm>
          <a:off x="2121093" y="12544287"/>
          <a:ext cx="176506" cy="252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860861</xdr:colOff>
      <xdr:row>68</xdr:row>
      <xdr:rowOff>7924</xdr:rowOff>
    </xdr:from>
    <xdr:to>
      <xdr:col>3</xdr:col>
      <xdr:colOff>128828</xdr:colOff>
      <xdr:row>69</xdr:row>
      <xdr:rowOff>62175</xdr:rowOff>
    </xdr:to>
    <xdr:cxnSp macro="">
      <xdr:nvCxnSpPr>
        <xdr:cNvPr id="292" name="Conector recto de flecha 291">
          <a:extLst>
            <a:ext uri="{FF2B5EF4-FFF2-40B4-BE49-F238E27FC236}">
              <a16:creationId xmlns:a16="http://schemas.microsoft.com/office/drawing/2014/main" id="{3F5BD868-05D6-4960-BC8E-4CB3CD071DE0}"/>
            </a:ext>
          </a:extLst>
        </xdr:cNvPr>
        <xdr:cNvCxnSpPr>
          <a:cxnSpLocks/>
        </xdr:cNvCxnSpPr>
      </xdr:nvCxnSpPr>
      <xdr:spPr>
        <a:xfrm>
          <a:off x="1974553" y="12654193"/>
          <a:ext cx="176506" cy="252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258589</xdr:colOff>
      <xdr:row>66</xdr:row>
      <xdr:rowOff>189630</xdr:rowOff>
    </xdr:from>
    <xdr:to>
      <xdr:col>3</xdr:col>
      <xdr:colOff>435095</xdr:colOff>
      <xdr:row>68</xdr:row>
      <xdr:rowOff>46054</xdr:rowOff>
    </xdr:to>
    <xdr:cxnSp macro="">
      <xdr:nvCxnSpPr>
        <xdr:cNvPr id="293" name="Conector recto de flecha 292">
          <a:extLst>
            <a:ext uri="{FF2B5EF4-FFF2-40B4-BE49-F238E27FC236}">
              <a16:creationId xmlns:a16="http://schemas.microsoft.com/office/drawing/2014/main" id="{EBB30E31-1678-45E9-AB09-BFB11ACABB78}"/>
            </a:ext>
          </a:extLst>
        </xdr:cNvPr>
        <xdr:cNvCxnSpPr>
          <a:cxnSpLocks/>
        </xdr:cNvCxnSpPr>
      </xdr:nvCxnSpPr>
      <xdr:spPr>
        <a:xfrm>
          <a:off x="2280820" y="12440245"/>
          <a:ext cx="176506" cy="252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403662</xdr:colOff>
      <xdr:row>66</xdr:row>
      <xdr:rowOff>85587</xdr:rowOff>
    </xdr:from>
    <xdr:to>
      <xdr:col>3</xdr:col>
      <xdr:colOff>580168</xdr:colOff>
      <xdr:row>67</xdr:row>
      <xdr:rowOff>139838</xdr:rowOff>
    </xdr:to>
    <xdr:cxnSp macro="">
      <xdr:nvCxnSpPr>
        <xdr:cNvPr id="294" name="Conector recto de flecha 293">
          <a:extLst>
            <a:ext uri="{FF2B5EF4-FFF2-40B4-BE49-F238E27FC236}">
              <a16:creationId xmlns:a16="http://schemas.microsoft.com/office/drawing/2014/main" id="{B9775C3E-D5E4-420D-B2BD-F5BD3042187C}"/>
            </a:ext>
          </a:extLst>
        </xdr:cNvPr>
        <xdr:cNvCxnSpPr>
          <a:cxnSpLocks/>
        </xdr:cNvCxnSpPr>
      </xdr:nvCxnSpPr>
      <xdr:spPr>
        <a:xfrm>
          <a:off x="2425893" y="12336202"/>
          <a:ext cx="176506" cy="252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550201</xdr:colOff>
      <xdr:row>65</xdr:row>
      <xdr:rowOff>158857</xdr:rowOff>
    </xdr:from>
    <xdr:to>
      <xdr:col>3</xdr:col>
      <xdr:colOff>726707</xdr:colOff>
      <xdr:row>67</xdr:row>
      <xdr:rowOff>22608</xdr:rowOff>
    </xdr:to>
    <xdr:cxnSp macro="">
      <xdr:nvCxnSpPr>
        <xdr:cNvPr id="295" name="Conector recto de flecha 294">
          <a:extLst>
            <a:ext uri="{FF2B5EF4-FFF2-40B4-BE49-F238E27FC236}">
              <a16:creationId xmlns:a16="http://schemas.microsoft.com/office/drawing/2014/main" id="{148A8BEB-D831-4A93-9B2D-71DF4B0275BB}"/>
            </a:ext>
          </a:extLst>
        </xdr:cNvPr>
        <xdr:cNvCxnSpPr>
          <a:cxnSpLocks/>
        </xdr:cNvCxnSpPr>
      </xdr:nvCxnSpPr>
      <xdr:spPr>
        <a:xfrm>
          <a:off x="2572432" y="12218972"/>
          <a:ext cx="176506" cy="252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702601</xdr:colOff>
      <xdr:row>65</xdr:row>
      <xdr:rowOff>69469</xdr:rowOff>
    </xdr:from>
    <xdr:to>
      <xdr:col>4</xdr:col>
      <xdr:colOff>124434</xdr:colOff>
      <xdr:row>66</xdr:row>
      <xdr:rowOff>131047</xdr:rowOff>
    </xdr:to>
    <xdr:cxnSp macro="">
      <xdr:nvCxnSpPr>
        <xdr:cNvPr id="296" name="Conector recto de flecha 295">
          <a:extLst>
            <a:ext uri="{FF2B5EF4-FFF2-40B4-BE49-F238E27FC236}">
              <a16:creationId xmlns:a16="http://schemas.microsoft.com/office/drawing/2014/main" id="{9CEF9A61-F64E-486A-BD3E-19B23DFF79A7}"/>
            </a:ext>
          </a:extLst>
        </xdr:cNvPr>
        <xdr:cNvCxnSpPr>
          <a:cxnSpLocks/>
        </xdr:cNvCxnSpPr>
      </xdr:nvCxnSpPr>
      <xdr:spPr>
        <a:xfrm>
          <a:off x="2724832" y="12129584"/>
          <a:ext cx="176506" cy="252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100328</xdr:colOff>
      <xdr:row>64</xdr:row>
      <xdr:rowOff>148600</xdr:rowOff>
    </xdr:from>
    <xdr:to>
      <xdr:col>4</xdr:col>
      <xdr:colOff>276834</xdr:colOff>
      <xdr:row>66</xdr:row>
      <xdr:rowOff>19678</xdr:rowOff>
    </xdr:to>
    <xdr:cxnSp macro="">
      <xdr:nvCxnSpPr>
        <xdr:cNvPr id="297" name="Conector recto de flecha 296">
          <a:extLst>
            <a:ext uri="{FF2B5EF4-FFF2-40B4-BE49-F238E27FC236}">
              <a16:creationId xmlns:a16="http://schemas.microsoft.com/office/drawing/2014/main" id="{E9DFC654-411E-45AC-BFD3-D9633047E58E}"/>
            </a:ext>
          </a:extLst>
        </xdr:cNvPr>
        <xdr:cNvCxnSpPr>
          <a:cxnSpLocks/>
        </xdr:cNvCxnSpPr>
      </xdr:nvCxnSpPr>
      <xdr:spPr>
        <a:xfrm>
          <a:off x="2877232" y="12018215"/>
          <a:ext cx="176506" cy="252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267059</xdr:colOff>
      <xdr:row>64</xdr:row>
      <xdr:rowOff>29581</xdr:rowOff>
    </xdr:from>
    <xdr:to>
      <xdr:col>4</xdr:col>
      <xdr:colOff>443565</xdr:colOff>
      <xdr:row>65</xdr:row>
      <xdr:rowOff>91159</xdr:rowOff>
    </xdr:to>
    <xdr:cxnSp macro="">
      <xdr:nvCxnSpPr>
        <xdr:cNvPr id="298" name="Conector recto de flecha 297">
          <a:extLst>
            <a:ext uri="{FF2B5EF4-FFF2-40B4-BE49-F238E27FC236}">
              <a16:creationId xmlns:a16="http://schemas.microsoft.com/office/drawing/2014/main" id="{757A6CEA-166A-4A23-91C4-8A8A30110399}"/>
            </a:ext>
          </a:extLst>
        </xdr:cNvPr>
        <xdr:cNvCxnSpPr>
          <a:cxnSpLocks/>
        </xdr:cNvCxnSpPr>
      </xdr:nvCxnSpPr>
      <xdr:spPr>
        <a:xfrm>
          <a:off x="3033511" y="12138938"/>
          <a:ext cx="176506" cy="2506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442086</xdr:colOff>
      <xdr:row>63</xdr:row>
      <xdr:rowOff>94058</xdr:rowOff>
    </xdr:from>
    <xdr:to>
      <xdr:col>4</xdr:col>
      <xdr:colOff>618592</xdr:colOff>
      <xdr:row>64</xdr:row>
      <xdr:rowOff>155636</xdr:rowOff>
    </xdr:to>
    <xdr:cxnSp macro="">
      <xdr:nvCxnSpPr>
        <xdr:cNvPr id="299" name="Conector recto de flecha 298">
          <a:extLst>
            <a:ext uri="{FF2B5EF4-FFF2-40B4-BE49-F238E27FC236}">
              <a16:creationId xmlns:a16="http://schemas.microsoft.com/office/drawing/2014/main" id="{F3F9388B-225E-4416-A3DC-9716622DD43D}"/>
            </a:ext>
          </a:extLst>
        </xdr:cNvPr>
        <xdr:cNvCxnSpPr>
          <a:cxnSpLocks/>
        </xdr:cNvCxnSpPr>
      </xdr:nvCxnSpPr>
      <xdr:spPr>
        <a:xfrm>
          <a:off x="3208538" y="12014315"/>
          <a:ext cx="176506" cy="2506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737152</xdr:colOff>
      <xdr:row>74</xdr:row>
      <xdr:rowOff>24056</xdr:rowOff>
    </xdr:from>
    <xdr:to>
      <xdr:col>2</xdr:col>
      <xdr:colOff>440166</xdr:colOff>
      <xdr:row>75</xdr:row>
      <xdr:rowOff>41413</xdr:rowOff>
    </xdr:to>
    <xdr:cxnSp macro="">
      <xdr:nvCxnSpPr>
        <xdr:cNvPr id="300" name="Conector: angular 299">
          <a:extLst>
            <a:ext uri="{FF2B5EF4-FFF2-40B4-BE49-F238E27FC236}">
              <a16:creationId xmlns:a16="http://schemas.microsoft.com/office/drawing/2014/main" id="{9C32C97E-6DA1-41A8-AB77-1C83C8A96974}"/>
            </a:ext>
          </a:extLst>
        </xdr:cNvPr>
        <xdr:cNvCxnSpPr/>
      </xdr:nvCxnSpPr>
      <xdr:spPr>
        <a:xfrm rot="10800000" flipV="1">
          <a:off x="986267" y="3467710"/>
          <a:ext cx="567591" cy="215184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654676</xdr:colOff>
      <xdr:row>74</xdr:row>
      <xdr:rowOff>110007</xdr:rowOff>
    </xdr:from>
    <xdr:to>
      <xdr:col>2</xdr:col>
      <xdr:colOff>190499</xdr:colOff>
      <xdr:row>77</xdr:row>
      <xdr:rowOff>142875</xdr:rowOff>
    </xdr:to>
    <xdr:cxnSp macro="">
      <xdr:nvCxnSpPr>
        <xdr:cNvPr id="301" name="Conector recto 300">
          <a:extLst>
            <a:ext uri="{FF2B5EF4-FFF2-40B4-BE49-F238E27FC236}">
              <a16:creationId xmlns:a16="http://schemas.microsoft.com/office/drawing/2014/main" id="{E41C64B7-E848-4F27-ACF1-D99D22307EC6}"/>
            </a:ext>
          </a:extLst>
        </xdr:cNvPr>
        <xdr:cNvCxnSpPr/>
      </xdr:nvCxnSpPr>
      <xdr:spPr>
        <a:xfrm>
          <a:off x="903791" y="3553661"/>
          <a:ext cx="400400" cy="626349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387571</xdr:colOff>
      <xdr:row>76</xdr:row>
      <xdr:rowOff>16423</xdr:rowOff>
    </xdr:from>
    <xdr:to>
      <xdr:col>2</xdr:col>
      <xdr:colOff>819571</xdr:colOff>
      <xdr:row>76</xdr:row>
      <xdr:rowOff>16423</xdr:rowOff>
    </xdr:to>
    <xdr:cxnSp macro="">
      <xdr:nvCxnSpPr>
        <xdr:cNvPr id="302" name="Conector recto 301">
          <a:extLst>
            <a:ext uri="{FF2B5EF4-FFF2-40B4-BE49-F238E27FC236}">
              <a16:creationId xmlns:a16="http://schemas.microsoft.com/office/drawing/2014/main" id="{4ABED346-C5BD-492B-9746-F3B06327D646}"/>
            </a:ext>
          </a:extLst>
        </xdr:cNvPr>
        <xdr:cNvCxnSpPr/>
      </xdr:nvCxnSpPr>
      <xdr:spPr>
        <a:xfrm>
          <a:off x="1501263" y="3855731"/>
          <a:ext cx="4320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382314</xdr:colOff>
      <xdr:row>75</xdr:row>
      <xdr:rowOff>34158</xdr:rowOff>
    </xdr:from>
    <xdr:to>
      <xdr:col>2</xdr:col>
      <xdr:colOff>597776</xdr:colOff>
      <xdr:row>77</xdr:row>
      <xdr:rowOff>72259</xdr:rowOff>
    </xdr:to>
    <xdr:sp macro="" textlink="">
      <xdr:nvSpPr>
        <xdr:cNvPr id="303" name="Arco 302">
          <a:extLst>
            <a:ext uri="{FF2B5EF4-FFF2-40B4-BE49-F238E27FC236}">
              <a16:creationId xmlns:a16="http://schemas.microsoft.com/office/drawing/2014/main" id="{D5C692B0-304F-44ED-9EC4-C02DBFA13C2A}"/>
            </a:ext>
          </a:extLst>
        </xdr:cNvPr>
        <xdr:cNvSpPr/>
      </xdr:nvSpPr>
      <xdr:spPr>
        <a:xfrm rot="678358">
          <a:off x="1496006" y="3675639"/>
          <a:ext cx="215462" cy="433755"/>
        </a:xfrm>
        <a:prstGeom prst="arc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102577</xdr:colOff>
      <xdr:row>72</xdr:row>
      <xdr:rowOff>29308</xdr:rowOff>
    </xdr:from>
    <xdr:to>
      <xdr:col>3</xdr:col>
      <xdr:colOff>439615</xdr:colOff>
      <xdr:row>74</xdr:row>
      <xdr:rowOff>80596</xdr:rowOff>
    </xdr:to>
    <xdr:cxnSp macro="">
      <xdr:nvCxnSpPr>
        <xdr:cNvPr id="305" name="Conector recto 304">
          <a:extLst>
            <a:ext uri="{FF2B5EF4-FFF2-40B4-BE49-F238E27FC236}">
              <a16:creationId xmlns:a16="http://schemas.microsoft.com/office/drawing/2014/main" id="{9F6B7BB7-CDD1-4F0C-8AC1-B2713CED9769}"/>
            </a:ext>
          </a:extLst>
        </xdr:cNvPr>
        <xdr:cNvCxnSpPr/>
      </xdr:nvCxnSpPr>
      <xdr:spPr>
        <a:xfrm>
          <a:off x="2124808" y="13657385"/>
          <a:ext cx="337038" cy="439615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371429</xdr:colOff>
      <xdr:row>71</xdr:row>
      <xdr:rowOff>12410</xdr:rowOff>
    </xdr:from>
    <xdr:to>
      <xdr:col>3</xdr:col>
      <xdr:colOff>708467</xdr:colOff>
      <xdr:row>73</xdr:row>
      <xdr:rowOff>56371</xdr:rowOff>
    </xdr:to>
    <xdr:cxnSp macro="">
      <xdr:nvCxnSpPr>
        <xdr:cNvPr id="306" name="Conector recto 305">
          <a:extLst>
            <a:ext uri="{FF2B5EF4-FFF2-40B4-BE49-F238E27FC236}">
              <a16:creationId xmlns:a16="http://schemas.microsoft.com/office/drawing/2014/main" id="{D3B6907C-DD08-4F3F-858A-EC9A4804D9CA}"/>
            </a:ext>
          </a:extLst>
        </xdr:cNvPr>
        <xdr:cNvCxnSpPr/>
      </xdr:nvCxnSpPr>
      <xdr:spPr>
        <a:xfrm>
          <a:off x="2389918" y="13464953"/>
          <a:ext cx="337038" cy="441173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397591</xdr:colOff>
      <xdr:row>73</xdr:row>
      <xdr:rowOff>15823</xdr:rowOff>
    </xdr:from>
    <xdr:to>
      <xdr:col>3</xdr:col>
      <xdr:colOff>675391</xdr:colOff>
      <xdr:row>74</xdr:row>
      <xdr:rowOff>24241</xdr:rowOff>
    </xdr:to>
    <xdr:cxnSp macro="">
      <xdr:nvCxnSpPr>
        <xdr:cNvPr id="308" name="Conector recto de flecha 307">
          <a:extLst>
            <a:ext uri="{FF2B5EF4-FFF2-40B4-BE49-F238E27FC236}">
              <a16:creationId xmlns:a16="http://schemas.microsoft.com/office/drawing/2014/main" id="{337C0665-93E2-419E-B22A-552DB34ECD09}"/>
            </a:ext>
          </a:extLst>
        </xdr:cNvPr>
        <xdr:cNvCxnSpPr/>
      </xdr:nvCxnSpPr>
      <xdr:spPr>
        <a:xfrm flipV="1">
          <a:off x="2561727" y="13925124"/>
          <a:ext cx="277800" cy="197518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511268</xdr:colOff>
      <xdr:row>71</xdr:row>
      <xdr:rowOff>28015</xdr:rowOff>
    </xdr:from>
    <xdr:ext cx="1033873" cy="1673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4" name="CuadroTexto 313">
              <a:extLst>
                <a:ext uri="{FF2B5EF4-FFF2-40B4-BE49-F238E27FC236}">
                  <a16:creationId xmlns:a16="http://schemas.microsoft.com/office/drawing/2014/main" id="{38ED26DF-82E3-439B-BF25-2D1615C419F9}"/>
                </a:ext>
              </a:extLst>
            </xdr:cNvPr>
            <xdr:cNvSpPr txBox="1"/>
          </xdr:nvSpPr>
          <xdr:spPr>
            <a:xfrm>
              <a:off x="4027114" y="13531103"/>
              <a:ext cx="1033873" cy="1673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𝑊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𝑢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𝑊𝑢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𝑐𝑜𝑠</m:t>
                        </m:r>
                      </m:e>
                      <m:sup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s-PE" sz="1050"/>
            </a:p>
          </xdr:txBody>
        </xdr:sp>
      </mc:Choice>
      <mc:Fallback xmlns="">
        <xdr:sp macro="" textlink="">
          <xdr:nvSpPr>
            <xdr:cNvPr id="314" name="CuadroTexto 313">
              <a:extLst>
                <a:ext uri="{FF2B5EF4-FFF2-40B4-BE49-F238E27FC236}">
                  <a16:creationId xmlns:a16="http://schemas.microsoft.com/office/drawing/2014/main" id="{38ED26DF-82E3-439B-BF25-2D1615C419F9}"/>
                </a:ext>
              </a:extLst>
            </xdr:cNvPr>
            <xdr:cNvSpPr txBox="1"/>
          </xdr:nvSpPr>
          <xdr:spPr>
            <a:xfrm>
              <a:off x="4027114" y="13531103"/>
              <a:ext cx="1033873" cy="1673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𝑊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′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𝑢=𝑊𝑢 〖𝑐𝑜𝑠〗^2 𝛼</a:t>
              </a:r>
              <a:endParaRPr lang="es-PE" sz="1050"/>
            </a:p>
          </xdr:txBody>
        </xdr:sp>
      </mc:Fallback>
    </mc:AlternateContent>
    <xdr:clientData/>
  </xdr:oneCellAnchor>
  <xdr:oneCellAnchor>
    <xdr:from>
      <xdr:col>0</xdr:col>
      <xdr:colOff>189096</xdr:colOff>
      <xdr:row>80</xdr:row>
      <xdr:rowOff>154082</xdr:rowOff>
    </xdr:from>
    <xdr:ext cx="1573572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5" name="CuadroTexto 314">
              <a:extLst>
                <a:ext uri="{FF2B5EF4-FFF2-40B4-BE49-F238E27FC236}">
                  <a16:creationId xmlns:a16="http://schemas.microsoft.com/office/drawing/2014/main" id="{841EDAD7-6B10-4C25-AB4F-5D155142B94F}"/>
                </a:ext>
              </a:extLst>
            </xdr:cNvPr>
            <xdr:cNvSpPr txBox="1"/>
          </xdr:nvSpPr>
          <xdr:spPr>
            <a:xfrm>
              <a:off x="189096" y="15679832"/>
              <a:ext cx="1573572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𝑊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𝑢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𝑝𝑜𝑟</m:t>
                        </m:r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𝑝𝑎𝑠𝑜</m:t>
                        </m:r>
                      </m:e>
                    </m:d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𝑊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𝐿𝑝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PE" sz="1050"/>
            </a:p>
          </xdr:txBody>
        </xdr:sp>
      </mc:Choice>
      <mc:Fallback xmlns="">
        <xdr:sp macro="" textlink="">
          <xdr:nvSpPr>
            <xdr:cNvPr id="315" name="CuadroTexto 314">
              <a:extLst>
                <a:ext uri="{FF2B5EF4-FFF2-40B4-BE49-F238E27FC236}">
                  <a16:creationId xmlns:a16="http://schemas.microsoft.com/office/drawing/2014/main" id="{841EDAD7-6B10-4C25-AB4F-5D155142B94F}"/>
                </a:ext>
              </a:extLst>
            </xdr:cNvPr>
            <xdr:cNvSpPr txBox="1"/>
          </xdr:nvSpPr>
          <xdr:spPr>
            <a:xfrm>
              <a:off x="189096" y="15679832"/>
              <a:ext cx="1573572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𝑊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′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 (𝑝𝑜𝑟 𝑝𝑎𝑠𝑜)=𝑊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′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 𝐿𝑝 </a:t>
              </a:r>
              <a:endParaRPr lang="es-PE" sz="1050"/>
            </a:p>
          </xdr:txBody>
        </xdr:sp>
      </mc:Fallback>
    </mc:AlternateContent>
    <xdr:clientData/>
  </xdr:oneCellAnchor>
  <xdr:oneCellAnchor>
    <xdr:from>
      <xdr:col>1</xdr:col>
      <xdr:colOff>288914</xdr:colOff>
      <xdr:row>85</xdr:row>
      <xdr:rowOff>70036</xdr:rowOff>
    </xdr:from>
    <xdr:ext cx="1168974" cy="3035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6" name="CuadroTexto 315">
              <a:extLst>
                <a:ext uri="{FF2B5EF4-FFF2-40B4-BE49-F238E27FC236}">
                  <a16:creationId xmlns:a16="http://schemas.microsoft.com/office/drawing/2014/main" id="{6A7810E8-6B7B-4AC5-97F6-354E16D5557E}"/>
                </a:ext>
              </a:extLst>
            </xdr:cNvPr>
            <xdr:cNvSpPr txBox="1"/>
          </xdr:nvSpPr>
          <xdr:spPr>
            <a:xfrm>
              <a:off x="678197" y="16693232"/>
              <a:ext cx="1168974" cy="303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𝑀𝑢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(+)=</m:t>
                    </m:r>
                    <m:f>
                      <m:f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8</m:t>
                        </m:r>
                      </m:den>
                    </m:f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sSup>
                      <m:sSup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e>
                      <m:sup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PE" sz="1050"/>
            </a:p>
          </xdr:txBody>
        </xdr:sp>
      </mc:Choice>
      <mc:Fallback xmlns="">
        <xdr:sp macro="" textlink="">
          <xdr:nvSpPr>
            <xdr:cNvPr id="316" name="CuadroTexto 315">
              <a:extLst>
                <a:ext uri="{FF2B5EF4-FFF2-40B4-BE49-F238E27FC236}">
                  <a16:creationId xmlns:a16="http://schemas.microsoft.com/office/drawing/2014/main" id="{6A7810E8-6B7B-4AC5-97F6-354E16D5557E}"/>
                </a:ext>
              </a:extLst>
            </xdr:cNvPr>
            <xdr:cNvSpPr txBox="1"/>
          </xdr:nvSpPr>
          <xdr:spPr>
            <a:xfrm>
              <a:off x="678197" y="16693232"/>
              <a:ext cx="1168974" cy="303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𝑀𝑢(+)=1/8 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𝑊′𝑢  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𝐿^2</a:t>
              </a:r>
              <a:endParaRPr lang="es-PE" sz="1050"/>
            </a:p>
          </xdr:txBody>
        </xdr:sp>
      </mc:Fallback>
    </mc:AlternateContent>
    <xdr:clientData/>
  </xdr:oneCellAnchor>
  <xdr:twoCellAnchor>
    <xdr:from>
      <xdr:col>10</xdr:col>
      <xdr:colOff>352323</xdr:colOff>
      <xdr:row>10</xdr:row>
      <xdr:rowOff>158903</xdr:rowOff>
    </xdr:from>
    <xdr:to>
      <xdr:col>10</xdr:col>
      <xdr:colOff>354704</xdr:colOff>
      <xdr:row>18</xdr:row>
      <xdr:rowOff>117559</xdr:rowOff>
    </xdr:to>
    <xdr:cxnSp macro="">
      <xdr:nvCxnSpPr>
        <xdr:cNvPr id="318" name="Conector recto de flecha 317">
          <a:extLst>
            <a:ext uri="{FF2B5EF4-FFF2-40B4-BE49-F238E27FC236}">
              <a16:creationId xmlns:a16="http://schemas.microsoft.com/office/drawing/2014/main" id="{C05AB3F0-9C1D-4B9F-913E-44E39D896676}"/>
            </a:ext>
          </a:extLst>
        </xdr:cNvPr>
        <xdr:cNvCxnSpPr/>
      </xdr:nvCxnSpPr>
      <xdr:spPr>
        <a:xfrm flipV="1">
          <a:off x="8514057" y="2266309"/>
          <a:ext cx="2381" cy="156600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461211</xdr:colOff>
      <xdr:row>96</xdr:row>
      <xdr:rowOff>1</xdr:rowOff>
    </xdr:from>
    <xdr:to>
      <xdr:col>5</xdr:col>
      <xdr:colOff>2</xdr:colOff>
      <xdr:row>98</xdr:row>
      <xdr:rowOff>3</xdr:rowOff>
    </xdr:to>
    <xdr:cxnSp macro="">
      <xdr:nvCxnSpPr>
        <xdr:cNvPr id="322" name="Conector: angular 321">
          <a:extLst>
            <a:ext uri="{FF2B5EF4-FFF2-40B4-BE49-F238E27FC236}">
              <a16:creationId xmlns:a16="http://schemas.microsoft.com/office/drawing/2014/main" id="{F94F8C75-D474-4634-9008-6920EDEE81FE}"/>
            </a:ext>
          </a:extLst>
        </xdr:cNvPr>
        <xdr:cNvCxnSpPr/>
      </xdr:nvCxnSpPr>
      <xdr:spPr>
        <a:xfrm rot="5400000" flipH="1" flipV="1">
          <a:off x="3315725" y="12735670"/>
          <a:ext cx="406216" cy="288185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671764</xdr:colOff>
      <xdr:row>97</xdr:row>
      <xdr:rowOff>195509</xdr:rowOff>
    </xdr:from>
    <xdr:to>
      <xdr:col>4</xdr:col>
      <xdr:colOff>461213</xdr:colOff>
      <xdr:row>99</xdr:row>
      <xdr:rowOff>5013</xdr:rowOff>
    </xdr:to>
    <xdr:cxnSp macro="">
      <xdr:nvCxnSpPr>
        <xdr:cNvPr id="323" name="Conector: angular 322">
          <a:extLst>
            <a:ext uri="{FF2B5EF4-FFF2-40B4-BE49-F238E27FC236}">
              <a16:creationId xmlns:a16="http://schemas.microsoft.com/office/drawing/2014/main" id="{9C4BFB09-46A8-4093-BF84-5E555718BCDA}"/>
            </a:ext>
          </a:extLst>
        </xdr:cNvPr>
        <xdr:cNvCxnSpPr/>
      </xdr:nvCxnSpPr>
      <xdr:spPr>
        <a:xfrm rot="10800000" flipV="1">
          <a:off x="2835900" y="13075270"/>
          <a:ext cx="538842" cy="215717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372982</xdr:colOff>
      <xdr:row>99</xdr:row>
      <xdr:rowOff>6653</xdr:rowOff>
    </xdr:from>
    <xdr:to>
      <xdr:col>3</xdr:col>
      <xdr:colOff>668391</xdr:colOff>
      <xdr:row>101</xdr:row>
      <xdr:rowOff>12032</xdr:rowOff>
    </xdr:to>
    <xdr:cxnSp macro="">
      <xdr:nvCxnSpPr>
        <xdr:cNvPr id="324" name="Conector: angular 323">
          <a:extLst>
            <a:ext uri="{FF2B5EF4-FFF2-40B4-BE49-F238E27FC236}">
              <a16:creationId xmlns:a16="http://schemas.microsoft.com/office/drawing/2014/main" id="{79BC0974-68C8-4C65-820F-8F6641F0CC41}"/>
            </a:ext>
          </a:extLst>
        </xdr:cNvPr>
        <xdr:cNvCxnSpPr/>
      </xdr:nvCxnSpPr>
      <xdr:spPr>
        <a:xfrm rot="5400000" flipH="1" flipV="1">
          <a:off x="2479026" y="13350719"/>
          <a:ext cx="411593" cy="295409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738941</xdr:colOff>
      <xdr:row>101</xdr:row>
      <xdr:rowOff>12027</xdr:rowOff>
    </xdr:from>
    <xdr:to>
      <xdr:col>3</xdr:col>
      <xdr:colOff>372982</xdr:colOff>
      <xdr:row>102</xdr:row>
      <xdr:rowOff>22057</xdr:rowOff>
    </xdr:to>
    <xdr:cxnSp macro="">
      <xdr:nvCxnSpPr>
        <xdr:cNvPr id="325" name="Conector: angular 324">
          <a:extLst>
            <a:ext uri="{FF2B5EF4-FFF2-40B4-BE49-F238E27FC236}">
              <a16:creationId xmlns:a16="http://schemas.microsoft.com/office/drawing/2014/main" id="{C968CFD5-2A07-4D0E-9D64-1876609C9880}"/>
            </a:ext>
          </a:extLst>
        </xdr:cNvPr>
        <xdr:cNvCxnSpPr/>
      </xdr:nvCxnSpPr>
      <xdr:spPr>
        <a:xfrm rot="10800000" flipV="1">
          <a:off x="1999603" y="13704215"/>
          <a:ext cx="537515" cy="213136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440158</xdr:colOff>
      <xdr:row>102</xdr:row>
      <xdr:rowOff>18684</xdr:rowOff>
    </xdr:from>
    <xdr:to>
      <xdr:col>2</xdr:col>
      <xdr:colOff>735567</xdr:colOff>
      <xdr:row>104</xdr:row>
      <xdr:rowOff>24063</xdr:rowOff>
    </xdr:to>
    <xdr:cxnSp macro="">
      <xdr:nvCxnSpPr>
        <xdr:cNvPr id="326" name="Conector: angular 325">
          <a:extLst>
            <a:ext uri="{FF2B5EF4-FFF2-40B4-BE49-F238E27FC236}">
              <a16:creationId xmlns:a16="http://schemas.microsoft.com/office/drawing/2014/main" id="{6128A5DD-192D-4BFB-BCA2-37B52C532F71}"/>
            </a:ext>
          </a:extLst>
        </xdr:cNvPr>
        <xdr:cNvCxnSpPr/>
      </xdr:nvCxnSpPr>
      <xdr:spPr>
        <a:xfrm rot="5400000" flipH="1" flipV="1">
          <a:off x="1649732" y="13965066"/>
          <a:ext cx="397585" cy="295409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737152</xdr:colOff>
      <xdr:row>104</xdr:row>
      <xdr:rowOff>24056</xdr:rowOff>
    </xdr:from>
    <xdr:to>
      <xdr:col>2</xdr:col>
      <xdr:colOff>440166</xdr:colOff>
      <xdr:row>105</xdr:row>
      <xdr:rowOff>41413</xdr:rowOff>
    </xdr:to>
    <xdr:cxnSp macro="">
      <xdr:nvCxnSpPr>
        <xdr:cNvPr id="327" name="Conector: angular 326">
          <a:extLst>
            <a:ext uri="{FF2B5EF4-FFF2-40B4-BE49-F238E27FC236}">
              <a16:creationId xmlns:a16="http://schemas.microsoft.com/office/drawing/2014/main" id="{546FF024-2FF2-4096-92D8-405896B36415}"/>
            </a:ext>
          </a:extLst>
        </xdr:cNvPr>
        <xdr:cNvCxnSpPr/>
      </xdr:nvCxnSpPr>
      <xdr:spPr>
        <a:xfrm rot="10800000" flipV="1">
          <a:off x="1129358" y="14311556"/>
          <a:ext cx="571470" cy="220464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97450</xdr:colOff>
      <xdr:row>97</xdr:row>
      <xdr:rowOff>173490</xdr:rowOff>
    </xdr:from>
    <xdr:to>
      <xdr:col>5</xdr:col>
      <xdr:colOff>248670</xdr:colOff>
      <xdr:row>107</xdr:row>
      <xdr:rowOff>19688</xdr:rowOff>
    </xdr:to>
    <xdr:cxnSp macro="">
      <xdr:nvCxnSpPr>
        <xdr:cNvPr id="328" name="Conector recto 327">
          <a:extLst>
            <a:ext uri="{FF2B5EF4-FFF2-40B4-BE49-F238E27FC236}">
              <a16:creationId xmlns:a16="http://schemas.microsoft.com/office/drawing/2014/main" id="{CBFA9787-2392-4F19-9409-37B493986698}"/>
            </a:ext>
          </a:extLst>
        </xdr:cNvPr>
        <xdr:cNvCxnSpPr/>
      </xdr:nvCxnSpPr>
      <xdr:spPr>
        <a:xfrm flipV="1">
          <a:off x="1358112" y="13053251"/>
          <a:ext cx="2553481" cy="1863257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654676</xdr:colOff>
      <xdr:row>104</xdr:row>
      <xdr:rowOff>110007</xdr:rowOff>
    </xdr:from>
    <xdr:to>
      <xdr:col>2</xdr:col>
      <xdr:colOff>190499</xdr:colOff>
      <xdr:row>107</xdr:row>
      <xdr:rowOff>142875</xdr:rowOff>
    </xdr:to>
    <xdr:cxnSp macro="">
      <xdr:nvCxnSpPr>
        <xdr:cNvPr id="329" name="Conector recto 328">
          <a:extLst>
            <a:ext uri="{FF2B5EF4-FFF2-40B4-BE49-F238E27FC236}">
              <a16:creationId xmlns:a16="http://schemas.microsoft.com/office/drawing/2014/main" id="{79D66DFD-8CCF-4553-A6EB-D628984357E2}"/>
            </a:ext>
          </a:extLst>
        </xdr:cNvPr>
        <xdr:cNvCxnSpPr/>
      </xdr:nvCxnSpPr>
      <xdr:spPr>
        <a:xfrm>
          <a:off x="1046882" y="14397507"/>
          <a:ext cx="404279" cy="642188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679377</xdr:colOff>
      <xdr:row>95</xdr:row>
      <xdr:rowOff>69607</xdr:rowOff>
    </xdr:from>
    <xdr:to>
      <xdr:col>5</xdr:col>
      <xdr:colOff>327573</xdr:colOff>
      <xdr:row>98</xdr:row>
      <xdr:rowOff>102477</xdr:rowOff>
    </xdr:to>
    <xdr:cxnSp macro="">
      <xdr:nvCxnSpPr>
        <xdr:cNvPr id="330" name="Conector recto 329">
          <a:extLst>
            <a:ext uri="{FF2B5EF4-FFF2-40B4-BE49-F238E27FC236}">
              <a16:creationId xmlns:a16="http://schemas.microsoft.com/office/drawing/2014/main" id="{F6FF7D8B-2024-4D37-8684-32A1C9145858}"/>
            </a:ext>
          </a:extLst>
        </xdr:cNvPr>
        <xdr:cNvCxnSpPr/>
      </xdr:nvCxnSpPr>
      <xdr:spPr>
        <a:xfrm>
          <a:off x="3592906" y="12557162"/>
          <a:ext cx="397590" cy="62818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737152</xdr:colOff>
      <xdr:row>104</xdr:row>
      <xdr:rowOff>24056</xdr:rowOff>
    </xdr:from>
    <xdr:to>
      <xdr:col>2</xdr:col>
      <xdr:colOff>440166</xdr:colOff>
      <xdr:row>105</xdr:row>
      <xdr:rowOff>41413</xdr:rowOff>
    </xdr:to>
    <xdr:cxnSp macro="">
      <xdr:nvCxnSpPr>
        <xdr:cNvPr id="350" name="Conector: angular 349">
          <a:extLst>
            <a:ext uri="{FF2B5EF4-FFF2-40B4-BE49-F238E27FC236}">
              <a16:creationId xmlns:a16="http://schemas.microsoft.com/office/drawing/2014/main" id="{E2C85641-2C44-499D-A4B0-CCDC4DB9E4B0}"/>
            </a:ext>
          </a:extLst>
        </xdr:cNvPr>
        <xdr:cNvCxnSpPr/>
      </xdr:nvCxnSpPr>
      <xdr:spPr>
        <a:xfrm rot="10800000" flipV="1">
          <a:off x="1129358" y="14311556"/>
          <a:ext cx="571470" cy="220464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654676</xdr:colOff>
      <xdr:row>104</xdr:row>
      <xdr:rowOff>110007</xdr:rowOff>
    </xdr:from>
    <xdr:to>
      <xdr:col>2</xdr:col>
      <xdr:colOff>190499</xdr:colOff>
      <xdr:row>107</xdr:row>
      <xdr:rowOff>142875</xdr:rowOff>
    </xdr:to>
    <xdr:cxnSp macro="">
      <xdr:nvCxnSpPr>
        <xdr:cNvPr id="351" name="Conector recto 350">
          <a:extLst>
            <a:ext uri="{FF2B5EF4-FFF2-40B4-BE49-F238E27FC236}">
              <a16:creationId xmlns:a16="http://schemas.microsoft.com/office/drawing/2014/main" id="{10DEE6CF-F5DB-4119-BA2E-8097F5539E03}"/>
            </a:ext>
          </a:extLst>
        </xdr:cNvPr>
        <xdr:cNvCxnSpPr/>
      </xdr:nvCxnSpPr>
      <xdr:spPr>
        <a:xfrm>
          <a:off x="1046882" y="14397507"/>
          <a:ext cx="404279" cy="642188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677651</xdr:colOff>
      <xdr:row>105</xdr:row>
      <xdr:rowOff>7764</xdr:rowOff>
    </xdr:from>
    <xdr:to>
      <xdr:col>3</xdr:col>
      <xdr:colOff>204776</xdr:colOff>
      <xdr:row>105</xdr:row>
      <xdr:rowOff>7764</xdr:rowOff>
    </xdr:to>
    <xdr:cxnSp macro="">
      <xdr:nvCxnSpPr>
        <xdr:cNvPr id="352" name="Conector recto 351">
          <a:extLst>
            <a:ext uri="{FF2B5EF4-FFF2-40B4-BE49-F238E27FC236}">
              <a16:creationId xmlns:a16="http://schemas.microsoft.com/office/drawing/2014/main" id="{038EA0FB-AB12-429F-B62B-C19364DA4980}"/>
            </a:ext>
          </a:extLst>
        </xdr:cNvPr>
        <xdr:cNvCxnSpPr/>
      </xdr:nvCxnSpPr>
      <xdr:spPr>
        <a:xfrm>
          <a:off x="1933219" y="20070878"/>
          <a:ext cx="4320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685381</xdr:colOff>
      <xdr:row>104</xdr:row>
      <xdr:rowOff>21170</xdr:rowOff>
    </xdr:from>
    <xdr:to>
      <xdr:col>2</xdr:col>
      <xdr:colOff>900843</xdr:colOff>
      <xdr:row>106</xdr:row>
      <xdr:rowOff>59271</xdr:rowOff>
    </xdr:to>
    <xdr:sp macro="" textlink="">
      <xdr:nvSpPr>
        <xdr:cNvPr id="353" name="Arco 352">
          <a:extLst>
            <a:ext uri="{FF2B5EF4-FFF2-40B4-BE49-F238E27FC236}">
              <a16:creationId xmlns:a16="http://schemas.microsoft.com/office/drawing/2014/main" id="{B5058767-BF40-42AC-8B06-A777C3777E12}"/>
            </a:ext>
          </a:extLst>
        </xdr:cNvPr>
        <xdr:cNvSpPr/>
      </xdr:nvSpPr>
      <xdr:spPr>
        <a:xfrm rot="678358">
          <a:off x="1940949" y="19885125"/>
          <a:ext cx="215462" cy="436419"/>
        </a:xfrm>
        <a:prstGeom prst="arc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80637</xdr:colOff>
      <xdr:row>102</xdr:row>
      <xdr:rowOff>110944</xdr:rowOff>
    </xdr:from>
    <xdr:to>
      <xdr:col>3</xdr:col>
      <xdr:colOff>210524</xdr:colOff>
      <xdr:row>103</xdr:row>
      <xdr:rowOff>8118</xdr:rowOff>
    </xdr:to>
    <xdr:cxnSp macro="">
      <xdr:nvCxnSpPr>
        <xdr:cNvPr id="354" name="Conector recto 353">
          <a:extLst>
            <a:ext uri="{FF2B5EF4-FFF2-40B4-BE49-F238E27FC236}">
              <a16:creationId xmlns:a16="http://schemas.microsoft.com/office/drawing/2014/main" id="{2861CCF1-9071-491E-846B-4B41BCE87F38}"/>
            </a:ext>
          </a:extLst>
        </xdr:cNvPr>
        <xdr:cNvCxnSpPr/>
      </xdr:nvCxnSpPr>
      <xdr:spPr>
        <a:xfrm flipH="1">
          <a:off x="2247575" y="19708632"/>
          <a:ext cx="129887" cy="99580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119062</xdr:colOff>
      <xdr:row>101</xdr:row>
      <xdr:rowOff>35719</xdr:rowOff>
    </xdr:from>
    <xdr:to>
      <xdr:col>3</xdr:col>
      <xdr:colOff>321008</xdr:colOff>
      <xdr:row>102</xdr:row>
      <xdr:rowOff>79387</xdr:rowOff>
    </xdr:to>
    <xdr:cxnSp macro="">
      <xdr:nvCxnSpPr>
        <xdr:cNvPr id="355" name="Conector recto 354">
          <a:extLst>
            <a:ext uri="{FF2B5EF4-FFF2-40B4-BE49-F238E27FC236}">
              <a16:creationId xmlns:a16="http://schemas.microsoft.com/office/drawing/2014/main" id="{833DAF8B-9396-4765-99DD-C8003D1C210E}"/>
            </a:ext>
          </a:extLst>
        </xdr:cNvPr>
        <xdr:cNvCxnSpPr>
          <a:endCxn id="14" idx="5"/>
        </xdr:cNvCxnSpPr>
      </xdr:nvCxnSpPr>
      <xdr:spPr>
        <a:xfrm>
          <a:off x="2286000" y="19431000"/>
          <a:ext cx="201946" cy="246075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142874</xdr:colOff>
      <xdr:row>102</xdr:row>
      <xdr:rowOff>166687</xdr:rowOff>
    </xdr:from>
    <xdr:to>
      <xdr:col>3</xdr:col>
      <xdr:colOff>216477</xdr:colOff>
      <xdr:row>103</xdr:row>
      <xdr:rowOff>64943</xdr:rowOff>
    </xdr:to>
    <xdr:cxnSp macro="">
      <xdr:nvCxnSpPr>
        <xdr:cNvPr id="356" name="Conector recto de flecha 355">
          <a:extLst>
            <a:ext uri="{FF2B5EF4-FFF2-40B4-BE49-F238E27FC236}">
              <a16:creationId xmlns:a16="http://schemas.microsoft.com/office/drawing/2014/main" id="{4FE47CBC-2D5E-4F71-A508-0DBD07D1E86C}"/>
            </a:ext>
          </a:extLst>
        </xdr:cNvPr>
        <xdr:cNvCxnSpPr/>
      </xdr:nvCxnSpPr>
      <xdr:spPr>
        <a:xfrm flipH="1" flipV="1">
          <a:off x="2309812" y="19764375"/>
          <a:ext cx="73603" cy="100662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648189</xdr:colOff>
      <xdr:row>96</xdr:row>
      <xdr:rowOff>111359</xdr:rowOff>
    </xdr:from>
    <xdr:ext cx="891141" cy="2919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7" name="CuadroTexto 356">
              <a:extLst>
                <a:ext uri="{FF2B5EF4-FFF2-40B4-BE49-F238E27FC236}">
                  <a16:creationId xmlns:a16="http://schemas.microsoft.com/office/drawing/2014/main" id="{70664D31-0762-4338-AD8F-4F02334CD17D}"/>
                </a:ext>
              </a:extLst>
            </xdr:cNvPr>
            <xdr:cNvSpPr txBox="1"/>
          </xdr:nvSpPr>
          <xdr:spPr>
            <a:xfrm>
              <a:off x="4317385" y="18830055"/>
              <a:ext cx="891141" cy="2919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h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𝐶𝑃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𝑐𝑜𝑠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</m:oMath>
                </m:oMathPara>
              </a14:m>
              <a:endParaRPr lang="es-PE" sz="1050"/>
            </a:p>
          </xdr:txBody>
        </xdr:sp>
      </mc:Choice>
      <mc:Fallback xmlns="">
        <xdr:sp macro="" textlink="">
          <xdr:nvSpPr>
            <xdr:cNvPr id="357" name="CuadroTexto 356">
              <a:extLst>
                <a:ext uri="{FF2B5EF4-FFF2-40B4-BE49-F238E27FC236}">
                  <a16:creationId xmlns:a16="http://schemas.microsoft.com/office/drawing/2014/main" id="{70664D31-0762-4338-AD8F-4F02334CD17D}"/>
                </a:ext>
              </a:extLst>
            </xdr:cNvPr>
            <xdr:cNvSpPr txBox="1"/>
          </xdr:nvSpPr>
          <xdr:spPr>
            <a:xfrm>
              <a:off x="4317385" y="18830055"/>
              <a:ext cx="891141" cy="2919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ℎ=𝐶𝑃+𝑡/𝑐𝑜𝑠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endParaRPr lang="es-PE" sz="1050"/>
            </a:p>
          </xdr:txBody>
        </xdr:sp>
      </mc:Fallback>
    </mc:AlternateContent>
    <xdr:clientData/>
  </xdr:oneCellAnchor>
  <xdr:twoCellAnchor>
    <xdr:from>
      <xdr:col>3</xdr:col>
      <xdr:colOff>267858</xdr:colOff>
      <xdr:row>102</xdr:row>
      <xdr:rowOff>24767</xdr:rowOff>
    </xdr:from>
    <xdr:to>
      <xdr:col>3</xdr:col>
      <xdr:colOff>330127</xdr:colOff>
      <xdr:row>102</xdr:row>
      <xdr:rowOff>88758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425B248F-AC8F-40DB-84FB-4FDC2BCB0DB8}"/>
            </a:ext>
          </a:extLst>
        </xdr:cNvPr>
        <xdr:cNvSpPr/>
      </xdr:nvSpPr>
      <xdr:spPr>
        <a:xfrm>
          <a:off x="2434796" y="19622455"/>
          <a:ext cx="62269" cy="63991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220807</xdr:colOff>
      <xdr:row>100</xdr:row>
      <xdr:rowOff>86591</xdr:rowOff>
    </xdr:from>
    <xdr:to>
      <xdr:col>3</xdr:col>
      <xdr:colOff>536864</xdr:colOff>
      <xdr:row>102</xdr:row>
      <xdr:rowOff>38966</xdr:rowOff>
    </xdr:to>
    <xdr:cxnSp macro="">
      <xdr:nvCxnSpPr>
        <xdr:cNvPr id="223" name="Conector recto de flecha 222">
          <a:extLst>
            <a:ext uri="{FF2B5EF4-FFF2-40B4-BE49-F238E27FC236}">
              <a16:creationId xmlns:a16="http://schemas.microsoft.com/office/drawing/2014/main" id="{8059A0AF-D899-4059-8147-4C258A3A38DB}"/>
            </a:ext>
          </a:extLst>
        </xdr:cNvPr>
        <xdr:cNvCxnSpPr/>
      </xdr:nvCxnSpPr>
      <xdr:spPr>
        <a:xfrm flipH="1" flipV="1">
          <a:off x="2381250" y="19162568"/>
          <a:ext cx="316057" cy="35069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148072</xdr:colOff>
      <xdr:row>100</xdr:row>
      <xdr:rowOff>21648</xdr:rowOff>
    </xdr:from>
    <xdr:to>
      <xdr:col>3</xdr:col>
      <xdr:colOff>281421</xdr:colOff>
      <xdr:row>100</xdr:row>
      <xdr:rowOff>152401</xdr:rowOff>
    </xdr:to>
    <xdr:cxnSp macro="">
      <xdr:nvCxnSpPr>
        <xdr:cNvPr id="224" name="Conector recto 223">
          <a:extLst>
            <a:ext uri="{FF2B5EF4-FFF2-40B4-BE49-F238E27FC236}">
              <a16:creationId xmlns:a16="http://schemas.microsoft.com/office/drawing/2014/main" id="{E1E3D91D-85C7-45D4-BF7D-6828B066EA63}"/>
            </a:ext>
          </a:extLst>
        </xdr:cNvPr>
        <xdr:cNvCxnSpPr/>
      </xdr:nvCxnSpPr>
      <xdr:spPr>
        <a:xfrm flipH="1">
          <a:off x="2308515" y="19097625"/>
          <a:ext cx="133349" cy="130753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539750</xdr:colOff>
      <xdr:row>101</xdr:row>
      <xdr:rowOff>182562</xdr:rowOff>
    </xdr:from>
    <xdr:to>
      <xdr:col>3</xdr:col>
      <xdr:colOff>148828</xdr:colOff>
      <xdr:row>103</xdr:row>
      <xdr:rowOff>59531</xdr:rowOff>
    </xdr:to>
    <xdr:cxnSp macro="">
      <xdr:nvCxnSpPr>
        <xdr:cNvPr id="45" name="Conector: curvado 44">
          <a:extLst>
            <a:ext uri="{FF2B5EF4-FFF2-40B4-BE49-F238E27FC236}">
              <a16:creationId xmlns:a16="http://schemas.microsoft.com/office/drawing/2014/main" id="{2755E3AB-8E13-42EC-B6AB-D8C679ED7F1C}"/>
            </a:ext>
          </a:extLst>
        </xdr:cNvPr>
        <xdr:cNvCxnSpPr/>
      </xdr:nvCxnSpPr>
      <xdr:spPr>
        <a:xfrm>
          <a:off x="1793875" y="19621500"/>
          <a:ext cx="513953" cy="273844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418461</xdr:colOff>
      <xdr:row>104</xdr:row>
      <xdr:rowOff>12988</xdr:rowOff>
    </xdr:from>
    <xdr:to>
      <xdr:col>2</xdr:col>
      <xdr:colOff>422412</xdr:colOff>
      <xdr:row>105</xdr:row>
      <xdr:rowOff>173934</xdr:rowOff>
    </xdr:to>
    <xdr:cxnSp macro="">
      <xdr:nvCxnSpPr>
        <xdr:cNvPr id="260" name="Conector recto de flecha 259">
          <a:extLst>
            <a:ext uri="{FF2B5EF4-FFF2-40B4-BE49-F238E27FC236}">
              <a16:creationId xmlns:a16="http://schemas.microsoft.com/office/drawing/2014/main" id="{3D2FAF5C-623B-4434-AC56-C399803BD944}"/>
            </a:ext>
          </a:extLst>
        </xdr:cNvPr>
        <xdr:cNvCxnSpPr/>
      </xdr:nvCxnSpPr>
      <xdr:spPr>
        <a:xfrm flipH="1" flipV="1">
          <a:off x="1677418" y="20313662"/>
          <a:ext cx="3951" cy="359729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87458</xdr:colOff>
      <xdr:row>97</xdr:row>
      <xdr:rowOff>196453</xdr:rowOff>
    </xdr:from>
    <xdr:to>
      <xdr:col>4</xdr:col>
      <xdr:colOff>95250</xdr:colOff>
      <xdr:row>99</xdr:row>
      <xdr:rowOff>6819</xdr:rowOff>
    </xdr:to>
    <xdr:cxnSp macro="">
      <xdr:nvCxnSpPr>
        <xdr:cNvPr id="261" name="Conector recto de flecha 260">
          <a:extLst>
            <a:ext uri="{FF2B5EF4-FFF2-40B4-BE49-F238E27FC236}">
              <a16:creationId xmlns:a16="http://schemas.microsoft.com/office/drawing/2014/main" id="{55F013BC-DC27-4C05-BB39-36E3BB1C5F91}"/>
            </a:ext>
          </a:extLst>
        </xdr:cNvPr>
        <xdr:cNvCxnSpPr/>
      </xdr:nvCxnSpPr>
      <xdr:spPr>
        <a:xfrm flipV="1">
          <a:off x="3004489" y="18782109"/>
          <a:ext cx="7792" cy="215179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616796</xdr:colOff>
      <xdr:row>100</xdr:row>
      <xdr:rowOff>29766</xdr:rowOff>
    </xdr:from>
    <xdr:ext cx="70609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2" name="CuadroTexto 261">
              <a:extLst>
                <a:ext uri="{FF2B5EF4-FFF2-40B4-BE49-F238E27FC236}">
                  <a16:creationId xmlns:a16="http://schemas.microsoft.com/office/drawing/2014/main" id="{98BAB4B2-411F-4D59-AE65-945CBA4BEFA0}"/>
                </a:ext>
              </a:extLst>
            </xdr:cNvPr>
            <xdr:cNvSpPr txBox="1"/>
          </xdr:nvSpPr>
          <xdr:spPr>
            <a:xfrm>
              <a:off x="4285992" y="19543592"/>
              <a:ext cx="70609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h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h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𝑐𝑜𝑠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s-PE" sz="1050" i="1"/>
            </a:p>
          </xdr:txBody>
        </xdr:sp>
      </mc:Choice>
      <mc:Fallback xmlns="">
        <xdr:sp macro="" textlink="">
          <xdr:nvSpPr>
            <xdr:cNvPr id="262" name="CuadroTexto 261">
              <a:extLst>
                <a:ext uri="{FF2B5EF4-FFF2-40B4-BE49-F238E27FC236}">
                  <a16:creationId xmlns:a16="http://schemas.microsoft.com/office/drawing/2014/main" id="{98BAB4B2-411F-4D59-AE65-945CBA4BEFA0}"/>
                </a:ext>
              </a:extLst>
            </xdr:cNvPr>
            <xdr:cNvSpPr txBox="1"/>
          </xdr:nvSpPr>
          <xdr:spPr>
            <a:xfrm>
              <a:off x="4285992" y="19543592"/>
              <a:ext cx="70609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ℎ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=ℎ 𝑐𝑜𝑠𝛼</a:t>
              </a:r>
              <a:endParaRPr lang="es-PE" sz="1050" i="1"/>
            </a:p>
          </xdr:txBody>
        </xdr:sp>
      </mc:Fallback>
    </mc:AlternateContent>
    <xdr:clientData/>
  </xdr:oneCellAnchor>
  <xdr:oneCellAnchor>
    <xdr:from>
      <xdr:col>5</xdr:col>
      <xdr:colOff>570464</xdr:colOff>
      <xdr:row>102</xdr:row>
      <xdr:rowOff>69885</xdr:rowOff>
    </xdr:from>
    <xdr:ext cx="776623" cy="3071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3" name="CuadroTexto 262">
              <a:extLst>
                <a:ext uri="{FF2B5EF4-FFF2-40B4-BE49-F238E27FC236}">
                  <a16:creationId xmlns:a16="http://schemas.microsoft.com/office/drawing/2014/main" id="{FF1B49B2-7F80-4567-A9F6-7C2C53FD1451}"/>
                </a:ext>
              </a:extLst>
            </xdr:cNvPr>
            <xdr:cNvSpPr txBox="1"/>
          </xdr:nvSpPr>
          <xdr:spPr>
            <a:xfrm>
              <a:off x="4239660" y="19981276"/>
              <a:ext cx="776623" cy="307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′′</m:t>
                        </m:r>
                      </m:sup>
                    </m:sSup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𝑅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∅</m:t>
                        </m:r>
                      </m:num>
                      <m:den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1050" i="1"/>
            </a:p>
          </xdr:txBody>
        </xdr:sp>
      </mc:Choice>
      <mc:Fallback xmlns="">
        <xdr:sp macro="" textlink="">
          <xdr:nvSpPr>
            <xdr:cNvPr id="263" name="CuadroTexto 262">
              <a:extLst>
                <a:ext uri="{FF2B5EF4-FFF2-40B4-BE49-F238E27FC236}">
                  <a16:creationId xmlns:a16="http://schemas.microsoft.com/office/drawing/2014/main" id="{FF1B49B2-7F80-4567-A9F6-7C2C53FD1451}"/>
                </a:ext>
              </a:extLst>
            </xdr:cNvPr>
            <xdr:cNvSpPr txBox="1"/>
          </xdr:nvSpPr>
          <xdr:spPr>
            <a:xfrm>
              <a:off x="4239660" y="19981276"/>
              <a:ext cx="776623" cy="307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^′′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=𝑅+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(𝑑∅)/2</a:t>
              </a:r>
              <a:endParaRPr lang="es-PE" sz="1050" i="1"/>
            </a:p>
          </xdr:txBody>
        </xdr:sp>
      </mc:Fallback>
    </mc:AlternateContent>
    <xdr:clientData/>
  </xdr:oneCellAnchor>
  <xdr:twoCellAnchor>
    <xdr:from>
      <xdr:col>6</xdr:col>
      <xdr:colOff>863417</xdr:colOff>
      <xdr:row>17</xdr:row>
      <xdr:rowOff>61273</xdr:rowOff>
    </xdr:from>
    <xdr:to>
      <xdr:col>9</xdr:col>
      <xdr:colOff>888994</xdr:colOff>
      <xdr:row>18</xdr:row>
      <xdr:rowOff>97908</xdr:rowOff>
    </xdr:to>
    <xdr:sp macro="" textlink="">
      <xdr:nvSpPr>
        <xdr:cNvPr id="265" name="Rectángulo 264">
          <a:extLst>
            <a:ext uri="{FF2B5EF4-FFF2-40B4-BE49-F238E27FC236}">
              <a16:creationId xmlns:a16="http://schemas.microsoft.com/office/drawing/2014/main" id="{5E8FDCA4-2AAF-49A4-8B41-A67171D4D998}"/>
            </a:ext>
          </a:extLst>
        </xdr:cNvPr>
        <xdr:cNvSpPr/>
      </xdr:nvSpPr>
      <xdr:spPr>
        <a:xfrm>
          <a:off x="5405651" y="3573617"/>
          <a:ext cx="2740202" cy="239041"/>
        </a:xfrm>
        <a:prstGeom prst="rect">
          <a:avLst/>
        </a:prstGeom>
        <a:ln w="381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/>
            <a:t>VIGA</a:t>
          </a:r>
          <a:r>
            <a:rPr lang="es-PE" sz="1100" b="1" baseline="0"/>
            <a:t> O MURO</a:t>
          </a:r>
          <a:endParaRPr lang="es-PE" sz="1100" b="1"/>
        </a:p>
      </xdr:txBody>
    </xdr:sp>
    <xdr:clientData/>
  </xdr:twoCellAnchor>
  <xdr:twoCellAnchor>
    <xdr:from>
      <xdr:col>7</xdr:col>
      <xdr:colOff>339327</xdr:colOff>
      <xdr:row>20</xdr:row>
      <xdr:rowOff>196454</xdr:rowOff>
    </xdr:from>
    <xdr:to>
      <xdr:col>9</xdr:col>
      <xdr:colOff>500062</xdr:colOff>
      <xdr:row>22</xdr:row>
      <xdr:rowOff>89298</xdr:rowOff>
    </xdr:to>
    <xdr:sp macro="" textlink="">
      <xdr:nvSpPr>
        <xdr:cNvPr id="60" name="Rectángulo 59">
          <a:extLst>
            <a:ext uri="{FF2B5EF4-FFF2-40B4-BE49-F238E27FC236}">
              <a16:creationId xmlns:a16="http://schemas.microsoft.com/office/drawing/2014/main" id="{F7DE6BF5-DB8F-4642-842C-1BA44BE47896}"/>
            </a:ext>
          </a:extLst>
        </xdr:cNvPr>
        <xdr:cNvSpPr/>
      </xdr:nvSpPr>
      <xdr:spPr>
        <a:xfrm>
          <a:off x="5786436" y="4316017"/>
          <a:ext cx="1970485" cy="285750"/>
        </a:xfrm>
        <a:prstGeom prst="rect">
          <a:avLst/>
        </a:prstGeom>
        <a:noFill/>
        <a:ln w="38100"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47625</xdr:colOff>
      <xdr:row>20</xdr:row>
      <xdr:rowOff>196453</xdr:rowOff>
    </xdr:from>
    <xdr:to>
      <xdr:col>7</xdr:col>
      <xdr:colOff>339328</xdr:colOff>
      <xdr:row>24</xdr:row>
      <xdr:rowOff>29766</xdr:rowOff>
    </xdr:to>
    <xdr:sp macro="" textlink="">
      <xdr:nvSpPr>
        <xdr:cNvPr id="63" name="Rectángulo 62">
          <a:extLst>
            <a:ext uri="{FF2B5EF4-FFF2-40B4-BE49-F238E27FC236}">
              <a16:creationId xmlns:a16="http://schemas.microsoft.com/office/drawing/2014/main" id="{81042EEF-C5E8-4ED8-B2B6-A66C3A6A101D}"/>
            </a:ext>
          </a:extLst>
        </xdr:cNvPr>
        <xdr:cNvSpPr/>
      </xdr:nvSpPr>
      <xdr:spPr>
        <a:xfrm>
          <a:off x="5494734" y="4316016"/>
          <a:ext cx="291703" cy="607219"/>
        </a:xfrm>
        <a:prstGeom prst="rect">
          <a:avLst/>
        </a:prstGeom>
        <a:noFill/>
        <a:ln w="381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497681</xdr:colOff>
      <xdr:row>21</xdr:row>
      <xdr:rowOff>3572</xdr:rowOff>
    </xdr:from>
    <xdr:to>
      <xdr:col>9</xdr:col>
      <xdr:colOff>789384</xdr:colOff>
      <xdr:row>24</xdr:row>
      <xdr:rowOff>34712</xdr:rowOff>
    </xdr:to>
    <xdr:sp macro="" textlink="">
      <xdr:nvSpPr>
        <xdr:cNvPr id="266" name="Rectángulo 265">
          <a:extLst>
            <a:ext uri="{FF2B5EF4-FFF2-40B4-BE49-F238E27FC236}">
              <a16:creationId xmlns:a16="http://schemas.microsoft.com/office/drawing/2014/main" id="{B8EF574F-30B2-4D3A-861A-34251C45515C}"/>
            </a:ext>
          </a:extLst>
        </xdr:cNvPr>
        <xdr:cNvSpPr/>
      </xdr:nvSpPr>
      <xdr:spPr>
        <a:xfrm>
          <a:off x="7773316" y="4238534"/>
          <a:ext cx="291703" cy="602640"/>
        </a:xfrm>
        <a:prstGeom prst="rect">
          <a:avLst/>
        </a:prstGeom>
        <a:noFill/>
        <a:ln w="381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47625</xdr:colOff>
      <xdr:row>24</xdr:row>
      <xdr:rowOff>158353</xdr:rowOff>
    </xdr:from>
    <xdr:to>
      <xdr:col>9</xdr:col>
      <xdr:colOff>789384</xdr:colOff>
      <xdr:row>24</xdr:row>
      <xdr:rowOff>160734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2AF69419-DB3F-475E-86CA-24CFCBA1A23A}"/>
            </a:ext>
          </a:extLst>
        </xdr:cNvPr>
        <xdr:cNvCxnSpPr/>
      </xdr:nvCxnSpPr>
      <xdr:spPr>
        <a:xfrm flipV="1">
          <a:off x="5494734" y="5051822"/>
          <a:ext cx="2551509" cy="2381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636984</xdr:colOff>
      <xdr:row>106</xdr:row>
      <xdr:rowOff>45295</xdr:rowOff>
    </xdr:from>
    <xdr:ext cx="711862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8" name="CuadroTexto 267">
              <a:extLst>
                <a:ext uri="{FF2B5EF4-FFF2-40B4-BE49-F238E27FC236}">
                  <a16:creationId xmlns:a16="http://schemas.microsoft.com/office/drawing/2014/main" id="{04E24C81-ABC8-4D5B-A976-075A9D2F8AED}"/>
                </a:ext>
              </a:extLst>
            </xdr:cNvPr>
            <xdr:cNvSpPr txBox="1"/>
          </xdr:nvSpPr>
          <xdr:spPr>
            <a:xfrm>
              <a:off x="4306180" y="20743534"/>
              <a:ext cx="711862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h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′−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′′</m:t>
                    </m:r>
                  </m:oMath>
                </m:oMathPara>
              </a14:m>
              <a:endParaRPr lang="es-PE" sz="1050" i="1"/>
            </a:p>
          </xdr:txBody>
        </xdr:sp>
      </mc:Choice>
      <mc:Fallback xmlns="">
        <xdr:sp macro="" textlink="">
          <xdr:nvSpPr>
            <xdr:cNvPr id="268" name="CuadroTexto 267">
              <a:extLst>
                <a:ext uri="{FF2B5EF4-FFF2-40B4-BE49-F238E27FC236}">
                  <a16:creationId xmlns:a16="http://schemas.microsoft.com/office/drawing/2014/main" id="{04E24C81-ABC8-4D5B-A976-075A9D2F8AED}"/>
                </a:ext>
              </a:extLst>
            </xdr:cNvPr>
            <xdr:cNvSpPr txBox="1"/>
          </xdr:nvSpPr>
          <xdr:spPr>
            <a:xfrm>
              <a:off x="4306180" y="20743534"/>
              <a:ext cx="711862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𝑑=ℎ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′−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′′</a:t>
              </a:r>
              <a:endParaRPr lang="es-PE" sz="1050" i="1"/>
            </a:p>
          </xdr:txBody>
        </xdr:sp>
      </mc:Fallback>
    </mc:AlternateContent>
    <xdr:clientData/>
  </xdr:oneCellAnchor>
  <xdr:twoCellAnchor>
    <xdr:from>
      <xdr:col>3</xdr:col>
      <xdr:colOff>434578</xdr:colOff>
      <xdr:row>101</xdr:row>
      <xdr:rowOff>53579</xdr:rowOff>
    </xdr:from>
    <xdr:to>
      <xdr:col>4</xdr:col>
      <xdr:colOff>65489</xdr:colOff>
      <xdr:row>102</xdr:row>
      <xdr:rowOff>125021</xdr:rowOff>
    </xdr:to>
    <xdr:cxnSp macro="">
      <xdr:nvCxnSpPr>
        <xdr:cNvPr id="81" name="Conector: curvado 80">
          <a:extLst>
            <a:ext uri="{FF2B5EF4-FFF2-40B4-BE49-F238E27FC236}">
              <a16:creationId xmlns:a16="http://schemas.microsoft.com/office/drawing/2014/main" id="{B223693B-459F-40EF-A8EE-E2CC9324BF99}"/>
            </a:ext>
          </a:extLst>
        </xdr:cNvPr>
        <xdr:cNvCxnSpPr/>
      </xdr:nvCxnSpPr>
      <xdr:spPr>
        <a:xfrm rot="10800000">
          <a:off x="2601516" y="19448860"/>
          <a:ext cx="381004" cy="273849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800099</xdr:colOff>
      <xdr:row>108</xdr:row>
      <xdr:rowOff>190499</xdr:rowOff>
    </xdr:from>
    <xdr:to>
      <xdr:col>2</xdr:col>
      <xdr:colOff>814413</xdr:colOff>
      <xdr:row>114</xdr:row>
      <xdr:rowOff>113159</xdr:rowOff>
    </xdr:to>
    <xdr:sp macro="" textlink="">
      <xdr:nvSpPr>
        <xdr:cNvPr id="173" name="Pentágono 172">
          <a:extLst>
            <a:ext uri="{FF2B5EF4-FFF2-40B4-BE49-F238E27FC236}">
              <a16:creationId xmlns:a16="http://schemas.microsoft.com/office/drawing/2014/main" id="{D7C4BA81-CB19-4FFD-A083-75E77CE46A21}"/>
            </a:ext>
          </a:extLst>
        </xdr:cNvPr>
        <xdr:cNvSpPr/>
      </xdr:nvSpPr>
      <xdr:spPr>
        <a:xfrm>
          <a:off x="1190624" y="20888324"/>
          <a:ext cx="881089" cy="1065660"/>
        </a:xfrm>
        <a:custGeom>
          <a:avLst/>
          <a:gdLst>
            <a:gd name="connsiteX0" fmla="*/ 1 w 1393032"/>
            <a:gd name="connsiteY0" fmla="*/ 509350 h 1333500"/>
            <a:gd name="connsiteX1" fmla="*/ 696516 w 1393032"/>
            <a:gd name="connsiteY1" fmla="*/ 0 h 1333500"/>
            <a:gd name="connsiteX2" fmla="*/ 1393031 w 1393032"/>
            <a:gd name="connsiteY2" fmla="*/ 509350 h 1333500"/>
            <a:gd name="connsiteX3" fmla="*/ 1126986 w 1393032"/>
            <a:gd name="connsiteY3" fmla="*/ 1333497 h 1333500"/>
            <a:gd name="connsiteX4" fmla="*/ 266046 w 1393032"/>
            <a:gd name="connsiteY4" fmla="*/ 1333497 h 1333500"/>
            <a:gd name="connsiteX5" fmla="*/ 1 w 1393032"/>
            <a:gd name="connsiteY5" fmla="*/ 509350 h 1333500"/>
            <a:gd name="connsiteX0" fmla="*/ 0 w 1400829"/>
            <a:gd name="connsiteY0" fmla="*/ 509350 h 1333497"/>
            <a:gd name="connsiteX1" fmla="*/ 696515 w 1400829"/>
            <a:gd name="connsiteY1" fmla="*/ 0 h 1333497"/>
            <a:gd name="connsiteX2" fmla="*/ 1393030 w 1400829"/>
            <a:gd name="connsiteY2" fmla="*/ 509350 h 1333497"/>
            <a:gd name="connsiteX3" fmla="*/ 1400829 w 1400829"/>
            <a:gd name="connsiteY3" fmla="*/ 1327544 h 1333497"/>
            <a:gd name="connsiteX4" fmla="*/ 266045 w 1400829"/>
            <a:gd name="connsiteY4" fmla="*/ 1333497 h 1333497"/>
            <a:gd name="connsiteX5" fmla="*/ 0 w 1400829"/>
            <a:gd name="connsiteY5" fmla="*/ 509350 h 1333497"/>
            <a:gd name="connsiteX0" fmla="*/ 0 w 1400829"/>
            <a:gd name="connsiteY0" fmla="*/ 509350 h 1339451"/>
            <a:gd name="connsiteX1" fmla="*/ 696515 w 1400829"/>
            <a:gd name="connsiteY1" fmla="*/ 0 h 1339451"/>
            <a:gd name="connsiteX2" fmla="*/ 1393030 w 1400829"/>
            <a:gd name="connsiteY2" fmla="*/ 509350 h 1339451"/>
            <a:gd name="connsiteX3" fmla="*/ 1400829 w 1400829"/>
            <a:gd name="connsiteY3" fmla="*/ 1327544 h 1339451"/>
            <a:gd name="connsiteX4" fmla="*/ 10061 w 1400829"/>
            <a:gd name="connsiteY4" fmla="*/ 1339451 h 1339451"/>
            <a:gd name="connsiteX5" fmla="*/ 0 w 1400829"/>
            <a:gd name="connsiteY5" fmla="*/ 509350 h 1339451"/>
            <a:gd name="connsiteX0" fmla="*/ 0 w 1407798"/>
            <a:gd name="connsiteY0" fmla="*/ 509350 h 1339503"/>
            <a:gd name="connsiteX1" fmla="*/ 696515 w 1407798"/>
            <a:gd name="connsiteY1" fmla="*/ 0 h 1339503"/>
            <a:gd name="connsiteX2" fmla="*/ 1393030 w 1407798"/>
            <a:gd name="connsiteY2" fmla="*/ 509350 h 1339503"/>
            <a:gd name="connsiteX3" fmla="*/ 1407798 w 1407798"/>
            <a:gd name="connsiteY3" fmla="*/ 1339503 h 1339503"/>
            <a:gd name="connsiteX4" fmla="*/ 10061 w 1407798"/>
            <a:gd name="connsiteY4" fmla="*/ 1339451 h 1339503"/>
            <a:gd name="connsiteX5" fmla="*/ 0 w 1407798"/>
            <a:gd name="connsiteY5" fmla="*/ 509350 h 1339503"/>
            <a:gd name="connsiteX0" fmla="*/ 0 w 1393890"/>
            <a:gd name="connsiteY0" fmla="*/ 509350 h 1345483"/>
            <a:gd name="connsiteX1" fmla="*/ 696515 w 1393890"/>
            <a:gd name="connsiteY1" fmla="*/ 0 h 1345483"/>
            <a:gd name="connsiteX2" fmla="*/ 1393030 w 1393890"/>
            <a:gd name="connsiteY2" fmla="*/ 509350 h 1345483"/>
            <a:gd name="connsiteX3" fmla="*/ 1393859 w 1393890"/>
            <a:gd name="connsiteY3" fmla="*/ 1345483 h 1345483"/>
            <a:gd name="connsiteX4" fmla="*/ 10061 w 1393890"/>
            <a:gd name="connsiteY4" fmla="*/ 1339451 h 1345483"/>
            <a:gd name="connsiteX5" fmla="*/ 0 w 1393890"/>
            <a:gd name="connsiteY5" fmla="*/ 509350 h 13454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393890" h="1345483">
              <a:moveTo>
                <a:pt x="0" y="509350"/>
              </a:moveTo>
              <a:lnTo>
                <a:pt x="696515" y="0"/>
              </a:lnTo>
              <a:lnTo>
                <a:pt x="1393030" y="509350"/>
              </a:lnTo>
              <a:cubicBezTo>
                <a:pt x="1395630" y="782081"/>
                <a:pt x="1391259" y="1072752"/>
                <a:pt x="1393859" y="1345483"/>
              </a:cubicBezTo>
              <a:lnTo>
                <a:pt x="10061" y="1339451"/>
              </a:lnTo>
              <a:lnTo>
                <a:pt x="0" y="509350"/>
              </a:lnTo>
              <a:close/>
            </a:path>
          </a:pathLst>
        </a:cu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374694</xdr:colOff>
      <xdr:row>108</xdr:row>
      <xdr:rowOff>190499</xdr:rowOff>
    </xdr:from>
    <xdr:to>
      <xdr:col>2</xdr:col>
      <xdr:colOff>375046</xdr:colOff>
      <xdr:row>110</xdr:row>
      <xdr:rowOff>172640</xdr:rowOff>
    </xdr:to>
    <xdr:cxnSp macro="">
      <xdr:nvCxnSpPr>
        <xdr:cNvPr id="181" name="Conector recto 180">
          <a:extLst>
            <a:ext uri="{FF2B5EF4-FFF2-40B4-BE49-F238E27FC236}">
              <a16:creationId xmlns:a16="http://schemas.microsoft.com/office/drawing/2014/main" id="{51212D89-C42C-40F2-94E0-8608D7D97B80}"/>
            </a:ext>
          </a:extLst>
        </xdr:cNvPr>
        <xdr:cNvCxnSpPr/>
      </xdr:nvCxnSpPr>
      <xdr:spPr>
        <a:xfrm>
          <a:off x="1636757" y="20990718"/>
          <a:ext cx="352" cy="36314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227178</xdr:colOff>
      <xdr:row>108</xdr:row>
      <xdr:rowOff>150860</xdr:rowOff>
    </xdr:from>
    <xdr:to>
      <xdr:col>2</xdr:col>
      <xdr:colOff>473140</xdr:colOff>
      <xdr:row>110</xdr:row>
      <xdr:rowOff>27925</xdr:rowOff>
    </xdr:to>
    <xdr:sp macro="" textlink="">
      <xdr:nvSpPr>
        <xdr:cNvPr id="183" name="Arco 182">
          <a:extLst>
            <a:ext uri="{FF2B5EF4-FFF2-40B4-BE49-F238E27FC236}">
              <a16:creationId xmlns:a16="http://schemas.microsoft.com/office/drawing/2014/main" id="{A7C577BC-F03C-4C64-8190-E2664059F6D5}"/>
            </a:ext>
          </a:extLst>
        </xdr:cNvPr>
        <xdr:cNvSpPr/>
      </xdr:nvSpPr>
      <xdr:spPr>
        <a:xfrm rot="9823395">
          <a:off x="1484478" y="20904474"/>
          <a:ext cx="245962" cy="258065"/>
        </a:xfrm>
        <a:prstGeom prst="arc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283686</xdr:colOff>
      <xdr:row>108</xdr:row>
      <xdr:rowOff>168004</xdr:rowOff>
    </xdr:from>
    <xdr:to>
      <xdr:col>2</xdr:col>
      <xdr:colOff>526728</xdr:colOff>
      <xdr:row>110</xdr:row>
      <xdr:rowOff>24727</xdr:rowOff>
    </xdr:to>
    <xdr:sp macro="" textlink="">
      <xdr:nvSpPr>
        <xdr:cNvPr id="282" name="Arco 281">
          <a:extLst>
            <a:ext uri="{FF2B5EF4-FFF2-40B4-BE49-F238E27FC236}">
              <a16:creationId xmlns:a16="http://schemas.microsoft.com/office/drawing/2014/main" id="{01964544-24ED-4446-B411-B58C79403378}"/>
            </a:ext>
          </a:extLst>
        </xdr:cNvPr>
        <xdr:cNvSpPr/>
      </xdr:nvSpPr>
      <xdr:spPr>
        <a:xfrm rot="11776605" flipH="1">
          <a:off x="1540986" y="20921618"/>
          <a:ext cx="243042" cy="237723"/>
        </a:xfrm>
        <a:prstGeom prst="arc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2</xdr:col>
      <xdr:colOff>438214</xdr:colOff>
      <xdr:row>109</xdr:row>
      <xdr:rowOff>182165</xdr:rowOff>
    </xdr:from>
    <xdr:ext cx="198770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3" name="CuadroTexto 282">
              <a:extLst>
                <a:ext uri="{FF2B5EF4-FFF2-40B4-BE49-F238E27FC236}">
                  <a16:creationId xmlns:a16="http://schemas.microsoft.com/office/drawing/2014/main" id="{602006E5-EA12-4D05-AC2C-D8A4A6DD631E}"/>
                </a:ext>
              </a:extLst>
            </xdr:cNvPr>
            <xdr:cNvSpPr txBox="1"/>
          </xdr:nvSpPr>
          <xdr:spPr>
            <a:xfrm flipH="1">
              <a:off x="1700277" y="21172884"/>
              <a:ext cx="198770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05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s-PE" sz="1050" i="1"/>
            </a:p>
          </xdr:txBody>
        </xdr:sp>
      </mc:Choice>
      <mc:Fallback xmlns="">
        <xdr:sp macro="" textlink="">
          <xdr:nvSpPr>
            <xdr:cNvPr id="283" name="CuadroTexto 282">
              <a:extLst>
                <a:ext uri="{FF2B5EF4-FFF2-40B4-BE49-F238E27FC236}">
                  <a16:creationId xmlns:a16="http://schemas.microsoft.com/office/drawing/2014/main" id="{602006E5-EA12-4D05-AC2C-D8A4A6DD631E}"/>
                </a:ext>
              </a:extLst>
            </xdr:cNvPr>
            <xdr:cNvSpPr txBox="1"/>
          </xdr:nvSpPr>
          <xdr:spPr>
            <a:xfrm flipH="1">
              <a:off x="1700277" y="21172884"/>
              <a:ext cx="198770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05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es-PE" sz="1050" i="1"/>
            </a:p>
          </xdr:txBody>
        </xdr:sp>
      </mc:Fallback>
    </mc:AlternateContent>
    <xdr:clientData/>
  </xdr:oneCellAnchor>
  <xdr:oneCellAnchor>
    <xdr:from>
      <xdr:col>2</xdr:col>
      <xdr:colOff>114364</xdr:colOff>
      <xdr:row>109</xdr:row>
      <xdr:rowOff>179783</xdr:rowOff>
    </xdr:from>
    <xdr:ext cx="198770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4" name="CuadroTexto 303">
              <a:extLst>
                <a:ext uri="{FF2B5EF4-FFF2-40B4-BE49-F238E27FC236}">
                  <a16:creationId xmlns:a16="http://schemas.microsoft.com/office/drawing/2014/main" id="{264241DB-A57D-4B92-A65B-6F8BA3644F0E}"/>
                </a:ext>
              </a:extLst>
            </xdr:cNvPr>
            <xdr:cNvSpPr txBox="1"/>
          </xdr:nvSpPr>
          <xdr:spPr>
            <a:xfrm flipH="1">
              <a:off x="1376427" y="21170502"/>
              <a:ext cx="198770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05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s-PE" sz="1050" i="1"/>
            </a:p>
          </xdr:txBody>
        </xdr:sp>
      </mc:Choice>
      <mc:Fallback xmlns="">
        <xdr:sp macro="" textlink="">
          <xdr:nvSpPr>
            <xdr:cNvPr id="304" name="CuadroTexto 303">
              <a:extLst>
                <a:ext uri="{FF2B5EF4-FFF2-40B4-BE49-F238E27FC236}">
                  <a16:creationId xmlns:a16="http://schemas.microsoft.com/office/drawing/2014/main" id="{264241DB-A57D-4B92-A65B-6F8BA3644F0E}"/>
                </a:ext>
              </a:extLst>
            </xdr:cNvPr>
            <xdr:cNvSpPr txBox="1"/>
          </xdr:nvSpPr>
          <xdr:spPr>
            <a:xfrm flipH="1">
              <a:off x="1376427" y="21170502"/>
              <a:ext cx="198770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05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es-PE" sz="1050" i="1"/>
            </a:p>
          </xdr:txBody>
        </xdr:sp>
      </mc:Fallback>
    </mc:AlternateContent>
    <xdr:clientData/>
  </xdr:oneCellAnchor>
  <xdr:oneCellAnchor>
    <xdr:from>
      <xdr:col>1</xdr:col>
      <xdr:colOff>568899</xdr:colOff>
      <xdr:row>115</xdr:row>
      <xdr:rowOff>105778</xdr:rowOff>
    </xdr:from>
    <xdr:ext cx="1220141" cy="439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0" name="CuadroTexto 309">
              <a:extLst>
                <a:ext uri="{FF2B5EF4-FFF2-40B4-BE49-F238E27FC236}">
                  <a16:creationId xmlns:a16="http://schemas.microsoft.com/office/drawing/2014/main" id="{FAF9EBD4-C997-4B1C-91C3-43B157BFE9DC}"/>
                </a:ext>
              </a:extLst>
            </xdr:cNvPr>
            <xdr:cNvSpPr txBox="1"/>
          </xdr:nvSpPr>
          <xdr:spPr>
            <a:xfrm>
              <a:off x="959424" y="22327603"/>
              <a:ext cx="1220141" cy="439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𝑀𝑢</m:t>
                        </m:r>
                      </m:num>
                      <m:den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𝑓𝑦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(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𝑎</m:t>
                            </m:r>
                          </m:num>
                          <m:den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3</m:t>
                            </m:r>
                          </m:den>
                        </m:f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den>
                    </m:f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10" name="CuadroTexto 309">
              <a:extLst>
                <a:ext uri="{FF2B5EF4-FFF2-40B4-BE49-F238E27FC236}">
                  <a16:creationId xmlns:a16="http://schemas.microsoft.com/office/drawing/2014/main" id="{FAF9EBD4-C997-4B1C-91C3-43B157BFE9DC}"/>
                </a:ext>
              </a:extLst>
            </xdr:cNvPr>
            <xdr:cNvSpPr txBox="1"/>
          </xdr:nvSpPr>
          <xdr:spPr>
            <a:xfrm>
              <a:off x="959424" y="22327603"/>
              <a:ext cx="1220141" cy="439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𝐴𝑠=𝑀𝑢/(∅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𝑓𝑦 (𝑑−2𝑎/3)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 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9</xdr:col>
      <xdr:colOff>638177</xdr:colOff>
      <xdr:row>111</xdr:row>
      <xdr:rowOff>125996</xdr:rowOff>
    </xdr:from>
    <xdr:ext cx="1587679" cy="471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1" name="CuadroTexto 310">
              <a:extLst>
                <a:ext uri="{FF2B5EF4-FFF2-40B4-BE49-F238E27FC236}">
                  <a16:creationId xmlns:a16="http://schemas.microsoft.com/office/drawing/2014/main" id="{E8B4696B-7930-43A3-8975-0C6BA03A1AED}"/>
                </a:ext>
              </a:extLst>
            </xdr:cNvPr>
            <xdr:cNvSpPr txBox="1"/>
          </xdr:nvSpPr>
          <xdr:spPr>
            <a:xfrm>
              <a:off x="7896227" y="21395321"/>
              <a:ext cx="1587679" cy="471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s-ES" sz="1050" b="0">
                  <a:ea typeface="Cambria Math" panose="02040503050406030204" pitchFamily="18" charset="0"/>
                </a:rPr>
                <a:t>P</a:t>
              </a:r>
              <a14:m>
                <m:oMath xmlns:m="http://schemas.openxmlformats.org/officeDocument/2006/math"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𝑎𝑟𝑎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𝑙𝑎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𝑝𝑟𝑖𝑚𝑒𝑟𝑎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𝑖𝑡𝑒𝑟𝑎𝑐𝑖𝑜𝑛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endParaRPr lang="es-ES" sz="105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𝑡𝑜𝑚𝑎𝑚𝑜𝑠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</m:t>
                        </m:r>
                      </m:den>
                    </m:f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11" name="CuadroTexto 310">
              <a:extLst>
                <a:ext uri="{FF2B5EF4-FFF2-40B4-BE49-F238E27FC236}">
                  <a16:creationId xmlns:a16="http://schemas.microsoft.com/office/drawing/2014/main" id="{E8B4696B-7930-43A3-8975-0C6BA03A1AED}"/>
                </a:ext>
              </a:extLst>
            </xdr:cNvPr>
            <xdr:cNvSpPr txBox="1"/>
          </xdr:nvSpPr>
          <xdr:spPr>
            <a:xfrm>
              <a:off x="7896227" y="21395321"/>
              <a:ext cx="1587679" cy="471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s-ES" sz="1050" b="0">
                  <a:ea typeface="Cambria Math" panose="02040503050406030204" pitchFamily="18" charset="0"/>
                </a:rPr>
                <a:t>P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𝑎𝑟𝑎 𝑙𝑎 𝑝𝑟𝑖𝑚𝑒𝑟𝑎 𝑖𝑡𝑒𝑟𝑎𝑐𝑖𝑜𝑛 </a:t>
              </a:r>
              <a:endParaRPr lang="es-ES" sz="105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𝑡𝑜𝑚𝑎𝑚𝑜𝑠   𝑎=𝑑/5  </a:t>
              </a:r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521804</xdr:colOff>
      <xdr:row>115</xdr:row>
      <xdr:rowOff>74543</xdr:rowOff>
    </xdr:from>
    <xdr:ext cx="1117677" cy="4773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2" name="CuadroTexto 311">
              <a:extLst>
                <a:ext uri="{FF2B5EF4-FFF2-40B4-BE49-F238E27FC236}">
                  <a16:creationId xmlns:a16="http://schemas.microsoft.com/office/drawing/2014/main" id="{7524F809-51C1-475D-B2B1-2DF753C86BBB}"/>
                </a:ext>
              </a:extLst>
            </xdr:cNvPr>
            <xdr:cNvSpPr txBox="1"/>
          </xdr:nvSpPr>
          <xdr:spPr>
            <a:xfrm>
              <a:off x="3437282" y="22056586"/>
              <a:ext cx="1117677" cy="477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𝐴𝑠</m:t>
                            </m:r>
                            <m: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𝑓𝑦</m:t>
                            </m:r>
                          </m:num>
                          <m:den>
                            <m: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0.85 </m:t>
                            </m:r>
                            <m: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𝑓𝑐</m:t>
                            </m:r>
                            <m: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𝑡𝑔</m:t>
                            </m:r>
                            <m: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𝛽</m:t>
                            </m:r>
                          </m:den>
                        </m:f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</m:rad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12" name="CuadroTexto 311">
              <a:extLst>
                <a:ext uri="{FF2B5EF4-FFF2-40B4-BE49-F238E27FC236}">
                  <a16:creationId xmlns:a16="http://schemas.microsoft.com/office/drawing/2014/main" id="{7524F809-51C1-475D-B2B1-2DF753C86BBB}"/>
                </a:ext>
              </a:extLst>
            </xdr:cNvPr>
            <xdr:cNvSpPr txBox="1"/>
          </xdr:nvSpPr>
          <xdr:spPr>
            <a:xfrm>
              <a:off x="3437282" y="22056586"/>
              <a:ext cx="1117677" cy="477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𝑎=√(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𝐴𝑠 𝑓𝑦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)/(0.85 𝑓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𝑡𝑔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 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4</xdr:col>
      <xdr:colOff>461211</xdr:colOff>
      <xdr:row>123</xdr:row>
      <xdr:rowOff>1</xdr:rowOff>
    </xdr:from>
    <xdr:to>
      <xdr:col>5</xdr:col>
      <xdr:colOff>2</xdr:colOff>
      <xdr:row>125</xdr:row>
      <xdr:rowOff>3</xdr:rowOff>
    </xdr:to>
    <xdr:cxnSp macro="">
      <xdr:nvCxnSpPr>
        <xdr:cNvPr id="313" name="Conector: angular 312">
          <a:extLst>
            <a:ext uri="{FF2B5EF4-FFF2-40B4-BE49-F238E27FC236}">
              <a16:creationId xmlns:a16="http://schemas.microsoft.com/office/drawing/2014/main" id="{9D115EAB-BB56-43A1-8451-5DB521749062}"/>
            </a:ext>
          </a:extLst>
        </xdr:cNvPr>
        <xdr:cNvCxnSpPr/>
      </xdr:nvCxnSpPr>
      <xdr:spPr>
        <a:xfrm rot="5400000" flipH="1" flipV="1">
          <a:off x="3324160" y="18323965"/>
          <a:ext cx="397567" cy="292509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671764</xdr:colOff>
      <xdr:row>124</xdr:row>
      <xdr:rowOff>195509</xdr:rowOff>
    </xdr:from>
    <xdr:to>
      <xdr:col>4</xdr:col>
      <xdr:colOff>461213</xdr:colOff>
      <xdr:row>126</xdr:row>
      <xdr:rowOff>5013</xdr:rowOff>
    </xdr:to>
    <xdr:cxnSp macro="">
      <xdr:nvCxnSpPr>
        <xdr:cNvPr id="317" name="Conector: angular 316">
          <a:extLst>
            <a:ext uri="{FF2B5EF4-FFF2-40B4-BE49-F238E27FC236}">
              <a16:creationId xmlns:a16="http://schemas.microsoft.com/office/drawing/2014/main" id="{ED2B8267-29F3-4885-BECA-AE97A97B43D3}"/>
            </a:ext>
          </a:extLst>
        </xdr:cNvPr>
        <xdr:cNvCxnSpPr/>
      </xdr:nvCxnSpPr>
      <xdr:spPr>
        <a:xfrm rot="10800000" flipV="1">
          <a:off x="2833525" y="18665726"/>
          <a:ext cx="543166" cy="207070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372982</xdr:colOff>
      <xdr:row>126</xdr:row>
      <xdr:rowOff>6653</xdr:rowOff>
    </xdr:from>
    <xdr:to>
      <xdr:col>3</xdr:col>
      <xdr:colOff>668391</xdr:colOff>
      <xdr:row>128</xdr:row>
      <xdr:rowOff>12032</xdr:rowOff>
    </xdr:to>
    <xdr:cxnSp macro="">
      <xdr:nvCxnSpPr>
        <xdr:cNvPr id="319" name="Conector: angular 318">
          <a:extLst>
            <a:ext uri="{FF2B5EF4-FFF2-40B4-BE49-F238E27FC236}">
              <a16:creationId xmlns:a16="http://schemas.microsoft.com/office/drawing/2014/main" id="{0B8BD599-551F-46FA-B15E-8BB57A5C1B76}"/>
            </a:ext>
          </a:extLst>
        </xdr:cNvPr>
        <xdr:cNvCxnSpPr/>
      </xdr:nvCxnSpPr>
      <xdr:spPr>
        <a:xfrm rot="5400000" flipH="1" flipV="1">
          <a:off x="2480976" y="18928203"/>
          <a:ext cx="402944" cy="295409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738941</xdr:colOff>
      <xdr:row>128</xdr:row>
      <xdr:rowOff>12027</xdr:rowOff>
    </xdr:from>
    <xdr:to>
      <xdr:col>3</xdr:col>
      <xdr:colOff>372982</xdr:colOff>
      <xdr:row>129</xdr:row>
      <xdr:rowOff>22057</xdr:rowOff>
    </xdr:to>
    <xdr:cxnSp macro="">
      <xdr:nvCxnSpPr>
        <xdr:cNvPr id="320" name="Conector: angular 319">
          <a:extLst>
            <a:ext uri="{FF2B5EF4-FFF2-40B4-BE49-F238E27FC236}">
              <a16:creationId xmlns:a16="http://schemas.microsoft.com/office/drawing/2014/main" id="{75EDE9F4-5018-41CD-9DB2-7255121B040D}"/>
            </a:ext>
          </a:extLst>
        </xdr:cNvPr>
        <xdr:cNvCxnSpPr/>
      </xdr:nvCxnSpPr>
      <xdr:spPr>
        <a:xfrm rot="10800000" flipV="1">
          <a:off x="1997898" y="19277375"/>
          <a:ext cx="536845" cy="208812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440158</xdr:colOff>
      <xdr:row>129</xdr:row>
      <xdr:rowOff>18684</xdr:rowOff>
    </xdr:from>
    <xdr:to>
      <xdr:col>2</xdr:col>
      <xdr:colOff>735567</xdr:colOff>
      <xdr:row>131</xdr:row>
      <xdr:rowOff>24063</xdr:rowOff>
    </xdr:to>
    <xdr:cxnSp macro="">
      <xdr:nvCxnSpPr>
        <xdr:cNvPr id="321" name="Conector: angular 320">
          <a:extLst>
            <a:ext uri="{FF2B5EF4-FFF2-40B4-BE49-F238E27FC236}">
              <a16:creationId xmlns:a16="http://schemas.microsoft.com/office/drawing/2014/main" id="{BE21050D-75BF-464F-A9EE-730BC95FA0C9}"/>
            </a:ext>
          </a:extLst>
        </xdr:cNvPr>
        <xdr:cNvCxnSpPr/>
      </xdr:nvCxnSpPr>
      <xdr:spPr>
        <a:xfrm rot="5400000" flipH="1" flipV="1">
          <a:off x="1649489" y="19532440"/>
          <a:ext cx="394662" cy="295409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737152</xdr:colOff>
      <xdr:row>131</xdr:row>
      <xdr:rowOff>24056</xdr:rowOff>
    </xdr:from>
    <xdr:to>
      <xdr:col>2</xdr:col>
      <xdr:colOff>440166</xdr:colOff>
      <xdr:row>132</xdr:row>
      <xdr:rowOff>41413</xdr:rowOff>
    </xdr:to>
    <xdr:cxnSp macro="">
      <xdr:nvCxnSpPr>
        <xdr:cNvPr id="331" name="Conector: angular 330">
          <a:extLst>
            <a:ext uri="{FF2B5EF4-FFF2-40B4-BE49-F238E27FC236}">
              <a16:creationId xmlns:a16="http://schemas.microsoft.com/office/drawing/2014/main" id="{A6FB392E-C983-429F-B46F-00367127E9FF}"/>
            </a:ext>
          </a:extLst>
        </xdr:cNvPr>
        <xdr:cNvCxnSpPr/>
      </xdr:nvCxnSpPr>
      <xdr:spPr>
        <a:xfrm rot="10800000" flipV="1">
          <a:off x="1126435" y="19877469"/>
          <a:ext cx="572688" cy="216140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97450</xdr:colOff>
      <xdr:row>124</xdr:row>
      <xdr:rowOff>173490</xdr:rowOff>
    </xdr:from>
    <xdr:to>
      <xdr:col>5</xdr:col>
      <xdr:colOff>248670</xdr:colOff>
      <xdr:row>134</xdr:row>
      <xdr:rowOff>19688</xdr:rowOff>
    </xdr:to>
    <xdr:cxnSp macro="">
      <xdr:nvCxnSpPr>
        <xdr:cNvPr id="332" name="Conector recto 331">
          <a:extLst>
            <a:ext uri="{FF2B5EF4-FFF2-40B4-BE49-F238E27FC236}">
              <a16:creationId xmlns:a16="http://schemas.microsoft.com/office/drawing/2014/main" id="{5E7875AE-B26C-4713-996E-44258BAC1710}"/>
            </a:ext>
          </a:extLst>
        </xdr:cNvPr>
        <xdr:cNvCxnSpPr/>
      </xdr:nvCxnSpPr>
      <xdr:spPr>
        <a:xfrm flipV="1">
          <a:off x="1356407" y="18643707"/>
          <a:ext cx="2561459" cy="182574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654676</xdr:colOff>
      <xdr:row>131</xdr:row>
      <xdr:rowOff>110007</xdr:rowOff>
    </xdr:from>
    <xdr:to>
      <xdr:col>2</xdr:col>
      <xdr:colOff>190499</xdr:colOff>
      <xdr:row>134</xdr:row>
      <xdr:rowOff>142875</xdr:rowOff>
    </xdr:to>
    <xdr:cxnSp macro="">
      <xdr:nvCxnSpPr>
        <xdr:cNvPr id="333" name="Conector recto 332">
          <a:extLst>
            <a:ext uri="{FF2B5EF4-FFF2-40B4-BE49-F238E27FC236}">
              <a16:creationId xmlns:a16="http://schemas.microsoft.com/office/drawing/2014/main" id="{209BAF39-D89C-4D98-B305-858D832EEC1A}"/>
            </a:ext>
          </a:extLst>
        </xdr:cNvPr>
        <xdr:cNvCxnSpPr/>
      </xdr:nvCxnSpPr>
      <xdr:spPr>
        <a:xfrm>
          <a:off x="1043959" y="19963420"/>
          <a:ext cx="405497" cy="629216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679377</xdr:colOff>
      <xdr:row>122</xdr:row>
      <xdr:rowOff>69607</xdr:rowOff>
    </xdr:from>
    <xdr:to>
      <xdr:col>5</xdr:col>
      <xdr:colOff>327573</xdr:colOff>
      <xdr:row>125</xdr:row>
      <xdr:rowOff>102477</xdr:rowOff>
    </xdr:to>
    <xdr:cxnSp macro="">
      <xdr:nvCxnSpPr>
        <xdr:cNvPr id="334" name="Conector recto 333">
          <a:extLst>
            <a:ext uri="{FF2B5EF4-FFF2-40B4-BE49-F238E27FC236}">
              <a16:creationId xmlns:a16="http://schemas.microsoft.com/office/drawing/2014/main" id="{69EEEF30-B66D-4A62-A4FC-0BF73C8980E1}"/>
            </a:ext>
          </a:extLst>
        </xdr:cNvPr>
        <xdr:cNvCxnSpPr/>
      </xdr:nvCxnSpPr>
      <xdr:spPr>
        <a:xfrm>
          <a:off x="3594855" y="18150542"/>
          <a:ext cx="401914" cy="62093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737152</xdr:colOff>
      <xdr:row>131</xdr:row>
      <xdr:rowOff>24056</xdr:rowOff>
    </xdr:from>
    <xdr:to>
      <xdr:col>2</xdr:col>
      <xdr:colOff>440166</xdr:colOff>
      <xdr:row>132</xdr:row>
      <xdr:rowOff>41413</xdr:rowOff>
    </xdr:to>
    <xdr:cxnSp macro="">
      <xdr:nvCxnSpPr>
        <xdr:cNvPr id="335" name="Conector: angular 334">
          <a:extLst>
            <a:ext uri="{FF2B5EF4-FFF2-40B4-BE49-F238E27FC236}">
              <a16:creationId xmlns:a16="http://schemas.microsoft.com/office/drawing/2014/main" id="{90BC631D-AE8E-4FBB-900D-537BCD04FAFC}"/>
            </a:ext>
          </a:extLst>
        </xdr:cNvPr>
        <xdr:cNvCxnSpPr/>
      </xdr:nvCxnSpPr>
      <xdr:spPr>
        <a:xfrm rot="10800000" flipV="1">
          <a:off x="1126435" y="19877469"/>
          <a:ext cx="572688" cy="216140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654676</xdr:colOff>
      <xdr:row>131</xdr:row>
      <xdr:rowOff>110007</xdr:rowOff>
    </xdr:from>
    <xdr:to>
      <xdr:col>2</xdr:col>
      <xdr:colOff>190499</xdr:colOff>
      <xdr:row>134</xdr:row>
      <xdr:rowOff>142875</xdr:rowOff>
    </xdr:to>
    <xdr:cxnSp macro="">
      <xdr:nvCxnSpPr>
        <xdr:cNvPr id="336" name="Conector recto 335">
          <a:extLst>
            <a:ext uri="{FF2B5EF4-FFF2-40B4-BE49-F238E27FC236}">
              <a16:creationId xmlns:a16="http://schemas.microsoft.com/office/drawing/2014/main" id="{7F994378-9324-4C18-99F6-D717A16F572B}"/>
            </a:ext>
          </a:extLst>
        </xdr:cNvPr>
        <xdr:cNvCxnSpPr/>
      </xdr:nvCxnSpPr>
      <xdr:spPr>
        <a:xfrm>
          <a:off x="1043959" y="19963420"/>
          <a:ext cx="405497" cy="629216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438979</xdr:colOff>
      <xdr:row>130</xdr:row>
      <xdr:rowOff>16564</xdr:rowOff>
    </xdr:from>
    <xdr:to>
      <xdr:col>2</xdr:col>
      <xdr:colOff>737153</xdr:colOff>
      <xdr:row>131</xdr:row>
      <xdr:rowOff>149087</xdr:rowOff>
    </xdr:to>
    <xdr:sp macro="" textlink="">
      <xdr:nvSpPr>
        <xdr:cNvPr id="184" name="Diagrama de flujo: proceso 183">
          <a:extLst>
            <a:ext uri="{FF2B5EF4-FFF2-40B4-BE49-F238E27FC236}">
              <a16:creationId xmlns:a16="http://schemas.microsoft.com/office/drawing/2014/main" id="{342C3908-6036-4563-A2AD-D9BF186B8822}"/>
            </a:ext>
          </a:extLst>
        </xdr:cNvPr>
        <xdr:cNvSpPr/>
      </xdr:nvSpPr>
      <xdr:spPr>
        <a:xfrm>
          <a:off x="1697936" y="24914086"/>
          <a:ext cx="298174" cy="323023"/>
        </a:xfrm>
        <a:prstGeom prst="flowChartProcess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737153</xdr:colOff>
      <xdr:row>130</xdr:row>
      <xdr:rowOff>178076</xdr:rowOff>
    </xdr:from>
    <xdr:to>
      <xdr:col>3</xdr:col>
      <xdr:colOff>231913</xdr:colOff>
      <xdr:row>131</xdr:row>
      <xdr:rowOff>99391</xdr:rowOff>
    </xdr:to>
    <xdr:cxnSp macro="">
      <xdr:nvCxnSpPr>
        <xdr:cNvPr id="186" name="Conector: curvado 185">
          <a:extLst>
            <a:ext uri="{FF2B5EF4-FFF2-40B4-BE49-F238E27FC236}">
              <a16:creationId xmlns:a16="http://schemas.microsoft.com/office/drawing/2014/main" id="{BFD2E9DF-B7FA-460A-9566-46F7E847CBB4}"/>
            </a:ext>
          </a:extLst>
        </xdr:cNvPr>
        <xdr:cNvCxnSpPr>
          <a:stCxn id="184" idx="3"/>
        </xdr:cNvCxnSpPr>
      </xdr:nvCxnSpPr>
      <xdr:spPr>
        <a:xfrm>
          <a:off x="1996110" y="25075598"/>
          <a:ext cx="397564" cy="111815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231915</xdr:colOff>
      <xdr:row>139</xdr:row>
      <xdr:rowOff>8288</xdr:rowOff>
    </xdr:from>
    <xdr:ext cx="1440779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2" name="CuadroTexto 361">
              <a:extLst>
                <a:ext uri="{FF2B5EF4-FFF2-40B4-BE49-F238E27FC236}">
                  <a16:creationId xmlns:a16="http://schemas.microsoft.com/office/drawing/2014/main" id="{AAE851BA-2E9E-4B11-AF83-12FE476B71E5}"/>
                </a:ext>
              </a:extLst>
            </xdr:cNvPr>
            <xdr:cNvSpPr txBox="1"/>
          </xdr:nvSpPr>
          <xdr:spPr>
            <a:xfrm>
              <a:off x="231915" y="26653440"/>
              <a:ext cx="1440779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𝑊𝑢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𝑝𝑜𝑟</m:t>
                        </m:r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𝑝𝑎𝑠𝑜</m:t>
                        </m:r>
                      </m:e>
                    </m:d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𝑊𝑢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PE" sz="1050"/>
            </a:p>
          </xdr:txBody>
        </xdr:sp>
      </mc:Choice>
      <mc:Fallback xmlns="">
        <xdr:sp macro="" textlink="">
          <xdr:nvSpPr>
            <xdr:cNvPr id="362" name="CuadroTexto 361">
              <a:extLst>
                <a:ext uri="{FF2B5EF4-FFF2-40B4-BE49-F238E27FC236}">
                  <a16:creationId xmlns:a16="http://schemas.microsoft.com/office/drawing/2014/main" id="{AAE851BA-2E9E-4B11-AF83-12FE476B71E5}"/>
                </a:ext>
              </a:extLst>
            </xdr:cNvPr>
            <xdr:cNvSpPr txBox="1"/>
          </xdr:nvSpPr>
          <xdr:spPr>
            <a:xfrm>
              <a:off x="231915" y="26653440"/>
              <a:ext cx="1440779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𝑊𝑢 (𝑝𝑜𝑟 𝑝𝑎𝑠𝑜)=𝑊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 𝑃 </a:t>
              </a:r>
              <a:endParaRPr lang="es-PE" sz="1050"/>
            </a:p>
          </xdr:txBody>
        </xdr:sp>
      </mc:Fallback>
    </mc:AlternateContent>
    <xdr:clientData/>
  </xdr:oneCellAnchor>
  <xdr:oneCellAnchor>
    <xdr:from>
      <xdr:col>1</xdr:col>
      <xdr:colOff>504267</xdr:colOff>
      <xdr:row>143</xdr:row>
      <xdr:rowOff>70036</xdr:rowOff>
    </xdr:from>
    <xdr:ext cx="921791" cy="3035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3" name="CuadroTexto 362">
              <a:extLst>
                <a:ext uri="{FF2B5EF4-FFF2-40B4-BE49-F238E27FC236}">
                  <a16:creationId xmlns:a16="http://schemas.microsoft.com/office/drawing/2014/main" id="{E11E441A-5034-4145-AC95-BAAC3D3FE547}"/>
                </a:ext>
              </a:extLst>
            </xdr:cNvPr>
            <xdr:cNvSpPr txBox="1"/>
          </xdr:nvSpPr>
          <xdr:spPr>
            <a:xfrm>
              <a:off x="893550" y="27667688"/>
              <a:ext cx="921791" cy="303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𝑀𝑢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8</m:t>
                        </m:r>
                      </m:den>
                    </m:f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𝑊𝑢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sSup>
                      <m:sSup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e>
                      <m:sup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PE" sz="1050"/>
            </a:p>
          </xdr:txBody>
        </xdr:sp>
      </mc:Choice>
      <mc:Fallback xmlns="">
        <xdr:sp macro="" textlink="">
          <xdr:nvSpPr>
            <xdr:cNvPr id="363" name="CuadroTexto 362">
              <a:extLst>
                <a:ext uri="{FF2B5EF4-FFF2-40B4-BE49-F238E27FC236}">
                  <a16:creationId xmlns:a16="http://schemas.microsoft.com/office/drawing/2014/main" id="{E11E441A-5034-4145-AC95-BAAC3D3FE547}"/>
                </a:ext>
              </a:extLst>
            </xdr:cNvPr>
            <xdr:cNvSpPr txBox="1"/>
          </xdr:nvSpPr>
          <xdr:spPr>
            <a:xfrm>
              <a:off x="893550" y="27667688"/>
              <a:ext cx="921791" cy="303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𝑀𝑢=1/8 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𝑊𝑢  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𝐿^2</a:t>
              </a:r>
              <a:endParaRPr lang="es-PE" sz="1050"/>
            </a:p>
          </xdr:txBody>
        </xdr:sp>
      </mc:Fallback>
    </mc:AlternateContent>
    <xdr:clientData/>
  </xdr:oneCellAnchor>
  <xdr:oneCellAnchor>
    <xdr:from>
      <xdr:col>1</xdr:col>
      <xdr:colOff>604633</xdr:colOff>
      <xdr:row>150</xdr:row>
      <xdr:rowOff>33129</xdr:rowOff>
    </xdr:from>
    <xdr:ext cx="1149417" cy="311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4" name="CuadroTexto 363">
              <a:extLst>
                <a:ext uri="{FF2B5EF4-FFF2-40B4-BE49-F238E27FC236}">
                  <a16:creationId xmlns:a16="http://schemas.microsoft.com/office/drawing/2014/main" id="{41ACB2CA-9BF2-4C4D-9028-22E798588B3B}"/>
                </a:ext>
              </a:extLst>
            </xdr:cNvPr>
            <xdr:cNvSpPr txBox="1"/>
          </xdr:nvSpPr>
          <xdr:spPr>
            <a:xfrm>
              <a:off x="993916" y="29345281"/>
              <a:ext cx="1149417" cy="311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𝑡𝑚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−(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𝑅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∅</m:t>
                        </m:r>
                      </m:num>
                      <m:den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050"/>
            </a:p>
          </xdr:txBody>
        </xdr:sp>
      </mc:Choice>
      <mc:Fallback xmlns="">
        <xdr:sp macro="" textlink="">
          <xdr:nvSpPr>
            <xdr:cNvPr id="364" name="CuadroTexto 363">
              <a:extLst>
                <a:ext uri="{FF2B5EF4-FFF2-40B4-BE49-F238E27FC236}">
                  <a16:creationId xmlns:a16="http://schemas.microsoft.com/office/drawing/2014/main" id="{41ACB2CA-9BF2-4C4D-9028-22E798588B3B}"/>
                </a:ext>
              </a:extLst>
            </xdr:cNvPr>
            <xdr:cNvSpPr txBox="1"/>
          </xdr:nvSpPr>
          <xdr:spPr>
            <a:xfrm>
              <a:off x="993916" y="29345281"/>
              <a:ext cx="1149417" cy="311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𝑑=𝑡𝑚−(𝑅+(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𝑑∅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2)</a:t>
              </a:r>
              <a:endParaRPr lang="es-PE" sz="1050"/>
            </a:p>
          </xdr:txBody>
        </xdr:sp>
      </mc:Fallback>
    </mc:AlternateContent>
    <xdr:clientData/>
  </xdr:oneCellAnchor>
  <xdr:oneCellAnchor>
    <xdr:from>
      <xdr:col>9</xdr:col>
      <xdr:colOff>638177</xdr:colOff>
      <xdr:row>143</xdr:row>
      <xdr:rowOff>125996</xdr:rowOff>
    </xdr:from>
    <xdr:ext cx="1587679" cy="471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5" name="CuadroTexto 364">
              <a:extLst>
                <a:ext uri="{FF2B5EF4-FFF2-40B4-BE49-F238E27FC236}">
                  <a16:creationId xmlns:a16="http://schemas.microsoft.com/office/drawing/2014/main" id="{44B574E9-7E9C-491D-B61A-0F8335E384D7}"/>
                </a:ext>
              </a:extLst>
            </xdr:cNvPr>
            <xdr:cNvSpPr txBox="1"/>
          </xdr:nvSpPr>
          <xdr:spPr>
            <a:xfrm>
              <a:off x="7893742" y="21536539"/>
              <a:ext cx="1587679" cy="471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s-ES" sz="1050" b="0">
                  <a:ea typeface="Cambria Math" panose="02040503050406030204" pitchFamily="18" charset="0"/>
                </a:rPr>
                <a:t>P</a:t>
              </a:r>
              <a14:m>
                <m:oMath xmlns:m="http://schemas.openxmlformats.org/officeDocument/2006/math"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𝑎𝑟𝑎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𝑙𝑎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𝑝𝑟𝑖𝑚𝑒𝑟𝑎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𝑖𝑡𝑒𝑟𝑎𝑐𝑖𝑜𝑛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endParaRPr lang="es-ES" sz="105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𝑡𝑜𝑚𝑎𝑚𝑜𝑠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</m:t>
                        </m:r>
                      </m:den>
                    </m:f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65" name="CuadroTexto 364">
              <a:extLst>
                <a:ext uri="{FF2B5EF4-FFF2-40B4-BE49-F238E27FC236}">
                  <a16:creationId xmlns:a16="http://schemas.microsoft.com/office/drawing/2014/main" id="{44B574E9-7E9C-491D-B61A-0F8335E384D7}"/>
                </a:ext>
              </a:extLst>
            </xdr:cNvPr>
            <xdr:cNvSpPr txBox="1"/>
          </xdr:nvSpPr>
          <xdr:spPr>
            <a:xfrm>
              <a:off x="7893742" y="21536539"/>
              <a:ext cx="1587679" cy="471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s-ES" sz="1050" b="0">
                  <a:ea typeface="Cambria Math" panose="02040503050406030204" pitchFamily="18" charset="0"/>
                </a:rPr>
                <a:t>P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𝑎𝑟𝑎 𝑙𝑎 𝑝𝑟𝑖𝑚𝑒𝑟𝑎 𝑖𝑡𝑒𝑟𝑎𝑐𝑖𝑜𝑛 </a:t>
              </a:r>
              <a:endParaRPr lang="es-ES" sz="105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𝑡𝑜𝑚𝑎𝑚𝑜𝑠   𝑎=𝑑/5  </a:t>
              </a:r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568899</xdr:colOff>
      <xdr:row>155</xdr:row>
      <xdr:rowOff>105778</xdr:rowOff>
    </xdr:from>
    <xdr:ext cx="1113318" cy="4049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6" name="CuadroTexto 365">
              <a:extLst>
                <a:ext uri="{FF2B5EF4-FFF2-40B4-BE49-F238E27FC236}">
                  <a16:creationId xmlns:a16="http://schemas.microsoft.com/office/drawing/2014/main" id="{3093E65B-9E0F-49E2-82FB-A3687017266E}"/>
                </a:ext>
              </a:extLst>
            </xdr:cNvPr>
            <xdr:cNvSpPr txBox="1"/>
          </xdr:nvSpPr>
          <xdr:spPr>
            <a:xfrm>
              <a:off x="959424" y="29861878"/>
              <a:ext cx="1113318" cy="4049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𝑀𝑢</m:t>
                        </m:r>
                      </m:num>
                      <m:den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 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𝑓𝑦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(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𝑎</m:t>
                            </m:r>
                          </m:num>
                          <m:den>
                            <m: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den>
                    </m:f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66" name="CuadroTexto 365">
              <a:extLst>
                <a:ext uri="{FF2B5EF4-FFF2-40B4-BE49-F238E27FC236}">
                  <a16:creationId xmlns:a16="http://schemas.microsoft.com/office/drawing/2014/main" id="{3093E65B-9E0F-49E2-82FB-A3687017266E}"/>
                </a:ext>
              </a:extLst>
            </xdr:cNvPr>
            <xdr:cNvSpPr txBox="1"/>
          </xdr:nvSpPr>
          <xdr:spPr>
            <a:xfrm>
              <a:off x="959424" y="29861878"/>
              <a:ext cx="1113318" cy="4049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𝐴𝑠=𝑀𝑢/(∅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𝑓𝑦 (𝑑−𝑎/2)) 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521804</xdr:colOff>
      <xdr:row>155</xdr:row>
      <xdr:rowOff>157373</xdr:rowOff>
    </xdr:from>
    <xdr:ext cx="906722" cy="341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7" name="CuadroTexto 366">
              <a:extLst>
                <a:ext uri="{FF2B5EF4-FFF2-40B4-BE49-F238E27FC236}">
                  <a16:creationId xmlns:a16="http://schemas.microsoft.com/office/drawing/2014/main" id="{4A6617A7-0135-4C30-93A3-35ADAF82EF95}"/>
                </a:ext>
              </a:extLst>
            </xdr:cNvPr>
            <xdr:cNvSpPr txBox="1"/>
          </xdr:nvSpPr>
          <xdr:spPr>
            <a:xfrm>
              <a:off x="3437282" y="29850525"/>
              <a:ext cx="906722" cy="341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𝐴𝑠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𝑓𝑦</m:t>
                        </m:r>
                      </m:num>
                      <m:den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0.85 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𝑓𝑐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𝑃</m:t>
                        </m:r>
                      </m:den>
                    </m:f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67" name="CuadroTexto 366">
              <a:extLst>
                <a:ext uri="{FF2B5EF4-FFF2-40B4-BE49-F238E27FC236}">
                  <a16:creationId xmlns:a16="http://schemas.microsoft.com/office/drawing/2014/main" id="{4A6617A7-0135-4C30-93A3-35ADAF82EF95}"/>
                </a:ext>
              </a:extLst>
            </xdr:cNvPr>
            <xdr:cNvSpPr txBox="1"/>
          </xdr:nvSpPr>
          <xdr:spPr>
            <a:xfrm>
              <a:off x="3437282" y="29850525"/>
              <a:ext cx="906722" cy="341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𝑎=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(𝐴𝑠 𝑓𝑦)/(0.85 𝑓𝑐 𝑃)  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314739</xdr:colOff>
      <xdr:row>161</xdr:row>
      <xdr:rowOff>182219</xdr:rowOff>
    </xdr:from>
    <xdr:ext cx="2125197" cy="1578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8" name="CuadroTexto 367">
              <a:extLst>
                <a:ext uri="{FF2B5EF4-FFF2-40B4-BE49-F238E27FC236}">
                  <a16:creationId xmlns:a16="http://schemas.microsoft.com/office/drawing/2014/main" id="{04AA4B18-E29B-4C5D-88AF-96536450EF72}"/>
                </a:ext>
              </a:extLst>
            </xdr:cNvPr>
            <xdr:cNvSpPr txBox="1"/>
          </xdr:nvSpPr>
          <xdr:spPr>
            <a:xfrm>
              <a:off x="704022" y="31399371"/>
              <a:ext cx="2125197" cy="157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𝑚𝑖𝑛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=0.0018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h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=0.0018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𝐿𝑝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h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</m:t>
                    </m:r>
                  </m:oMath>
                </m:oMathPara>
              </a14:m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68" name="CuadroTexto 367">
              <a:extLst>
                <a:ext uri="{FF2B5EF4-FFF2-40B4-BE49-F238E27FC236}">
                  <a16:creationId xmlns:a16="http://schemas.microsoft.com/office/drawing/2014/main" id="{04AA4B18-E29B-4C5D-88AF-96536450EF72}"/>
                </a:ext>
              </a:extLst>
            </xdr:cNvPr>
            <xdr:cNvSpPr txBox="1"/>
          </xdr:nvSpPr>
          <xdr:spPr>
            <a:xfrm>
              <a:off x="704022" y="31399371"/>
              <a:ext cx="2125197" cy="157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𝐴𝑠 𝑚𝑖𝑛=0.0018 𝑏 ℎ=0.0018 𝐿𝑝 ℎ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′</a:t>
              </a:r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4</xdr:col>
      <xdr:colOff>461211</xdr:colOff>
      <xdr:row>182</xdr:row>
      <xdr:rowOff>1</xdr:rowOff>
    </xdr:from>
    <xdr:to>
      <xdr:col>5</xdr:col>
      <xdr:colOff>2</xdr:colOff>
      <xdr:row>184</xdr:row>
      <xdr:rowOff>3</xdr:rowOff>
    </xdr:to>
    <xdr:cxnSp macro="">
      <xdr:nvCxnSpPr>
        <xdr:cNvPr id="264" name="Conector: angular 263">
          <a:extLst>
            <a:ext uri="{FF2B5EF4-FFF2-40B4-BE49-F238E27FC236}">
              <a16:creationId xmlns:a16="http://schemas.microsoft.com/office/drawing/2014/main" id="{D8A6AD32-4517-45C1-B59F-23FDB149CE86}"/>
            </a:ext>
          </a:extLst>
        </xdr:cNvPr>
        <xdr:cNvCxnSpPr/>
      </xdr:nvCxnSpPr>
      <xdr:spPr>
        <a:xfrm rot="5400000" flipH="1" flipV="1">
          <a:off x="3322262" y="12696451"/>
          <a:ext cx="396877" cy="292853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671764</xdr:colOff>
      <xdr:row>183</xdr:row>
      <xdr:rowOff>195509</xdr:rowOff>
    </xdr:from>
    <xdr:to>
      <xdr:col>4</xdr:col>
      <xdr:colOff>461213</xdr:colOff>
      <xdr:row>185</xdr:row>
      <xdr:rowOff>5013</xdr:rowOff>
    </xdr:to>
    <xdr:cxnSp macro="">
      <xdr:nvCxnSpPr>
        <xdr:cNvPr id="267" name="Conector: angular 266">
          <a:extLst>
            <a:ext uri="{FF2B5EF4-FFF2-40B4-BE49-F238E27FC236}">
              <a16:creationId xmlns:a16="http://schemas.microsoft.com/office/drawing/2014/main" id="{D3E5DFA4-C5F3-4A97-AD92-A03AB69CE61D}"/>
            </a:ext>
          </a:extLst>
        </xdr:cNvPr>
        <xdr:cNvCxnSpPr/>
      </xdr:nvCxnSpPr>
      <xdr:spPr>
        <a:xfrm rot="10800000" flipV="1">
          <a:off x="2830764" y="13038384"/>
          <a:ext cx="543512" cy="206379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372982</xdr:colOff>
      <xdr:row>185</xdr:row>
      <xdr:rowOff>6653</xdr:rowOff>
    </xdr:from>
    <xdr:to>
      <xdr:col>3</xdr:col>
      <xdr:colOff>668391</xdr:colOff>
      <xdr:row>187</xdr:row>
      <xdr:rowOff>12032</xdr:rowOff>
    </xdr:to>
    <xdr:cxnSp macro="">
      <xdr:nvCxnSpPr>
        <xdr:cNvPr id="269" name="Conector: angular 268">
          <a:extLst>
            <a:ext uri="{FF2B5EF4-FFF2-40B4-BE49-F238E27FC236}">
              <a16:creationId xmlns:a16="http://schemas.microsoft.com/office/drawing/2014/main" id="{8AE9DDE7-5370-47D6-866E-DCFF32A00A8A}"/>
            </a:ext>
          </a:extLst>
        </xdr:cNvPr>
        <xdr:cNvCxnSpPr/>
      </xdr:nvCxnSpPr>
      <xdr:spPr>
        <a:xfrm rot="5400000" flipH="1" flipV="1">
          <a:off x="2478560" y="13299825"/>
          <a:ext cx="402254" cy="295409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738941</xdr:colOff>
      <xdr:row>187</xdr:row>
      <xdr:rowOff>12027</xdr:rowOff>
    </xdr:from>
    <xdr:to>
      <xdr:col>3</xdr:col>
      <xdr:colOff>372982</xdr:colOff>
      <xdr:row>188</xdr:row>
      <xdr:rowOff>22057</xdr:rowOff>
    </xdr:to>
    <xdr:cxnSp macro="">
      <xdr:nvCxnSpPr>
        <xdr:cNvPr id="271" name="Conector: angular 270">
          <a:extLst>
            <a:ext uri="{FF2B5EF4-FFF2-40B4-BE49-F238E27FC236}">
              <a16:creationId xmlns:a16="http://schemas.microsoft.com/office/drawing/2014/main" id="{EA5C7A08-FE37-40F0-852A-2C2AAC82EECD}"/>
            </a:ext>
          </a:extLst>
        </xdr:cNvPr>
        <xdr:cNvCxnSpPr/>
      </xdr:nvCxnSpPr>
      <xdr:spPr>
        <a:xfrm rot="10800000" flipV="1">
          <a:off x="1993066" y="13648652"/>
          <a:ext cx="538916" cy="208468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440158</xdr:colOff>
      <xdr:row>188</xdr:row>
      <xdr:rowOff>18684</xdr:rowOff>
    </xdr:from>
    <xdr:to>
      <xdr:col>2</xdr:col>
      <xdr:colOff>735567</xdr:colOff>
      <xdr:row>190</xdr:row>
      <xdr:rowOff>24063</xdr:rowOff>
    </xdr:to>
    <xdr:cxnSp macro="">
      <xdr:nvCxnSpPr>
        <xdr:cNvPr id="272" name="Conector: angular 271">
          <a:extLst>
            <a:ext uri="{FF2B5EF4-FFF2-40B4-BE49-F238E27FC236}">
              <a16:creationId xmlns:a16="http://schemas.microsoft.com/office/drawing/2014/main" id="{C8B2B24C-E35A-413C-8EB1-D52E83FB26E9}"/>
            </a:ext>
          </a:extLst>
        </xdr:cNvPr>
        <xdr:cNvCxnSpPr/>
      </xdr:nvCxnSpPr>
      <xdr:spPr>
        <a:xfrm rot="5400000" flipH="1" flipV="1">
          <a:off x="1644830" y="13903200"/>
          <a:ext cx="394316" cy="295409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737152</xdr:colOff>
      <xdr:row>190</xdr:row>
      <xdr:rowOff>24056</xdr:rowOff>
    </xdr:from>
    <xdr:to>
      <xdr:col>2</xdr:col>
      <xdr:colOff>440166</xdr:colOff>
      <xdr:row>191</xdr:row>
      <xdr:rowOff>41413</xdr:rowOff>
    </xdr:to>
    <xdr:cxnSp macro="">
      <xdr:nvCxnSpPr>
        <xdr:cNvPr id="273" name="Conector: angular 272">
          <a:extLst>
            <a:ext uri="{FF2B5EF4-FFF2-40B4-BE49-F238E27FC236}">
              <a16:creationId xmlns:a16="http://schemas.microsoft.com/office/drawing/2014/main" id="{48C54162-46E3-4795-8906-6CC04D0AB443}"/>
            </a:ext>
          </a:extLst>
        </xdr:cNvPr>
        <xdr:cNvCxnSpPr/>
      </xdr:nvCxnSpPr>
      <xdr:spPr>
        <a:xfrm rot="10800000" flipV="1">
          <a:off x="1126090" y="14248056"/>
          <a:ext cx="568201" cy="215795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97450</xdr:colOff>
      <xdr:row>183</xdr:row>
      <xdr:rowOff>173490</xdr:rowOff>
    </xdr:from>
    <xdr:to>
      <xdr:col>5</xdr:col>
      <xdr:colOff>248670</xdr:colOff>
      <xdr:row>193</xdr:row>
      <xdr:rowOff>19688</xdr:rowOff>
    </xdr:to>
    <xdr:cxnSp macro="">
      <xdr:nvCxnSpPr>
        <xdr:cNvPr id="274" name="Conector recto 273">
          <a:extLst>
            <a:ext uri="{FF2B5EF4-FFF2-40B4-BE49-F238E27FC236}">
              <a16:creationId xmlns:a16="http://schemas.microsoft.com/office/drawing/2014/main" id="{D264F44D-29C4-4938-86F1-E6018B51E613}"/>
            </a:ext>
          </a:extLst>
        </xdr:cNvPr>
        <xdr:cNvCxnSpPr/>
      </xdr:nvCxnSpPr>
      <xdr:spPr>
        <a:xfrm flipV="1">
          <a:off x="1351575" y="13016365"/>
          <a:ext cx="2564220" cy="1822636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654676</xdr:colOff>
      <xdr:row>190</xdr:row>
      <xdr:rowOff>110007</xdr:rowOff>
    </xdr:from>
    <xdr:to>
      <xdr:col>2</xdr:col>
      <xdr:colOff>190499</xdr:colOff>
      <xdr:row>193</xdr:row>
      <xdr:rowOff>142875</xdr:rowOff>
    </xdr:to>
    <xdr:cxnSp macro="">
      <xdr:nvCxnSpPr>
        <xdr:cNvPr id="275" name="Conector recto 274">
          <a:extLst>
            <a:ext uri="{FF2B5EF4-FFF2-40B4-BE49-F238E27FC236}">
              <a16:creationId xmlns:a16="http://schemas.microsoft.com/office/drawing/2014/main" id="{47086F9E-80C4-464D-95F0-EE6557BAB9E5}"/>
            </a:ext>
          </a:extLst>
        </xdr:cNvPr>
        <xdr:cNvCxnSpPr/>
      </xdr:nvCxnSpPr>
      <xdr:spPr>
        <a:xfrm>
          <a:off x="1043614" y="14334007"/>
          <a:ext cx="401010" cy="628181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679377</xdr:colOff>
      <xdr:row>181</xdr:row>
      <xdr:rowOff>69607</xdr:rowOff>
    </xdr:from>
    <xdr:to>
      <xdr:col>5</xdr:col>
      <xdr:colOff>327573</xdr:colOff>
      <xdr:row>184</xdr:row>
      <xdr:rowOff>102477</xdr:rowOff>
    </xdr:to>
    <xdr:cxnSp macro="">
      <xdr:nvCxnSpPr>
        <xdr:cNvPr id="276" name="Conector recto 275">
          <a:extLst>
            <a:ext uri="{FF2B5EF4-FFF2-40B4-BE49-F238E27FC236}">
              <a16:creationId xmlns:a16="http://schemas.microsoft.com/office/drawing/2014/main" id="{41979E32-79FA-4DD4-8E16-A0C648F1C74A}"/>
            </a:ext>
          </a:extLst>
        </xdr:cNvPr>
        <xdr:cNvCxnSpPr/>
      </xdr:nvCxnSpPr>
      <xdr:spPr>
        <a:xfrm>
          <a:off x="3592440" y="12523545"/>
          <a:ext cx="402258" cy="62024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207087</xdr:colOff>
      <xdr:row>183</xdr:row>
      <xdr:rowOff>194043</xdr:rowOff>
    </xdr:from>
    <xdr:to>
      <xdr:col>5</xdr:col>
      <xdr:colOff>67497</xdr:colOff>
      <xdr:row>185</xdr:row>
      <xdr:rowOff>106119</xdr:rowOff>
    </xdr:to>
    <xdr:sp macro="" textlink="">
      <xdr:nvSpPr>
        <xdr:cNvPr id="277" name="Rectángulo 276">
          <a:extLst>
            <a:ext uri="{FF2B5EF4-FFF2-40B4-BE49-F238E27FC236}">
              <a16:creationId xmlns:a16="http://schemas.microsoft.com/office/drawing/2014/main" id="{A4F6D2F0-0455-4627-89A0-03139142A145}"/>
            </a:ext>
          </a:extLst>
        </xdr:cNvPr>
        <xdr:cNvSpPr/>
      </xdr:nvSpPr>
      <xdr:spPr>
        <a:xfrm rot="19500000">
          <a:off x="596025" y="13036918"/>
          <a:ext cx="3138597" cy="30895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708461</xdr:colOff>
      <xdr:row>184</xdr:row>
      <xdr:rowOff>104639</xdr:rowOff>
    </xdr:from>
    <xdr:to>
      <xdr:col>2</xdr:col>
      <xdr:colOff>884967</xdr:colOff>
      <xdr:row>185</xdr:row>
      <xdr:rowOff>158890</xdr:rowOff>
    </xdr:to>
    <xdr:cxnSp macro="">
      <xdr:nvCxnSpPr>
        <xdr:cNvPr id="278" name="Conector recto de flecha 277">
          <a:extLst>
            <a:ext uri="{FF2B5EF4-FFF2-40B4-BE49-F238E27FC236}">
              <a16:creationId xmlns:a16="http://schemas.microsoft.com/office/drawing/2014/main" id="{19E0BCD1-B693-498E-BF0D-286768362553}"/>
            </a:ext>
          </a:extLst>
        </xdr:cNvPr>
        <xdr:cNvCxnSpPr>
          <a:cxnSpLocks/>
        </xdr:cNvCxnSpPr>
      </xdr:nvCxnSpPr>
      <xdr:spPr>
        <a:xfrm>
          <a:off x="1962586" y="13145952"/>
          <a:ext cx="176506" cy="2526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503766</xdr:colOff>
      <xdr:row>188</xdr:row>
      <xdr:rowOff>101759</xdr:rowOff>
    </xdr:from>
    <xdr:to>
      <xdr:col>1</xdr:col>
      <xdr:colOff>503766</xdr:colOff>
      <xdr:row>190</xdr:row>
      <xdr:rowOff>21162</xdr:rowOff>
    </xdr:to>
    <xdr:cxnSp macro="">
      <xdr:nvCxnSpPr>
        <xdr:cNvPr id="279" name="Conector recto de flecha 278">
          <a:extLst>
            <a:ext uri="{FF2B5EF4-FFF2-40B4-BE49-F238E27FC236}">
              <a16:creationId xmlns:a16="http://schemas.microsoft.com/office/drawing/2014/main" id="{6E16C3FF-9F57-4058-AF1D-9817CE5DCFA4}"/>
            </a:ext>
          </a:extLst>
        </xdr:cNvPr>
        <xdr:cNvCxnSpPr/>
      </xdr:nvCxnSpPr>
      <xdr:spPr>
        <a:xfrm rot="19500000">
          <a:off x="892704" y="13936822"/>
          <a:ext cx="0" cy="3083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613173</xdr:colOff>
      <xdr:row>187</xdr:row>
      <xdr:rowOff>201147</xdr:rowOff>
    </xdr:from>
    <xdr:to>
      <xdr:col>1</xdr:col>
      <xdr:colOff>613173</xdr:colOff>
      <xdr:row>189</xdr:row>
      <xdr:rowOff>107943</xdr:rowOff>
    </xdr:to>
    <xdr:cxnSp macro="">
      <xdr:nvCxnSpPr>
        <xdr:cNvPr id="280" name="Conector recto de flecha 279">
          <a:extLst>
            <a:ext uri="{FF2B5EF4-FFF2-40B4-BE49-F238E27FC236}">
              <a16:creationId xmlns:a16="http://schemas.microsoft.com/office/drawing/2014/main" id="{19CB382F-B87A-4195-BDB5-78566A3F3EF8}"/>
            </a:ext>
          </a:extLst>
        </xdr:cNvPr>
        <xdr:cNvCxnSpPr/>
      </xdr:nvCxnSpPr>
      <xdr:spPr>
        <a:xfrm rot="19500000">
          <a:off x="1002111" y="13837772"/>
          <a:ext cx="0" cy="3036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772577</xdr:colOff>
      <xdr:row>187</xdr:row>
      <xdr:rowOff>91825</xdr:rowOff>
    </xdr:from>
    <xdr:to>
      <xdr:col>1</xdr:col>
      <xdr:colOff>772577</xdr:colOff>
      <xdr:row>189</xdr:row>
      <xdr:rowOff>3901</xdr:rowOff>
    </xdr:to>
    <xdr:cxnSp macro="">
      <xdr:nvCxnSpPr>
        <xdr:cNvPr id="281" name="Conector recto de flecha 280">
          <a:extLst>
            <a:ext uri="{FF2B5EF4-FFF2-40B4-BE49-F238E27FC236}">
              <a16:creationId xmlns:a16="http://schemas.microsoft.com/office/drawing/2014/main" id="{D2EC7C59-B197-4C02-9D4E-902523A38C8F}"/>
            </a:ext>
          </a:extLst>
        </xdr:cNvPr>
        <xdr:cNvCxnSpPr/>
      </xdr:nvCxnSpPr>
      <xdr:spPr>
        <a:xfrm rot="19500000">
          <a:off x="1161515" y="13728450"/>
          <a:ext cx="0" cy="308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824550</xdr:colOff>
      <xdr:row>187</xdr:row>
      <xdr:rowOff>15895</xdr:rowOff>
    </xdr:from>
    <xdr:to>
      <xdr:col>2</xdr:col>
      <xdr:colOff>136479</xdr:colOff>
      <xdr:row>188</xdr:row>
      <xdr:rowOff>70146</xdr:rowOff>
    </xdr:to>
    <xdr:cxnSp macro="">
      <xdr:nvCxnSpPr>
        <xdr:cNvPr id="307" name="Conector recto de flecha 306">
          <a:extLst>
            <a:ext uri="{FF2B5EF4-FFF2-40B4-BE49-F238E27FC236}">
              <a16:creationId xmlns:a16="http://schemas.microsoft.com/office/drawing/2014/main" id="{E56CC202-4979-497B-9906-0E07AB27D18F}"/>
            </a:ext>
          </a:extLst>
        </xdr:cNvPr>
        <xdr:cNvCxnSpPr>
          <a:cxnSpLocks/>
        </xdr:cNvCxnSpPr>
      </xdr:nvCxnSpPr>
      <xdr:spPr>
        <a:xfrm>
          <a:off x="1213488" y="13652520"/>
          <a:ext cx="177116" cy="252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97719</xdr:colOff>
      <xdr:row>186</xdr:row>
      <xdr:rowOff>117007</xdr:rowOff>
    </xdr:from>
    <xdr:to>
      <xdr:col>2</xdr:col>
      <xdr:colOff>274225</xdr:colOff>
      <xdr:row>187</xdr:row>
      <xdr:rowOff>171258</xdr:rowOff>
    </xdr:to>
    <xdr:cxnSp macro="">
      <xdr:nvCxnSpPr>
        <xdr:cNvPr id="309" name="Conector recto de flecha 308">
          <a:extLst>
            <a:ext uri="{FF2B5EF4-FFF2-40B4-BE49-F238E27FC236}">
              <a16:creationId xmlns:a16="http://schemas.microsoft.com/office/drawing/2014/main" id="{18CD5DED-5638-4B48-8B50-03454A949A6F}"/>
            </a:ext>
          </a:extLst>
        </xdr:cNvPr>
        <xdr:cNvCxnSpPr>
          <a:cxnSpLocks/>
        </xdr:cNvCxnSpPr>
      </xdr:nvCxnSpPr>
      <xdr:spPr>
        <a:xfrm>
          <a:off x="1351844" y="13555195"/>
          <a:ext cx="176506" cy="2526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250119</xdr:colOff>
      <xdr:row>186</xdr:row>
      <xdr:rowOff>5638</xdr:rowOff>
    </xdr:from>
    <xdr:to>
      <xdr:col>2</xdr:col>
      <xdr:colOff>426625</xdr:colOff>
      <xdr:row>187</xdr:row>
      <xdr:rowOff>59889</xdr:rowOff>
    </xdr:to>
    <xdr:cxnSp macro="">
      <xdr:nvCxnSpPr>
        <xdr:cNvPr id="337" name="Conector recto de flecha 336">
          <a:extLst>
            <a:ext uri="{FF2B5EF4-FFF2-40B4-BE49-F238E27FC236}">
              <a16:creationId xmlns:a16="http://schemas.microsoft.com/office/drawing/2014/main" id="{27197189-884B-463C-B992-ED85CF69A13E}"/>
            </a:ext>
          </a:extLst>
        </xdr:cNvPr>
        <xdr:cNvCxnSpPr>
          <a:cxnSpLocks/>
        </xdr:cNvCxnSpPr>
      </xdr:nvCxnSpPr>
      <xdr:spPr>
        <a:xfrm>
          <a:off x="1504244" y="13443826"/>
          <a:ext cx="176506" cy="2526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395192</xdr:colOff>
      <xdr:row>185</xdr:row>
      <xdr:rowOff>114076</xdr:rowOff>
    </xdr:from>
    <xdr:to>
      <xdr:col>2</xdr:col>
      <xdr:colOff>571698</xdr:colOff>
      <xdr:row>186</xdr:row>
      <xdr:rowOff>168327</xdr:rowOff>
    </xdr:to>
    <xdr:cxnSp macro="">
      <xdr:nvCxnSpPr>
        <xdr:cNvPr id="338" name="Conector recto de flecha 337">
          <a:extLst>
            <a:ext uri="{FF2B5EF4-FFF2-40B4-BE49-F238E27FC236}">
              <a16:creationId xmlns:a16="http://schemas.microsoft.com/office/drawing/2014/main" id="{50EB8F0D-4375-4DD8-B91B-CB3EEE4F2408}"/>
            </a:ext>
          </a:extLst>
        </xdr:cNvPr>
        <xdr:cNvCxnSpPr>
          <a:cxnSpLocks/>
        </xdr:cNvCxnSpPr>
      </xdr:nvCxnSpPr>
      <xdr:spPr>
        <a:xfrm>
          <a:off x="1649317" y="13353826"/>
          <a:ext cx="176506" cy="252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547592</xdr:colOff>
      <xdr:row>185</xdr:row>
      <xdr:rowOff>10034</xdr:rowOff>
    </xdr:from>
    <xdr:to>
      <xdr:col>2</xdr:col>
      <xdr:colOff>724098</xdr:colOff>
      <xdr:row>186</xdr:row>
      <xdr:rowOff>64285</xdr:rowOff>
    </xdr:to>
    <xdr:cxnSp macro="">
      <xdr:nvCxnSpPr>
        <xdr:cNvPr id="339" name="Conector recto de flecha 338">
          <a:extLst>
            <a:ext uri="{FF2B5EF4-FFF2-40B4-BE49-F238E27FC236}">
              <a16:creationId xmlns:a16="http://schemas.microsoft.com/office/drawing/2014/main" id="{3AFF57E2-6B2B-428A-AFB3-247B2D558FAD}"/>
            </a:ext>
          </a:extLst>
        </xdr:cNvPr>
        <xdr:cNvCxnSpPr>
          <a:cxnSpLocks/>
        </xdr:cNvCxnSpPr>
      </xdr:nvCxnSpPr>
      <xdr:spPr>
        <a:xfrm>
          <a:off x="1801717" y="13249784"/>
          <a:ext cx="176506" cy="252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98862</xdr:colOff>
      <xdr:row>183</xdr:row>
      <xdr:rowOff>95845</xdr:rowOff>
    </xdr:from>
    <xdr:to>
      <xdr:col>3</xdr:col>
      <xdr:colOff>275368</xdr:colOff>
      <xdr:row>184</xdr:row>
      <xdr:rowOff>150096</xdr:rowOff>
    </xdr:to>
    <xdr:cxnSp macro="">
      <xdr:nvCxnSpPr>
        <xdr:cNvPr id="340" name="Conector recto de flecha 339">
          <a:extLst>
            <a:ext uri="{FF2B5EF4-FFF2-40B4-BE49-F238E27FC236}">
              <a16:creationId xmlns:a16="http://schemas.microsoft.com/office/drawing/2014/main" id="{278F6C74-2D7D-41E7-BBF3-6591860CA9D4}"/>
            </a:ext>
          </a:extLst>
        </xdr:cNvPr>
        <xdr:cNvCxnSpPr>
          <a:cxnSpLocks/>
        </xdr:cNvCxnSpPr>
      </xdr:nvCxnSpPr>
      <xdr:spPr>
        <a:xfrm>
          <a:off x="2257862" y="12938720"/>
          <a:ext cx="176506" cy="252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860861</xdr:colOff>
      <xdr:row>184</xdr:row>
      <xdr:rowOff>7924</xdr:rowOff>
    </xdr:from>
    <xdr:to>
      <xdr:col>3</xdr:col>
      <xdr:colOff>128828</xdr:colOff>
      <xdr:row>185</xdr:row>
      <xdr:rowOff>62175</xdr:rowOff>
    </xdr:to>
    <xdr:cxnSp macro="">
      <xdr:nvCxnSpPr>
        <xdr:cNvPr id="341" name="Conector recto de flecha 340">
          <a:extLst>
            <a:ext uri="{FF2B5EF4-FFF2-40B4-BE49-F238E27FC236}">
              <a16:creationId xmlns:a16="http://schemas.microsoft.com/office/drawing/2014/main" id="{6DC8A4F7-E010-4C92-9E9E-56FB8A83675D}"/>
            </a:ext>
          </a:extLst>
        </xdr:cNvPr>
        <xdr:cNvCxnSpPr>
          <a:cxnSpLocks/>
        </xdr:cNvCxnSpPr>
      </xdr:nvCxnSpPr>
      <xdr:spPr>
        <a:xfrm>
          <a:off x="2114986" y="13049237"/>
          <a:ext cx="172842" cy="2526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258589</xdr:colOff>
      <xdr:row>182</xdr:row>
      <xdr:rowOff>189630</xdr:rowOff>
    </xdr:from>
    <xdr:to>
      <xdr:col>3</xdr:col>
      <xdr:colOff>435095</xdr:colOff>
      <xdr:row>184</xdr:row>
      <xdr:rowOff>46054</xdr:rowOff>
    </xdr:to>
    <xdr:cxnSp macro="">
      <xdr:nvCxnSpPr>
        <xdr:cNvPr id="342" name="Conector recto de flecha 341">
          <a:extLst>
            <a:ext uri="{FF2B5EF4-FFF2-40B4-BE49-F238E27FC236}">
              <a16:creationId xmlns:a16="http://schemas.microsoft.com/office/drawing/2014/main" id="{C6E0FEB5-BB78-4B9C-AD91-2B7B20B1A2EA}"/>
            </a:ext>
          </a:extLst>
        </xdr:cNvPr>
        <xdr:cNvCxnSpPr>
          <a:cxnSpLocks/>
        </xdr:cNvCxnSpPr>
      </xdr:nvCxnSpPr>
      <xdr:spPr>
        <a:xfrm>
          <a:off x="2417589" y="12834068"/>
          <a:ext cx="176506" cy="2532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403662</xdr:colOff>
      <xdr:row>182</xdr:row>
      <xdr:rowOff>85587</xdr:rowOff>
    </xdr:from>
    <xdr:to>
      <xdr:col>3</xdr:col>
      <xdr:colOff>580168</xdr:colOff>
      <xdr:row>183</xdr:row>
      <xdr:rowOff>139838</xdr:rowOff>
    </xdr:to>
    <xdr:cxnSp macro="">
      <xdr:nvCxnSpPr>
        <xdr:cNvPr id="343" name="Conector recto de flecha 342">
          <a:extLst>
            <a:ext uri="{FF2B5EF4-FFF2-40B4-BE49-F238E27FC236}">
              <a16:creationId xmlns:a16="http://schemas.microsoft.com/office/drawing/2014/main" id="{14689746-A547-4FDB-84A4-D637A85D280A}"/>
            </a:ext>
          </a:extLst>
        </xdr:cNvPr>
        <xdr:cNvCxnSpPr>
          <a:cxnSpLocks/>
        </xdr:cNvCxnSpPr>
      </xdr:nvCxnSpPr>
      <xdr:spPr>
        <a:xfrm>
          <a:off x="2562662" y="12730025"/>
          <a:ext cx="176506" cy="2526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550201</xdr:colOff>
      <xdr:row>181</xdr:row>
      <xdr:rowOff>158857</xdr:rowOff>
    </xdr:from>
    <xdr:to>
      <xdr:col>3</xdr:col>
      <xdr:colOff>726707</xdr:colOff>
      <xdr:row>183</xdr:row>
      <xdr:rowOff>22608</xdr:rowOff>
    </xdr:to>
    <xdr:cxnSp macro="">
      <xdr:nvCxnSpPr>
        <xdr:cNvPr id="344" name="Conector recto de flecha 343">
          <a:extLst>
            <a:ext uri="{FF2B5EF4-FFF2-40B4-BE49-F238E27FC236}">
              <a16:creationId xmlns:a16="http://schemas.microsoft.com/office/drawing/2014/main" id="{E0D3FFF5-8CBE-451B-9E63-E8E89066F364}"/>
            </a:ext>
          </a:extLst>
        </xdr:cNvPr>
        <xdr:cNvCxnSpPr>
          <a:cxnSpLocks/>
        </xdr:cNvCxnSpPr>
      </xdr:nvCxnSpPr>
      <xdr:spPr>
        <a:xfrm>
          <a:off x="2709201" y="12612795"/>
          <a:ext cx="176506" cy="2526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702601</xdr:colOff>
      <xdr:row>181</xdr:row>
      <xdr:rowOff>69469</xdr:rowOff>
    </xdr:from>
    <xdr:to>
      <xdr:col>4</xdr:col>
      <xdr:colOff>124434</xdr:colOff>
      <xdr:row>182</xdr:row>
      <xdr:rowOff>131047</xdr:rowOff>
    </xdr:to>
    <xdr:cxnSp macro="">
      <xdr:nvCxnSpPr>
        <xdr:cNvPr id="345" name="Conector recto de flecha 344">
          <a:extLst>
            <a:ext uri="{FF2B5EF4-FFF2-40B4-BE49-F238E27FC236}">
              <a16:creationId xmlns:a16="http://schemas.microsoft.com/office/drawing/2014/main" id="{3B78E089-EC72-4E0D-86F8-DA41B612B2BE}"/>
            </a:ext>
          </a:extLst>
        </xdr:cNvPr>
        <xdr:cNvCxnSpPr>
          <a:cxnSpLocks/>
        </xdr:cNvCxnSpPr>
      </xdr:nvCxnSpPr>
      <xdr:spPr>
        <a:xfrm>
          <a:off x="2861601" y="12523407"/>
          <a:ext cx="175896" cy="252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100328</xdr:colOff>
      <xdr:row>180</xdr:row>
      <xdr:rowOff>148600</xdr:rowOff>
    </xdr:from>
    <xdr:to>
      <xdr:col>4</xdr:col>
      <xdr:colOff>276834</xdr:colOff>
      <xdr:row>182</xdr:row>
      <xdr:rowOff>19678</xdr:rowOff>
    </xdr:to>
    <xdr:cxnSp macro="">
      <xdr:nvCxnSpPr>
        <xdr:cNvPr id="346" name="Conector recto de flecha 345">
          <a:extLst>
            <a:ext uri="{FF2B5EF4-FFF2-40B4-BE49-F238E27FC236}">
              <a16:creationId xmlns:a16="http://schemas.microsoft.com/office/drawing/2014/main" id="{F5A6C304-4956-481C-9027-22DF6104D413}"/>
            </a:ext>
          </a:extLst>
        </xdr:cNvPr>
        <xdr:cNvCxnSpPr>
          <a:cxnSpLocks/>
        </xdr:cNvCxnSpPr>
      </xdr:nvCxnSpPr>
      <xdr:spPr>
        <a:xfrm>
          <a:off x="3013391" y="12412038"/>
          <a:ext cx="176506" cy="252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267059</xdr:colOff>
      <xdr:row>180</xdr:row>
      <xdr:rowOff>29581</xdr:rowOff>
    </xdr:from>
    <xdr:to>
      <xdr:col>4</xdr:col>
      <xdr:colOff>443565</xdr:colOff>
      <xdr:row>181</xdr:row>
      <xdr:rowOff>91159</xdr:rowOff>
    </xdr:to>
    <xdr:cxnSp macro="">
      <xdr:nvCxnSpPr>
        <xdr:cNvPr id="347" name="Conector recto de flecha 346">
          <a:extLst>
            <a:ext uri="{FF2B5EF4-FFF2-40B4-BE49-F238E27FC236}">
              <a16:creationId xmlns:a16="http://schemas.microsoft.com/office/drawing/2014/main" id="{D6318209-0BB5-4AC5-BFCE-7DB47A85DC08}"/>
            </a:ext>
          </a:extLst>
        </xdr:cNvPr>
        <xdr:cNvCxnSpPr>
          <a:cxnSpLocks/>
        </xdr:cNvCxnSpPr>
      </xdr:nvCxnSpPr>
      <xdr:spPr>
        <a:xfrm>
          <a:off x="3180122" y="12293019"/>
          <a:ext cx="176506" cy="252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442086</xdr:colOff>
      <xdr:row>179</xdr:row>
      <xdr:rowOff>94058</xdr:rowOff>
    </xdr:from>
    <xdr:to>
      <xdr:col>4</xdr:col>
      <xdr:colOff>618592</xdr:colOff>
      <xdr:row>180</xdr:row>
      <xdr:rowOff>155636</xdr:rowOff>
    </xdr:to>
    <xdr:cxnSp macro="">
      <xdr:nvCxnSpPr>
        <xdr:cNvPr id="348" name="Conector recto de flecha 347">
          <a:extLst>
            <a:ext uri="{FF2B5EF4-FFF2-40B4-BE49-F238E27FC236}">
              <a16:creationId xmlns:a16="http://schemas.microsoft.com/office/drawing/2014/main" id="{BF348495-8516-4BBD-B46C-804D24531D0C}"/>
            </a:ext>
          </a:extLst>
        </xdr:cNvPr>
        <xdr:cNvCxnSpPr>
          <a:cxnSpLocks/>
        </xdr:cNvCxnSpPr>
      </xdr:nvCxnSpPr>
      <xdr:spPr>
        <a:xfrm>
          <a:off x="3355149" y="12166996"/>
          <a:ext cx="176506" cy="252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737152</xdr:colOff>
      <xdr:row>190</xdr:row>
      <xdr:rowOff>24056</xdr:rowOff>
    </xdr:from>
    <xdr:to>
      <xdr:col>2</xdr:col>
      <xdr:colOff>440166</xdr:colOff>
      <xdr:row>191</xdr:row>
      <xdr:rowOff>41413</xdr:rowOff>
    </xdr:to>
    <xdr:cxnSp macro="">
      <xdr:nvCxnSpPr>
        <xdr:cNvPr id="349" name="Conector: angular 348">
          <a:extLst>
            <a:ext uri="{FF2B5EF4-FFF2-40B4-BE49-F238E27FC236}">
              <a16:creationId xmlns:a16="http://schemas.microsoft.com/office/drawing/2014/main" id="{C871DCB9-DE2E-4287-AF07-801BA8C2AE7A}"/>
            </a:ext>
          </a:extLst>
        </xdr:cNvPr>
        <xdr:cNvCxnSpPr/>
      </xdr:nvCxnSpPr>
      <xdr:spPr>
        <a:xfrm rot="10800000" flipV="1">
          <a:off x="1126090" y="14248056"/>
          <a:ext cx="568201" cy="215795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654676</xdr:colOff>
      <xdr:row>190</xdr:row>
      <xdr:rowOff>110007</xdr:rowOff>
    </xdr:from>
    <xdr:to>
      <xdr:col>2</xdr:col>
      <xdr:colOff>190499</xdr:colOff>
      <xdr:row>193</xdr:row>
      <xdr:rowOff>142875</xdr:rowOff>
    </xdr:to>
    <xdr:cxnSp macro="">
      <xdr:nvCxnSpPr>
        <xdr:cNvPr id="358" name="Conector recto 357">
          <a:extLst>
            <a:ext uri="{FF2B5EF4-FFF2-40B4-BE49-F238E27FC236}">
              <a16:creationId xmlns:a16="http://schemas.microsoft.com/office/drawing/2014/main" id="{0EB082E6-63F5-4CC3-825D-26479666BA8F}"/>
            </a:ext>
          </a:extLst>
        </xdr:cNvPr>
        <xdr:cNvCxnSpPr/>
      </xdr:nvCxnSpPr>
      <xdr:spPr>
        <a:xfrm>
          <a:off x="1043614" y="14334007"/>
          <a:ext cx="401010" cy="628181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387571</xdr:colOff>
      <xdr:row>192</xdr:row>
      <xdr:rowOff>16423</xdr:rowOff>
    </xdr:from>
    <xdr:to>
      <xdr:col>2</xdr:col>
      <xdr:colOff>819571</xdr:colOff>
      <xdr:row>192</xdr:row>
      <xdr:rowOff>16423</xdr:rowOff>
    </xdr:to>
    <xdr:cxnSp macro="">
      <xdr:nvCxnSpPr>
        <xdr:cNvPr id="359" name="Conector recto 358">
          <a:extLst>
            <a:ext uri="{FF2B5EF4-FFF2-40B4-BE49-F238E27FC236}">
              <a16:creationId xmlns:a16="http://schemas.microsoft.com/office/drawing/2014/main" id="{FE64815C-6CE9-44CD-844F-99DC23C0F78A}"/>
            </a:ext>
          </a:extLst>
        </xdr:cNvPr>
        <xdr:cNvCxnSpPr/>
      </xdr:nvCxnSpPr>
      <xdr:spPr>
        <a:xfrm>
          <a:off x="1641696" y="14637298"/>
          <a:ext cx="4320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382314</xdr:colOff>
      <xdr:row>191</xdr:row>
      <xdr:rowOff>34158</xdr:rowOff>
    </xdr:from>
    <xdr:to>
      <xdr:col>2</xdr:col>
      <xdr:colOff>597776</xdr:colOff>
      <xdr:row>193</xdr:row>
      <xdr:rowOff>72259</xdr:rowOff>
    </xdr:to>
    <xdr:sp macro="" textlink="">
      <xdr:nvSpPr>
        <xdr:cNvPr id="360" name="Arco 359">
          <a:extLst>
            <a:ext uri="{FF2B5EF4-FFF2-40B4-BE49-F238E27FC236}">
              <a16:creationId xmlns:a16="http://schemas.microsoft.com/office/drawing/2014/main" id="{1D03B6D7-6568-4FBF-9CD2-FB1DB929E432}"/>
            </a:ext>
          </a:extLst>
        </xdr:cNvPr>
        <xdr:cNvSpPr/>
      </xdr:nvSpPr>
      <xdr:spPr>
        <a:xfrm rot="678358">
          <a:off x="1636439" y="14456596"/>
          <a:ext cx="215462" cy="434976"/>
        </a:xfrm>
        <a:prstGeom prst="arc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102577</xdr:colOff>
      <xdr:row>188</xdr:row>
      <xdr:rowOff>29308</xdr:rowOff>
    </xdr:from>
    <xdr:to>
      <xdr:col>3</xdr:col>
      <xdr:colOff>439615</xdr:colOff>
      <xdr:row>190</xdr:row>
      <xdr:rowOff>80596</xdr:rowOff>
    </xdr:to>
    <xdr:cxnSp macro="">
      <xdr:nvCxnSpPr>
        <xdr:cNvPr id="361" name="Conector recto 360">
          <a:extLst>
            <a:ext uri="{FF2B5EF4-FFF2-40B4-BE49-F238E27FC236}">
              <a16:creationId xmlns:a16="http://schemas.microsoft.com/office/drawing/2014/main" id="{80734E40-53BA-4AFA-A603-A52136CCF660}"/>
            </a:ext>
          </a:extLst>
        </xdr:cNvPr>
        <xdr:cNvCxnSpPr/>
      </xdr:nvCxnSpPr>
      <xdr:spPr>
        <a:xfrm>
          <a:off x="2261577" y="13864371"/>
          <a:ext cx="337038" cy="440225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38052</xdr:colOff>
      <xdr:row>185</xdr:row>
      <xdr:rowOff>99723</xdr:rowOff>
    </xdr:from>
    <xdr:to>
      <xdr:col>4</xdr:col>
      <xdr:colOff>375090</xdr:colOff>
      <xdr:row>187</xdr:row>
      <xdr:rowOff>143684</xdr:rowOff>
    </xdr:to>
    <xdr:cxnSp macro="">
      <xdr:nvCxnSpPr>
        <xdr:cNvPr id="369" name="Conector recto 368">
          <a:extLst>
            <a:ext uri="{FF2B5EF4-FFF2-40B4-BE49-F238E27FC236}">
              <a16:creationId xmlns:a16="http://schemas.microsoft.com/office/drawing/2014/main" id="{D99537A6-85C4-4F6C-8BA5-685A48C3BA1C}"/>
            </a:ext>
          </a:extLst>
        </xdr:cNvPr>
        <xdr:cNvCxnSpPr/>
      </xdr:nvCxnSpPr>
      <xdr:spPr>
        <a:xfrm>
          <a:off x="2951115" y="35937536"/>
          <a:ext cx="337038" cy="440836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397591</xdr:colOff>
      <xdr:row>187</xdr:row>
      <xdr:rowOff>103187</xdr:rowOff>
    </xdr:from>
    <xdr:to>
      <xdr:col>4</xdr:col>
      <xdr:colOff>333375</xdr:colOff>
      <xdr:row>190</xdr:row>
      <xdr:rowOff>24241</xdr:rowOff>
    </xdr:to>
    <xdr:cxnSp macro="">
      <xdr:nvCxnSpPr>
        <xdr:cNvPr id="370" name="Conector recto de flecha 369">
          <a:extLst>
            <a:ext uri="{FF2B5EF4-FFF2-40B4-BE49-F238E27FC236}">
              <a16:creationId xmlns:a16="http://schemas.microsoft.com/office/drawing/2014/main" id="{EEF7DB18-81F2-4A2C-8BF3-77A493045987}"/>
            </a:ext>
          </a:extLst>
        </xdr:cNvPr>
        <xdr:cNvCxnSpPr/>
      </xdr:nvCxnSpPr>
      <xdr:spPr>
        <a:xfrm flipV="1">
          <a:off x="2556591" y="36337875"/>
          <a:ext cx="689847" cy="508429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373053</xdr:colOff>
      <xdr:row>188</xdr:row>
      <xdr:rowOff>103190</xdr:rowOff>
    </xdr:from>
    <xdr:ext cx="1133131" cy="302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2" name="CuadroTexto 371">
              <a:extLst>
                <a:ext uri="{FF2B5EF4-FFF2-40B4-BE49-F238E27FC236}">
                  <a16:creationId xmlns:a16="http://schemas.microsoft.com/office/drawing/2014/main" id="{AFEFC822-D534-4F00-A62C-D62B2F1AF3AC}"/>
                </a:ext>
              </a:extLst>
            </xdr:cNvPr>
            <xdr:cNvSpPr txBox="1"/>
          </xdr:nvSpPr>
          <xdr:spPr>
            <a:xfrm>
              <a:off x="4042249" y="36372733"/>
              <a:ext cx="1133131" cy="302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(−)=</m:t>
                    </m:r>
                    <m:f>
                      <m:f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24</m:t>
                        </m:r>
                      </m:den>
                    </m:f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𝑊𝑢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 </m:t>
                    </m:r>
                    <m:sSup>
                      <m:sSup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e>
                      <m:sup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PE" sz="1050"/>
            </a:p>
          </xdr:txBody>
        </xdr:sp>
      </mc:Choice>
      <mc:Fallback xmlns="">
        <xdr:sp macro="" textlink="">
          <xdr:nvSpPr>
            <xdr:cNvPr id="372" name="CuadroTexto 371">
              <a:extLst>
                <a:ext uri="{FF2B5EF4-FFF2-40B4-BE49-F238E27FC236}">
                  <a16:creationId xmlns:a16="http://schemas.microsoft.com/office/drawing/2014/main" id="{AFEFC822-D534-4F00-A62C-D62B2F1AF3AC}"/>
                </a:ext>
              </a:extLst>
            </xdr:cNvPr>
            <xdr:cNvSpPr txBox="1"/>
          </xdr:nvSpPr>
          <xdr:spPr>
            <a:xfrm>
              <a:off x="4042249" y="36372733"/>
              <a:ext cx="1133131" cy="302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𝑀(−)=1/24 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𝑊𝑢′ 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𝐿^2</a:t>
              </a:r>
              <a:endParaRPr lang="es-PE" sz="1050"/>
            </a:p>
          </xdr:txBody>
        </xdr:sp>
      </mc:Fallback>
    </mc:AlternateContent>
    <xdr:clientData/>
  </xdr:oneCellAnchor>
  <xdr:twoCellAnchor>
    <xdr:from>
      <xdr:col>2</xdr:col>
      <xdr:colOff>793750</xdr:colOff>
      <xdr:row>188</xdr:row>
      <xdr:rowOff>87314</xdr:rowOff>
    </xdr:from>
    <xdr:to>
      <xdr:col>2</xdr:col>
      <xdr:colOff>856019</xdr:colOff>
      <xdr:row>188</xdr:row>
      <xdr:rowOff>151305</xdr:rowOff>
    </xdr:to>
    <xdr:sp macro="" textlink="">
      <xdr:nvSpPr>
        <xdr:cNvPr id="373" name="Elipse 372">
          <a:extLst>
            <a:ext uri="{FF2B5EF4-FFF2-40B4-BE49-F238E27FC236}">
              <a16:creationId xmlns:a16="http://schemas.microsoft.com/office/drawing/2014/main" id="{F0FEF710-6208-40AC-B397-80E36F9C7827}"/>
            </a:ext>
          </a:extLst>
        </xdr:cNvPr>
        <xdr:cNvSpPr/>
      </xdr:nvSpPr>
      <xdr:spPr>
        <a:xfrm>
          <a:off x="2047875" y="36520439"/>
          <a:ext cx="62269" cy="63991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584416</xdr:colOff>
      <xdr:row>188</xdr:row>
      <xdr:rowOff>129153</xdr:rowOff>
    </xdr:from>
    <xdr:to>
      <xdr:col>2</xdr:col>
      <xdr:colOff>587368</xdr:colOff>
      <xdr:row>190</xdr:row>
      <xdr:rowOff>87312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24ADECDC-A47D-4E60-B4EF-921F1785B70A}"/>
            </a:ext>
          </a:extLst>
        </xdr:cNvPr>
        <xdr:cNvCxnSpPr/>
      </xdr:nvCxnSpPr>
      <xdr:spPr>
        <a:xfrm>
          <a:off x="1840424" y="36666407"/>
          <a:ext cx="2952" cy="348846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464950</xdr:colOff>
      <xdr:row>188</xdr:row>
      <xdr:rowOff>129153</xdr:rowOff>
    </xdr:from>
    <xdr:to>
      <xdr:col>2</xdr:col>
      <xdr:colOff>758772</xdr:colOff>
      <xdr:row>188</xdr:row>
      <xdr:rowOff>129153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778EDBFD-62AF-46B5-8A83-E227F7AC9DBA}"/>
            </a:ext>
          </a:extLst>
        </xdr:cNvPr>
        <xdr:cNvCxnSpPr/>
      </xdr:nvCxnSpPr>
      <xdr:spPr>
        <a:xfrm>
          <a:off x="1720958" y="36666407"/>
          <a:ext cx="293822" cy="0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465596</xdr:colOff>
      <xdr:row>190</xdr:row>
      <xdr:rowOff>91053</xdr:rowOff>
    </xdr:from>
    <xdr:to>
      <xdr:col>2</xdr:col>
      <xdr:colOff>759418</xdr:colOff>
      <xdr:row>190</xdr:row>
      <xdr:rowOff>91053</xdr:rowOff>
    </xdr:to>
    <xdr:cxnSp macro="">
      <xdr:nvCxnSpPr>
        <xdr:cNvPr id="374" name="Conector recto 373">
          <a:extLst>
            <a:ext uri="{FF2B5EF4-FFF2-40B4-BE49-F238E27FC236}">
              <a16:creationId xmlns:a16="http://schemas.microsoft.com/office/drawing/2014/main" id="{20A72346-FBA6-4C75-91CC-8B139FB1B6A3}"/>
            </a:ext>
          </a:extLst>
        </xdr:cNvPr>
        <xdr:cNvCxnSpPr/>
      </xdr:nvCxnSpPr>
      <xdr:spPr>
        <a:xfrm>
          <a:off x="1721604" y="37018994"/>
          <a:ext cx="293822" cy="0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616620</xdr:colOff>
      <xdr:row>189</xdr:row>
      <xdr:rowOff>115306</xdr:rowOff>
    </xdr:from>
    <xdr:to>
      <xdr:col>3</xdr:col>
      <xdr:colOff>305803</xdr:colOff>
      <xdr:row>191</xdr:row>
      <xdr:rowOff>105276</xdr:rowOff>
    </xdr:to>
    <xdr:cxnSp macro="">
      <xdr:nvCxnSpPr>
        <xdr:cNvPr id="34" name="Conector: curvado 33">
          <a:extLst>
            <a:ext uri="{FF2B5EF4-FFF2-40B4-BE49-F238E27FC236}">
              <a16:creationId xmlns:a16="http://schemas.microsoft.com/office/drawing/2014/main" id="{61A0ED3D-70F3-42FA-B4CD-433FB9745C46}"/>
            </a:ext>
          </a:extLst>
        </xdr:cNvPr>
        <xdr:cNvCxnSpPr/>
      </xdr:nvCxnSpPr>
      <xdr:spPr>
        <a:xfrm rot="10800000">
          <a:off x="1874923" y="36876793"/>
          <a:ext cx="596564" cy="380996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638177</xdr:colOff>
      <xdr:row>181</xdr:row>
      <xdr:rowOff>125996</xdr:rowOff>
    </xdr:from>
    <xdr:ext cx="1587679" cy="471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5" name="CuadroTexto 374">
              <a:extLst>
                <a:ext uri="{FF2B5EF4-FFF2-40B4-BE49-F238E27FC236}">
                  <a16:creationId xmlns:a16="http://schemas.microsoft.com/office/drawing/2014/main" id="{54932284-8F92-4A21-A6DE-53838A9044BC}"/>
                </a:ext>
              </a:extLst>
            </xdr:cNvPr>
            <xdr:cNvSpPr txBox="1"/>
          </xdr:nvSpPr>
          <xdr:spPr>
            <a:xfrm>
              <a:off x="7899589" y="27871761"/>
              <a:ext cx="1587679" cy="471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s-ES" sz="1050" b="0">
                  <a:ea typeface="Cambria Math" panose="02040503050406030204" pitchFamily="18" charset="0"/>
                </a:rPr>
                <a:t>P</a:t>
              </a:r>
              <a14:m>
                <m:oMath xmlns:m="http://schemas.openxmlformats.org/officeDocument/2006/math"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𝑎𝑟𝑎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𝑙𝑎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𝑝𝑟𝑖𝑚𝑒𝑟𝑎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𝑖𝑡𝑒𝑟𝑎𝑐𝑖𝑜𝑛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endParaRPr lang="es-ES" sz="105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𝑡𝑜𝑚𝑎𝑚𝑜𝑠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</m:t>
                        </m:r>
                      </m:den>
                    </m:f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75" name="CuadroTexto 374">
              <a:extLst>
                <a:ext uri="{FF2B5EF4-FFF2-40B4-BE49-F238E27FC236}">
                  <a16:creationId xmlns:a16="http://schemas.microsoft.com/office/drawing/2014/main" id="{54932284-8F92-4A21-A6DE-53838A9044BC}"/>
                </a:ext>
              </a:extLst>
            </xdr:cNvPr>
            <xdr:cNvSpPr txBox="1"/>
          </xdr:nvSpPr>
          <xdr:spPr>
            <a:xfrm>
              <a:off x="7899589" y="27871761"/>
              <a:ext cx="1587679" cy="471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s-ES" sz="1050" b="0">
                  <a:ea typeface="Cambria Math" panose="02040503050406030204" pitchFamily="18" charset="0"/>
                </a:rPr>
                <a:t>P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𝑎𝑟𝑎 𝑙𝑎 𝑝𝑟𝑖𝑚𝑒𝑟𝑎 𝑖𝑡𝑒𝑟𝑎𝑐𝑖𝑜𝑛 </a:t>
              </a:r>
              <a:endParaRPr lang="es-ES" sz="105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𝑡𝑜𝑚𝑎𝑚𝑜𝑠   𝑎=𝑑/5  </a:t>
              </a:r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568899</xdr:colOff>
      <xdr:row>196</xdr:row>
      <xdr:rowOff>105778</xdr:rowOff>
    </xdr:from>
    <xdr:ext cx="1113317" cy="4049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6" name="CuadroTexto 375">
              <a:extLst>
                <a:ext uri="{FF2B5EF4-FFF2-40B4-BE49-F238E27FC236}">
                  <a16:creationId xmlns:a16="http://schemas.microsoft.com/office/drawing/2014/main" id="{055AEAC1-0472-404F-9DF6-0F7C177E6D47}"/>
                </a:ext>
              </a:extLst>
            </xdr:cNvPr>
            <xdr:cNvSpPr txBox="1"/>
          </xdr:nvSpPr>
          <xdr:spPr>
            <a:xfrm>
              <a:off x="959424" y="38015278"/>
              <a:ext cx="1113317" cy="4049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𝑀𝑢</m:t>
                        </m:r>
                      </m:num>
                      <m:den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 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𝑓𝑦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(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𝑎</m:t>
                            </m:r>
                          </m:num>
                          <m:den>
                            <m: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den>
                    </m:f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76" name="CuadroTexto 375">
              <a:extLst>
                <a:ext uri="{FF2B5EF4-FFF2-40B4-BE49-F238E27FC236}">
                  <a16:creationId xmlns:a16="http://schemas.microsoft.com/office/drawing/2014/main" id="{055AEAC1-0472-404F-9DF6-0F7C177E6D47}"/>
                </a:ext>
              </a:extLst>
            </xdr:cNvPr>
            <xdr:cNvSpPr txBox="1"/>
          </xdr:nvSpPr>
          <xdr:spPr>
            <a:xfrm>
              <a:off x="959424" y="38015278"/>
              <a:ext cx="1113317" cy="4049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𝐴𝑠=𝑀𝑢/(∅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𝑓𝑦 (𝑑−𝑎/2)) 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14</xdr:col>
      <xdr:colOff>256761</xdr:colOff>
      <xdr:row>178</xdr:row>
      <xdr:rowOff>26312</xdr:rowOff>
    </xdr:from>
    <xdr:ext cx="1766253" cy="4773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7" name="CuadroTexto 376">
              <a:extLst>
                <a:ext uri="{FF2B5EF4-FFF2-40B4-BE49-F238E27FC236}">
                  <a16:creationId xmlns:a16="http://schemas.microsoft.com/office/drawing/2014/main" id="{9F9C81AB-C557-4AD4-BC45-4347D78C790C}"/>
                </a:ext>
              </a:extLst>
            </xdr:cNvPr>
            <xdr:cNvSpPr txBox="1"/>
          </xdr:nvSpPr>
          <xdr:spPr>
            <a:xfrm>
              <a:off x="10643152" y="34341160"/>
              <a:ext cx="1766253" cy="477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ad>
                      <m:radPr>
                        <m:degHide m:val="on"/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s-E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s-E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−2 </m:t>
                        </m:r>
                        <m:f>
                          <m:fPr>
                            <m:ctrlP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𝑀𝑢</m:t>
                            </m:r>
                          </m:num>
                          <m:den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∅ </m:t>
                            </m:r>
                            <m: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0.85 </m:t>
                            </m:r>
                            <m: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𝑓𝑐</m:t>
                            </m:r>
                            <m: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den>
                        </m:f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</m:e>
                    </m:rad>
                  </m:oMath>
                </m:oMathPara>
              </a14:m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77" name="CuadroTexto 376">
              <a:extLst>
                <a:ext uri="{FF2B5EF4-FFF2-40B4-BE49-F238E27FC236}">
                  <a16:creationId xmlns:a16="http://schemas.microsoft.com/office/drawing/2014/main" id="{9F9C81AB-C557-4AD4-BC45-4347D78C790C}"/>
                </a:ext>
              </a:extLst>
            </xdr:cNvPr>
            <xdr:cNvSpPr txBox="1"/>
          </xdr:nvSpPr>
          <xdr:spPr>
            <a:xfrm>
              <a:off x="10643152" y="34341160"/>
              <a:ext cx="1766253" cy="477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𝑎=𝑑−√(𝑑^2−2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𝑀𝑢/(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∅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0.85 𝑓𝑐 𝑏)  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314739</xdr:colOff>
      <xdr:row>203</xdr:row>
      <xdr:rowOff>182219</xdr:rowOff>
    </xdr:from>
    <xdr:ext cx="2161938" cy="316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8" name="CuadroTexto 377">
              <a:extLst>
                <a:ext uri="{FF2B5EF4-FFF2-40B4-BE49-F238E27FC236}">
                  <a16:creationId xmlns:a16="http://schemas.microsoft.com/office/drawing/2014/main" id="{D4CFA35B-7003-4FDA-AE04-02C54900B10A}"/>
                </a:ext>
              </a:extLst>
            </xdr:cNvPr>
            <xdr:cNvSpPr txBox="1"/>
          </xdr:nvSpPr>
          <xdr:spPr>
            <a:xfrm>
              <a:off x="705264" y="39425219"/>
              <a:ext cx="2161938" cy="316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𝑚𝑖𝑛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=0.0018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h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=0.0018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𝐿𝑝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78" name="CuadroTexto 377">
              <a:extLst>
                <a:ext uri="{FF2B5EF4-FFF2-40B4-BE49-F238E27FC236}">
                  <a16:creationId xmlns:a16="http://schemas.microsoft.com/office/drawing/2014/main" id="{D4CFA35B-7003-4FDA-AE04-02C54900B10A}"/>
                </a:ext>
              </a:extLst>
            </xdr:cNvPr>
            <xdr:cNvSpPr txBox="1"/>
          </xdr:nvSpPr>
          <xdr:spPr>
            <a:xfrm>
              <a:off x="705264" y="39425219"/>
              <a:ext cx="2161938" cy="316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𝐴𝑠 𝑚𝑖𝑛=0.0018 𝑏 ℎ=0.0018 𝐿𝑝  ℎ/2</a:t>
              </a:r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548054</xdr:colOff>
      <xdr:row>223</xdr:row>
      <xdr:rowOff>0</xdr:rowOff>
    </xdr:from>
    <xdr:ext cx="990977" cy="1956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9" name="CuadroTexto 378">
              <a:extLst>
                <a:ext uri="{FF2B5EF4-FFF2-40B4-BE49-F238E27FC236}">
                  <a16:creationId xmlns:a16="http://schemas.microsoft.com/office/drawing/2014/main" id="{840064E5-D76E-4674-B7C4-251104454F7C}"/>
                </a:ext>
              </a:extLst>
            </xdr:cNvPr>
            <xdr:cNvSpPr txBox="1"/>
          </xdr:nvSpPr>
          <xdr:spPr>
            <a:xfrm>
              <a:off x="936381" y="42547443"/>
              <a:ext cx="990977" cy="1956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𝑉𝑐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=0.53 ∅ </m:t>
                    </m:r>
                    <m:rad>
                      <m:radPr>
                        <m:degHide m:val="on"/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𝑓𝑐</m:t>
                        </m:r>
                      </m:e>
                    </m:rad>
                  </m:oMath>
                </m:oMathPara>
              </a14:m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79" name="CuadroTexto 378">
              <a:extLst>
                <a:ext uri="{FF2B5EF4-FFF2-40B4-BE49-F238E27FC236}">
                  <a16:creationId xmlns:a16="http://schemas.microsoft.com/office/drawing/2014/main" id="{840064E5-D76E-4674-B7C4-251104454F7C}"/>
                </a:ext>
              </a:extLst>
            </xdr:cNvPr>
            <xdr:cNvSpPr txBox="1"/>
          </xdr:nvSpPr>
          <xdr:spPr>
            <a:xfrm>
              <a:off x="936381" y="42547443"/>
              <a:ext cx="990977" cy="1956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𝑉𝑐=0.53 ∅ √𝑓𝑐</a:t>
              </a:r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542193</xdr:colOff>
      <xdr:row>226</xdr:row>
      <xdr:rowOff>52883</xdr:rowOff>
    </xdr:from>
    <xdr:ext cx="701218" cy="3172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0" name="CuadroTexto 379">
              <a:extLst>
                <a:ext uri="{FF2B5EF4-FFF2-40B4-BE49-F238E27FC236}">
                  <a16:creationId xmlns:a16="http://schemas.microsoft.com/office/drawing/2014/main" id="{4CF5B84E-6F14-4BFD-B7D4-C45629B33D21}"/>
                </a:ext>
              </a:extLst>
            </xdr:cNvPr>
            <xdr:cNvSpPr txBox="1"/>
          </xdr:nvSpPr>
          <xdr:spPr>
            <a:xfrm>
              <a:off x="931476" y="43909296"/>
              <a:ext cx="701218" cy="3172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𝑉𝑢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𝑉𝑑</m:t>
                        </m:r>
                      </m:num>
                      <m:den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 </m:t>
                        </m:r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den>
                    </m:f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80" name="CuadroTexto 379">
              <a:extLst>
                <a:ext uri="{FF2B5EF4-FFF2-40B4-BE49-F238E27FC236}">
                  <a16:creationId xmlns:a16="http://schemas.microsoft.com/office/drawing/2014/main" id="{4CF5B84E-6F14-4BFD-B7D4-C45629B33D21}"/>
                </a:ext>
              </a:extLst>
            </xdr:cNvPr>
            <xdr:cNvSpPr txBox="1"/>
          </xdr:nvSpPr>
          <xdr:spPr>
            <a:xfrm>
              <a:off x="931476" y="43909296"/>
              <a:ext cx="701218" cy="3172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𝑉𝑢=𝑉𝑑/(∅ 𝑏 𝑑)  </a:t>
              </a:r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534862</xdr:colOff>
      <xdr:row>219</xdr:row>
      <xdr:rowOff>24848</xdr:rowOff>
    </xdr:from>
    <xdr:ext cx="1073692" cy="3014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1" name="CuadroTexto 380">
              <a:extLst>
                <a:ext uri="{FF2B5EF4-FFF2-40B4-BE49-F238E27FC236}">
                  <a16:creationId xmlns:a16="http://schemas.microsoft.com/office/drawing/2014/main" id="{9C2387A8-A50B-4A1A-9292-21061960CA32}"/>
                </a:ext>
              </a:extLst>
            </xdr:cNvPr>
            <xdr:cNvSpPr txBox="1"/>
          </xdr:nvSpPr>
          <xdr:spPr>
            <a:xfrm>
              <a:off x="924145" y="42547761"/>
              <a:ext cx="1073692" cy="301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𝑉𝑑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81" name="CuadroTexto 380">
              <a:extLst>
                <a:ext uri="{FF2B5EF4-FFF2-40B4-BE49-F238E27FC236}">
                  <a16:creationId xmlns:a16="http://schemas.microsoft.com/office/drawing/2014/main" id="{9C2387A8-A50B-4A1A-9292-21061960CA32}"/>
                </a:ext>
              </a:extLst>
            </xdr:cNvPr>
            <xdr:cNvSpPr txBox="1"/>
          </xdr:nvSpPr>
          <xdr:spPr>
            <a:xfrm>
              <a:off x="924145" y="42547761"/>
              <a:ext cx="1073692" cy="301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𝑉𝑑=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𝑊′𝑢 (𝐿/2−𝑑)</a:t>
              </a:r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161193</xdr:colOff>
      <xdr:row>235</xdr:row>
      <xdr:rowOff>0</xdr:rowOff>
    </xdr:from>
    <xdr:ext cx="2604174" cy="1578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5" name="CuadroTexto 384">
              <a:extLst>
                <a:ext uri="{FF2B5EF4-FFF2-40B4-BE49-F238E27FC236}">
                  <a16:creationId xmlns:a16="http://schemas.microsoft.com/office/drawing/2014/main" id="{C57359F2-AC96-4099-A737-A8178E6A8C73}"/>
                </a:ext>
              </a:extLst>
            </xdr:cNvPr>
            <xdr:cNvSpPr txBox="1"/>
          </xdr:nvSpPr>
          <xdr:spPr>
            <a:xfrm>
              <a:off x="161193" y="45504652"/>
              <a:ext cx="2604174" cy="157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𝑒𝑛</m:t>
                        </m:r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1 </m:t>
                        </m:r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𝑚𝑒𝑡𝑟𝑜</m:t>
                        </m:r>
                      </m:e>
                    </m:d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=0.0018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h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=0018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100</m:t>
                    </m:r>
                  </m:oMath>
                </m:oMathPara>
              </a14:m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85" name="CuadroTexto 384">
              <a:extLst>
                <a:ext uri="{FF2B5EF4-FFF2-40B4-BE49-F238E27FC236}">
                  <a16:creationId xmlns:a16="http://schemas.microsoft.com/office/drawing/2014/main" id="{C57359F2-AC96-4099-A737-A8178E6A8C73}"/>
                </a:ext>
              </a:extLst>
            </xdr:cNvPr>
            <xdr:cNvSpPr txBox="1"/>
          </xdr:nvSpPr>
          <xdr:spPr>
            <a:xfrm>
              <a:off x="161193" y="45504652"/>
              <a:ext cx="2604174" cy="157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𝐴𝑠 (𝑒𝑛 1 𝑚𝑒𝑡𝑟𝑜)=0.0018 ℎ 𝑏=0018 𝑡 100</a:t>
              </a:r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4</xdr:col>
      <xdr:colOff>461211</xdr:colOff>
      <xdr:row>246</xdr:row>
      <xdr:rowOff>1</xdr:rowOff>
    </xdr:from>
    <xdr:to>
      <xdr:col>5</xdr:col>
      <xdr:colOff>2</xdr:colOff>
      <xdr:row>248</xdr:row>
      <xdr:rowOff>3</xdr:rowOff>
    </xdr:to>
    <xdr:cxnSp macro="">
      <xdr:nvCxnSpPr>
        <xdr:cNvPr id="371" name="Conector: angular 370">
          <a:extLst>
            <a:ext uri="{FF2B5EF4-FFF2-40B4-BE49-F238E27FC236}">
              <a16:creationId xmlns:a16="http://schemas.microsoft.com/office/drawing/2014/main" id="{13297DF9-B5F8-44E3-871C-9A0522B32CBF}"/>
            </a:ext>
          </a:extLst>
        </xdr:cNvPr>
        <xdr:cNvCxnSpPr/>
      </xdr:nvCxnSpPr>
      <xdr:spPr>
        <a:xfrm rot="5400000" flipH="1" flipV="1">
          <a:off x="3326230" y="23702405"/>
          <a:ext cx="395656" cy="293464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671764</xdr:colOff>
      <xdr:row>247</xdr:row>
      <xdr:rowOff>195509</xdr:rowOff>
    </xdr:from>
    <xdr:to>
      <xdr:col>4</xdr:col>
      <xdr:colOff>461213</xdr:colOff>
      <xdr:row>249</xdr:row>
      <xdr:rowOff>5013</xdr:rowOff>
    </xdr:to>
    <xdr:cxnSp macro="">
      <xdr:nvCxnSpPr>
        <xdr:cNvPr id="386" name="Conector: angular 385">
          <a:extLst>
            <a:ext uri="{FF2B5EF4-FFF2-40B4-BE49-F238E27FC236}">
              <a16:creationId xmlns:a16="http://schemas.microsoft.com/office/drawing/2014/main" id="{3399E861-A774-4432-BFDE-78B2DA7D8DC5}"/>
            </a:ext>
          </a:extLst>
        </xdr:cNvPr>
        <xdr:cNvCxnSpPr/>
      </xdr:nvCxnSpPr>
      <xdr:spPr>
        <a:xfrm rot="10800000" flipV="1">
          <a:off x="2833206" y="24044644"/>
          <a:ext cx="544122" cy="205157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372982</xdr:colOff>
      <xdr:row>249</xdr:row>
      <xdr:rowOff>6653</xdr:rowOff>
    </xdr:from>
    <xdr:to>
      <xdr:col>3</xdr:col>
      <xdr:colOff>668391</xdr:colOff>
      <xdr:row>251</xdr:row>
      <xdr:rowOff>12032</xdr:rowOff>
    </xdr:to>
    <xdr:cxnSp macro="">
      <xdr:nvCxnSpPr>
        <xdr:cNvPr id="387" name="Conector: angular 386">
          <a:extLst>
            <a:ext uri="{FF2B5EF4-FFF2-40B4-BE49-F238E27FC236}">
              <a16:creationId xmlns:a16="http://schemas.microsoft.com/office/drawing/2014/main" id="{D4B78FC9-A11E-485D-BDDF-252852059789}"/>
            </a:ext>
          </a:extLst>
        </xdr:cNvPr>
        <xdr:cNvCxnSpPr/>
      </xdr:nvCxnSpPr>
      <xdr:spPr>
        <a:xfrm rot="5400000" flipH="1" flipV="1">
          <a:off x="2481612" y="24304253"/>
          <a:ext cx="401033" cy="295409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738941</xdr:colOff>
      <xdr:row>251</xdr:row>
      <xdr:rowOff>12027</xdr:rowOff>
    </xdr:from>
    <xdr:to>
      <xdr:col>3</xdr:col>
      <xdr:colOff>372982</xdr:colOff>
      <xdr:row>252</xdr:row>
      <xdr:rowOff>22057</xdr:rowOff>
    </xdr:to>
    <xdr:cxnSp macro="">
      <xdr:nvCxnSpPr>
        <xdr:cNvPr id="388" name="Conector: angular 387">
          <a:extLst>
            <a:ext uri="{FF2B5EF4-FFF2-40B4-BE49-F238E27FC236}">
              <a16:creationId xmlns:a16="http://schemas.microsoft.com/office/drawing/2014/main" id="{85496924-3303-4D5A-BC09-201C1431D96E}"/>
            </a:ext>
          </a:extLst>
        </xdr:cNvPr>
        <xdr:cNvCxnSpPr/>
      </xdr:nvCxnSpPr>
      <xdr:spPr>
        <a:xfrm rot="10800000" flipV="1">
          <a:off x="1991845" y="24652469"/>
          <a:ext cx="542579" cy="207857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440158</xdr:colOff>
      <xdr:row>252</xdr:row>
      <xdr:rowOff>18684</xdr:rowOff>
    </xdr:from>
    <xdr:to>
      <xdr:col>2</xdr:col>
      <xdr:colOff>735567</xdr:colOff>
      <xdr:row>254</xdr:row>
      <xdr:rowOff>24063</xdr:rowOff>
    </xdr:to>
    <xdr:cxnSp macro="">
      <xdr:nvCxnSpPr>
        <xdr:cNvPr id="389" name="Conector: angular 388">
          <a:extLst>
            <a:ext uri="{FF2B5EF4-FFF2-40B4-BE49-F238E27FC236}">
              <a16:creationId xmlns:a16="http://schemas.microsoft.com/office/drawing/2014/main" id="{9C58E012-7E6A-434C-BCA1-4B6068E13C45}"/>
            </a:ext>
          </a:extLst>
        </xdr:cNvPr>
        <xdr:cNvCxnSpPr/>
      </xdr:nvCxnSpPr>
      <xdr:spPr>
        <a:xfrm rot="5400000" flipH="1" flipV="1">
          <a:off x="1643914" y="24906101"/>
          <a:ext cx="393706" cy="295409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737152</xdr:colOff>
      <xdr:row>254</xdr:row>
      <xdr:rowOff>24056</xdr:rowOff>
    </xdr:from>
    <xdr:to>
      <xdr:col>2</xdr:col>
      <xdr:colOff>440166</xdr:colOff>
      <xdr:row>255</xdr:row>
      <xdr:rowOff>41413</xdr:rowOff>
    </xdr:to>
    <xdr:cxnSp macro="">
      <xdr:nvCxnSpPr>
        <xdr:cNvPr id="390" name="Conector: angular 389">
          <a:extLst>
            <a:ext uri="{FF2B5EF4-FFF2-40B4-BE49-F238E27FC236}">
              <a16:creationId xmlns:a16="http://schemas.microsoft.com/office/drawing/2014/main" id="{B0239AAE-7C04-48A5-A157-93B3ECA5FD1E}"/>
            </a:ext>
          </a:extLst>
        </xdr:cNvPr>
        <xdr:cNvCxnSpPr/>
      </xdr:nvCxnSpPr>
      <xdr:spPr>
        <a:xfrm rot="10800000" flipV="1">
          <a:off x="1125479" y="25250652"/>
          <a:ext cx="567591" cy="215184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97450</xdr:colOff>
      <xdr:row>247</xdr:row>
      <xdr:rowOff>173490</xdr:rowOff>
    </xdr:from>
    <xdr:to>
      <xdr:col>5</xdr:col>
      <xdr:colOff>248670</xdr:colOff>
      <xdr:row>257</xdr:row>
      <xdr:rowOff>19688</xdr:rowOff>
    </xdr:to>
    <xdr:cxnSp macro="">
      <xdr:nvCxnSpPr>
        <xdr:cNvPr id="391" name="Conector recto 390">
          <a:extLst>
            <a:ext uri="{FF2B5EF4-FFF2-40B4-BE49-F238E27FC236}">
              <a16:creationId xmlns:a16="http://schemas.microsoft.com/office/drawing/2014/main" id="{5CB7546B-951E-4F12-AB5A-C72A02BFDFB9}"/>
            </a:ext>
          </a:extLst>
        </xdr:cNvPr>
        <xdr:cNvCxnSpPr/>
      </xdr:nvCxnSpPr>
      <xdr:spPr>
        <a:xfrm flipV="1">
          <a:off x="1350354" y="24022625"/>
          <a:ext cx="2569104" cy="181714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654676</xdr:colOff>
      <xdr:row>254</xdr:row>
      <xdr:rowOff>110007</xdr:rowOff>
    </xdr:from>
    <xdr:to>
      <xdr:col>2</xdr:col>
      <xdr:colOff>190499</xdr:colOff>
      <xdr:row>257</xdr:row>
      <xdr:rowOff>142875</xdr:rowOff>
    </xdr:to>
    <xdr:cxnSp macro="">
      <xdr:nvCxnSpPr>
        <xdr:cNvPr id="392" name="Conector recto 391">
          <a:extLst>
            <a:ext uri="{FF2B5EF4-FFF2-40B4-BE49-F238E27FC236}">
              <a16:creationId xmlns:a16="http://schemas.microsoft.com/office/drawing/2014/main" id="{B3C00ABB-4D73-4258-B753-382E2E16E28C}"/>
            </a:ext>
          </a:extLst>
        </xdr:cNvPr>
        <xdr:cNvCxnSpPr/>
      </xdr:nvCxnSpPr>
      <xdr:spPr>
        <a:xfrm>
          <a:off x="1043003" y="25336603"/>
          <a:ext cx="400400" cy="626349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679377</xdr:colOff>
      <xdr:row>245</xdr:row>
      <xdr:rowOff>69607</xdr:rowOff>
    </xdr:from>
    <xdr:to>
      <xdr:col>5</xdr:col>
      <xdr:colOff>327573</xdr:colOff>
      <xdr:row>248</xdr:row>
      <xdr:rowOff>102477</xdr:rowOff>
    </xdr:to>
    <xdr:cxnSp macro="">
      <xdr:nvCxnSpPr>
        <xdr:cNvPr id="393" name="Conector recto 392">
          <a:extLst>
            <a:ext uri="{FF2B5EF4-FFF2-40B4-BE49-F238E27FC236}">
              <a16:creationId xmlns:a16="http://schemas.microsoft.com/office/drawing/2014/main" id="{29B72A7D-007E-4A03-9AE6-3AF6669B5C2C}"/>
            </a:ext>
          </a:extLst>
        </xdr:cNvPr>
        <xdr:cNvCxnSpPr/>
      </xdr:nvCxnSpPr>
      <xdr:spPr>
        <a:xfrm>
          <a:off x="3595492" y="23530415"/>
          <a:ext cx="402869" cy="619024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737152</xdr:colOff>
      <xdr:row>254</xdr:row>
      <xdr:rowOff>24056</xdr:rowOff>
    </xdr:from>
    <xdr:to>
      <xdr:col>2</xdr:col>
      <xdr:colOff>440166</xdr:colOff>
      <xdr:row>255</xdr:row>
      <xdr:rowOff>41413</xdr:rowOff>
    </xdr:to>
    <xdr:cxnSp macro="">
      <xdr:nvCxnSpPr>
        <xdr:cNvPr id="394" name="Conector: angular 393">
          <a:extLst>
            <a:ext uri="{FF2B5EF4-FFF2-40B4-BE49-F238E27FC236}">
              <a16:creationId xmlns:a16="http://schemas.microsoft.com/office/drawing/2014/main" id="{4915231E-4BE6-4384-B13A-2F4AC74F5415}"/>
            </a:ext>
          </a:extLst>
        </xdr:cNvPr>
        <xdr:cNvCxnSpPr/>
      </xdr:nvCxnSpPr>
      <xdr:spPr>
        <a:xfrm rot="10800000" flipV="1">
          <a:off x="1125479" y="25250652"/>
          <a:ext cx="567591" cy="215184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654676</xdr:colOff>
      <xdr:row>254</xdr:row>
      <xdr:rowOff>110007</xdr:rowOff>
    </xdr:from>
    <xdr:to>
      <xdr:col>2</xdr:col>
      <xdr:colOff>190499</xdr:colOff>
      <xdr:row>257</xdr:row>
      <xdr:rowOff>142875</xdr:rowOff>
    </xdr:to>
    <xdr:cxnSp macro="">
      <xdr:nvCxnSpPr>
        <xdr:cNvPr id="395" name="Conector recto 394">
          <a:extLst>
            <a:ext uri="{FF2B5EF4-FFF2-40B4-BE49-F238E27FC236}">
              <a16:creationId xmlns:a16="http://schemas.microsoft.com/office/drawing/2014/main" id="{A34BE80B-1F74-4818-A3ED-8335A3AE91B9}"/>
            </a:ext>
          </a:extLst>
        </xdr:cNvPr>
        <xdr:cNvCxnSpPr/>
      </xdr:nvCxnSpPr>
      <xdr:spPr>
        <a:xfrm>
          <a:off x="1043003" y="25336603"/>
          <a:ext cx="400400" cy="626349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554626</xdr:colOff>
      <xdr:row>269</xdr:row>
      <xdr:rowOff>120823</xdr:rowOff>
    </xdr:from>
    <xdr:to>
      <xdr:col>5</xdr:col>
      <xdr:colOff>426027</xdr:colOff>
      <xdr:row>269</xdr:row>
      <xdr:rowOff>140284</xdr:rowOff>
    </xdr:to>
    <xdr:cxnSp macro="">
      <xdr:nvCxnSpPr>
        <xdr:cNvPr id="401" name="Conector recto de flecha 400">
          <a:extLst>
            <a:ext uri="{FF2B5EF4-FFF2-40B4-BE49-F238E27FC236}">
              <a16:creationId xmlns:a16="http://schemas.microsoft.com/office/drawing/2014/main" id="{FC925999-CCF5-40A7-A9C8-813B1D7AD2BE}"/>
            </a:ext>
          </a:extLst>
        </xdr:cNvPr>
        <xdr:cNvCxnSpPr/>
      </xdr:nvCxnSpPr>
      <xdr:spPr>
        <a:xfrm>
          <a:off x="944919" y="52708116"/>
          <a:ext cx="3151718" cy="19461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554626</xdr:colOff>
      <xdr:row>263</xdr:row>
      <xdr:rowOff>65691</xdr:rowOff>
    </xdr:from>
    <xdr:to>
      <xdr:col>5</xdr:col>
      <xdr:colOff>426027</xdr:colOff>
      <xdr:row>267</xdr:row>
      <xdr:rowOff>169348</xdr:rowOff>
    </xdr:to>
    <xdr:sp macro="" textlink="">
      <xdr:nvSpPr>
        <xdr:cNvPr id="18" name="Forma libre: forma 17">
          <a:extLst>
            <a:ext uri="{FF2B5EF4-FFF2-40B4-BE49-F238E27FC236}">
              <a16:creationId xmlns:a16="http://schemas.microsoft.com/office/drawing/2014/main" id="{ED4F5E39-FC6C-44AD-BE91-1E525B43FC2F}"/>
            </a:ext>
          </a:extLst>
        </xdr:cNvPr>
        <xdr:cNvSpPr/>
      </xdr:nvSpPr>
      <xdr:spPr>
        <a:xfrm>
          <a:off x="944919" y="51509984"/>
          <a:ext cx="3151718" cy="865657"/>
        </a:xfrm>
        <a:custGeom>
          <a:avLst/>
          <a:gdLst>
            <a:gd name="connsiteX0" fmla="*/ 0 w 2564423"/>
            <a:gd name="connsiteY0" fmla="*/ 630116 h 644770"/>
            <a:gd name="connsiteX1" fmla="*/ 0 w 2564423"/>
            <a:gd name="connsiteY1" fmla="*/ 0 h 644770"/>
            <a:gd name="connsiteX2" fmla="*/ 2557096 w 2564423"/>
            <a:gd name="connsiteY2" fmla="*/ 0 h 644770"/>
            <a:gd name="connsiteX3" fmla="*/ 2564423 w 2564423"/>
            <a:gd name="connsiteY3" fmla="*/ 644770 h 644770"/>
            <a:gd name="connsiteX4" fmla="*/ 2278673 w 2564423"/>
            <a:gd name="connsiteY4" fmla="*/ 644770 h 644770"/>
            <a:gd name="connsiteX5" fmla="*/ 2264019 w 2564423"/>
            <a:gd name="connsiteY5" fmla="*/ 285750 h 644770"/>
            <a:gd name="connsiteX6" fmla="*/ 293077 w 2564423"/>
            <a:gd name="connsiteY6" fmla="*/ 307731 h 644770"/>
            <a:gd name="connsiteX7" fmla="*/ 300404 w 2564423"/>
            <a:gd name="connsiteY7" fmla="*/ 622789 h 644770"/>
            <a:gd name="connsiteX8" fmla="*/ 0 w 2564423"/>
            <a:gd name="connsiteY8" fmla="*/ 630116 h 644770"/>
            <a:gd name="connsiteX0" fmla="*/ 0 w 2564423"/>
            <a:gd name="connsiteY0" fmla="*/ 630116 h 644770"/>
            <a:gd name="connsiteX1" fmla="*/ 0 w 2564423"/>
            <a:gd name="connsiteY1" fmla="*/ 0 h 644770"/>
            <a:gd name="connsiteX2" fmla="*/ 2557096 w 2564423"/>
            <a:gd name="connsiteY2" fmla="*/ 0 h 644770"/>
            <a:gd name="connsiteX3" fmla="*/ 2564423 w 2564423"/>
            <a:gd name="connsiteY3" fmla="*/ 644770 h 644770"/>
            <a:gd name="connsiteX4" fmla="*/ 2260207 w 2564423"/>
            <a:gd name="connsiteY4" fmla="*/ 644770 h 644770"/>
            <a:gd name="connsiteX5" fmla="*/ 2264019 w 2564423"/>
            <a:gd name="connsiteY5" fmla="*/ 285750 h 644770"/>
            <a:gd name="connsiteX6" fmla="*/ 293077 w 2564423"/>
            <a:gd name="connsiteY6" fmla="*/ 307731 h 644770"/>
            <a:gd name="connsiteX7" fmla="*/ 300404 w 2564423"/>
            <a:gd name="connsiteY7" fmla="*/ 622789 h 644770"/>
            <a:gd name="connsiteX8" fmla="*/ 0 w 2564423"/>
            <a:gd name="connsiteY8" fmla="*/ 630116 h 644770"/>
            <a:gd name="connsiteX0" fmla="*/ 0 w 2564423"/>
            <a:gd name="connsiteY0" fmla="*/ 630116 h 644770"/>
            <a:gd name="connsiteX1" fmla="*/ 0 w 2564423"/>
            <a:gd name="connsiteY1" fmla="*/ 0 h 644770"/>
            <a:gd name="connsiteX2" fmla="*/ 2557096 w 2564423"/>
            <a:gd name="connsiteY2" fmla="*/ 0 h 644770"/>
            <a:gd name="connsiteX3" fmla="*/ 2564423 w 2564423"/>
            <a:gd name="connsiteY3" fmla="*/ 644770 h 644770"/>
            <a:gd name="connsiteX4" fmla="*/ 2260207 w 2564423"/>
            <a:gd name="connsiteY4" fmla="*/ 644770 h 644770"/>
            <a:gd name="connsiteX5" fmla="*/ 2251707 w 2564423"/>
            <a:gd name="connsiteY5" fmla="*/ 294861 h 644770"/>
            <a:gd name="connsiteX6" fmla="*/ 293077 w 2564423"/>
            <a:gd name="connsiteY6" fmla="*/ 307731 h 644770"/>
            <a:gd name="connsiteX7" fmla="*/ 300404 w 2564423"/>
            <a:gd name="connsiteY7" fmla="*/ 622789 h 644770"/>
            <a:gd name="connsiteX8" fmla="*/ 0 w 2564423"/>
            <a:gd name="connsiteY8" fmla="*/ 630116 h 644770"/>
            <a:gd name="connsiteX0" fmla="*/ 0 w 2564423"/>
            <a:gd name="connsiteY0" fmla="*/ 630116 h 651817"/>
            <a:gd name="connsiteX1" fmla="*/ 0 w 2564423"/>
            <a:gd name="connsiteY1" fmla="*/ 0 h 651817"/>
            <a:gd name="connsiteX2" fmla="*/ 2557096 w 2564423"/>
            <a:gd name="connsiteY2" fmla="*/ 0 h 651817"/>
            <a:gd name="connsiteX3" fmla="*/ 2564423 w 2564423"/>
            <a:gd name="connsiteY3" fmla="*/ 644770 h 651817"/>
            <a:gd name="connsiteX4" fmla="*/ 2245879 w 2564423"/>
            <a:gd name="connsiteY4" fmla="*/ 651817 h 651817"/>
            <a:gd name="connsiteX5" fmla="*/ 2251707 w 2564423"/>
            <a:gd name="connsiteY5" fmla="*/ 294861 h 651817"/>
            <a:gd name="connsiteX6" fmla="*/ 293077 w 2564423"/>
            <a:gd name="connsiteY6" fmla="*/ 307731 h 651817"/>
            <a:gd name="connsiteX7" fmla="*/ 300404 w 2564423"/>
            <a:gd name="connsiteY7" fmla="*/ 622789 h 651817"/>
            <a:gd name="connsiteX8" fmla="*/ 0 w 2564423"/>
            <a:gd name="connsiteY8" fmla="*/ 630116 h 65181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564423" h="651817">
              <a:moveTo>
                <a:pt x="0" y="630116"/>
              </a:moveTo>
              <a:lnTo>
                <a:pt x="0" y="0"/>
              </a:lnTo>
              <a:lnTo>
                <a:pt x="2557096" y="0"/>
              </a:lnTo>
              <a:cubicBezTo>
                <a:pt x="2559538" y="214923"/>
                <a:pt x="2561981" y="429847"/>
                <a:pt x="2564423" y="644770"/>
              </a:cubicBezTo>
              <a:lnTo>
                <a:pt x="2245879" y="651817"/>
              </a:lnTo>
              <a:cubicBezTo>
                <a:pt x="2247150" y="532144"/>
                <a:pt x="2250436" y="414534"/>
                <a:pt x="2251707" y="294861"/>
              </a:cubicBezTo>
              <a:lnTo>
                <a:pt x="293077" y="307731"/>
              </a:lnTo>
              <a:lnTo>
                <a:pt x="300404" y="622789"/>
              </a:lnTo>
              <a:lnTo>
                <a:pt x="0" y="630116"/>
              </a:lnTo>
              <a:close/>
            </a:path>
          </a:pathLst>
        </a:cu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65171</xdr:colOff>
      <xdr:row>247</xdr:row>
      <xdr:rowOff>115302</xdr:rowOff>
    </xdr:from>
    <xdr:to>
      <xdr:col>5</xdr:col>
      <xdr:colOff>185486</xdr:colOff>
      <xdr:row>256</xdr:row>
      <xdr:rowOff>150395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94601ECB-6077-40DA-BFE6-9B9E8994C36F}"/>
            </a:ext>
          </a:extLst>
        </xdr:cNvPr>
        <xdr:cNvCxnSpPr/>
      </xdr:nvCxnSpPr>
      <xdr:spPr>
        <a:xfrm flipV="1">
          <a:off x="1323474" y="48457184"/>
          <a:ext cx="2531644" cy="1829803"/>
        </a:xfrm>
        <a:prstGeom prst="line">
          <a:avLst/>
        </a:prstGeom>
        <a:ln w="190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220578</xdr:colOff>
      <xdr:row>254</xdr:row>
      <xdr:rowOff>89635</xdr:rowOff>
    </xdr:from>
    <xdr:to>
      <xdr:col>2</xdr:col>
      <xdr:colOff>274578</xdr:colOff>
      <xdr:row>254</xdr:row>
      <xdr:rowOff>143635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CEA7072A-8A31-478F-9927-E4F21791DA2E}"/>
            </a:ext>
          </a:extLst>
        </xdr:cNvPr>
        <xdr:cNvSpPr/>
      </xdr:nvSpPr>
      <xdr:spPr>
        <a:xfrm>
          <a:off x="1478881" y="49825174"/>
          <a:ext cx="54000" cy="540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322848</xdr:colOff>
      <xdr:row>255</xdr:row>
      <xdr:rowOff>31482</xdr:rowOff>
    </xdr:from>
    <xdr:to>
      <xdr:col>2</xdr:col>
      <xdr:colOff>376848</xdr:colOff>
      <xdr:row>255</xdr:row>
      <xdr:rowOff>85482</xdr:rowOff>
    </xdr:to>
    <xdr:sp macro="" textlink="">
      <xdr:nvSpPr>
        <xdr:cNvPr id="402" name="Elipse 401">
          <a:extLst>
            <a:ext uri="{FF2B5EF4-FFF2-40B4-BE49-F238E27FC236}">
              <a16:creationId xmlns:a16="http://schemas.microsoft.com/office/drawing/2014/main" id="{0838AF9F-8F3C-41ED-9F24-EC04053E6957}"/>
            </a:ext>
          </a:extLst>
        </xdr:cNvPr>
        <xdr:cNvSpPr/>
      </xdr:nvSpPr>
      <xdr:spPr>
        <a:xfrm>
          <a:off x="1581151" y="49967548"/>
          <a:ext cx="54000" cy="5400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513343</xdr:colOff>
      <xdr:row>253</xdr:row>
      <xdr:rowOff>81617</xdr:rowOff>
    </xdr:from>
    <xdr:to>
      <xdr:col>2</xdr:col>
      <xdr:colOff>567343</xdr:colOff>
      <xdr:row>253</xdr:row>
      <xdr:rowOff>135617</xdr:rowOff>
    </xdr:to>
    <xdr:sp macro="" textlink="">
      <xdr:nvSpPr>
        <xdr:cNvPr id="403" name="Elipse 402">
          <a:extLst>
            <a:ext uri="{FF2B5EF4-FFF2-40B4-BE49-F238E27FC236}">
              <a16:creationId xmlns:a16="http://schemas.microsoft.com/office/drawing/2014/main" id="{F6225720-89D9-412E-AE3A-A0EC9FD545DA}"/>
            </a:ext>
          </a:extLst>
        </xdr:cNvPr>
        <xdr:cNvSpPr/>
      </xdr:nvSpPr>
      <xdr:spPr>
        <a:xfrm>
          <a:off x="1771646" y="49626656"/>
          <a:ext cx="54000" cy="540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801094</xdr:colOff>
      <xdr:row>252</xdr:row>
      <xdr:rowOff>88638</xdr:rowOff>
    </xdr:from>
    <xdr:to>
      <xdr:col>2</xdr:col>
      <xdr:colOff>855094</xdr:colOff>
      <xdr:row>252</xdr:row>
      <xdr:rowOff>142638</xdr:rowOff>
    </xdr:to>
    <xdr:sp macro="" textlink="">
      <xdr:nvSpPr>
        <xdr:cNvPr id="404" name="Elipse 403">
          <a:extLst>
            <a:ext uri="{FF2B5EF4-FFF2-40B4-BE49-F238E27FC236}">
              <a16:creationId xmlns:a16="http://schemas.microsoft.com/office/drawing/2014/main" id="{123C4B2C-B98B-4420-96EE-879A9A87B11A}"/>
            </a:ext>
          </a:extLst>
        </xdr:cNvPr>
        <xdr:cNvSpPr/>
      </xdr:nvSpPr>
      <xdr:spPr>
        <a:xfrm>
          <a:off x="2059397" y="49433151"/>
          <a:ext cx="54000" cy="540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166425</xdr:colOff>
      <xdr:row>251</xdr:row>
      <xdr:rowOff>80618</xdr:rowOff>
    </xdr:from>
    <xdr:to>
      <xdr:col>3</xdr:col>
      <xdr:colOff>220425</xdr:colOff>
      <xdr:row>251</xdr:row>
      <xdr:rowOff>134618</xdr:rowOff>
    </xdr:to>
    <xdr:sp macro="" textlink="">
      <xdr:nvSpPr>
        <xdr:cNvPr id="405" name="Elipse 404">
          <a:extLst>
            <a:ext uri="{FF2B5EF4-FFF2-40B4-BE49-F238E27FC236}">
              <a16:creationId xmlns:a16="http://schemas.microsoft.com/office/drawing/2014/main" id="{EA29C0CF-4D44-4CB9-97BD-FD92D61AD0B9}"/>
            </a:ext>
          </a:extLst>
        </xdr:cNvPr>
        <xdr:cNvSpPr/>
      </xdr:nvSpPr>
      <xdr:spPr>
        <a:xfrm>
          <a:off x="2332109" y="49224605"/>
          <a:ext cx="54000" cy="540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434124</xdr:colOff>
      <xdr:row>250</xdr:row>
      <xdr:rowOff>77612</xdr:rowOff>
    </xdr:from>
    <xdr:to>
      <xdr:col>3</xdr:col>
      <xdr:colOff>488124</xdr:colOff>
      <xdr:row>250</xdr:row>
      <xdr:rowOff>131612</xdr:rowOff>
    </xdr:to>
    <xdr:sp macro="" textlink="">
      <xdr:nvSpPr>
        <xdr:cNvPr id="406" name="Elipse 405">
          <a:extLst>
            <a:ext uri="{FF2B5EF4-FFF2-40B4-BE49-F238E27FC236}">
              <a16:creationId xmlns:a16="http://schemas.microsoft.com/office/drawing/2014/main" id="{AA1C2D56-CC6E-492B-908C-26574AE27823}"/>
            </a:ext>
          </a:extLst>
        </xdr:cNvPr>
        <xdr:cNvSpPr/>
      </xdr:nvSpPr>
      <xdr:spPr>
        <a:xfrm>
          <a:off x="2599808" y="49021073"/>
          <a:ext cx="54000" cy="540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731907</xdr:colOff>
      <xdr:row>249</xdr:row>
      <xdr:rowOff>69595</xdr:rowOff>
    </xdr:from>
    <xdr:to>
      <xdr:col>4</xdr:col>
      <xdr:colOff>33933</xdr:colOff>
      <xdr:row>249</xdr:row>
      <xdr:rowOff>123595</xdr:rowOff>
    </xdr:to>
    <xdr:sp macro="" textlink="">
      <xdr:nvSpPr>
        <xdr:cNvPr id="407" name="Elipse 406">
          <a:extLst>
            <a:ext uri="{FF2B5EF4-FFF2-40B4-BE49-F238E27FC236}">
              <a16:creationId xmlns:a16="http://schemas.microsoft.com/office/drawing/2014/main" id="{9F76AD7A-84CD-45EC-8877-57407C7D99B3}"/>
            </a:ext>
          </a:extLst>
        </xdr:cNvPr>
        <xdr:cNvSpPr/>
      </xdr:nvSpPr>
      <xdr:spPr>
        <a:xfrm>
          <a:off x="2897591" y="48812529"/>
          <a:ext cx="54000" cy="540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252645</xdr:colOff>
      <xdr:row>248</xdr:row>
      <xdr:rowOff>61576</xdr:rowOff>
    </xdr:from>
    <xdr:to>
      <xdr:col>4</xdr:col>
      <xdr:colOff>306645</xdr:colOff>
      <xdr:row>248</xdr:row>
      <xdr:rowOff>115576</xdr:rowOff>
    </xdr:to>
    <xdr:sp macro="" textlink="">
      <xdr:nvSpPr>
        <xdr:cNvPr id="408" name="Elipse 407">
          <a:extLst>
            <a:ext uri="{FF2B5EF4-FFF2-40B4-BE49-F238E27FC236}">
              <a16:creationId xmlns:a16="http://schemas.microsoft.com/office/drawing/2014/main" id="{F54E5040-3A89-421E-8DDA-6C69712A4F2D}"/>
            </a:ext>
          </a:extLst>
        </xdr:cNvPr>
        <xdr:cNvSpPr/>
      </xdr:nvSpPr>
      <xdr:spPr>
        <a:xfrm>
          <a:off x="3170303" y="48603984"/>
          <a:ext cx="54000" cy="540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525357</xdr:colOff>
      <xdr:row>247</xdr:row>
      <xdr:rowOff>63581</xdr:rowOff>
    </xdr:from>
    <xdr:to>
      <xdr:col>4</xdr:col>
      <xdr:colOff>579357</xdr:colOff>
      <xdr:row>247</xdr:row>
      <xdr:rowOff>117581</xdr:rowOff>
    </xdr:to>
    <xdr:sp macro="" textlink="">
      <xdr:nvSpPr>
        <xdr:cNvPr id="409" name="Elipse 408">
          <a:extLst>
            <a:ext uri="{FF2B5EF4-FFF2-40B4-BE49-F238E27FC236}">
              <a16:creationId xmlns:a16="http://schemas.microsoft.com/office/drawing/2014/main" id="{023461EE-A76B-4381-897A-847775E78D38}"/>
            </a:ext>
          </a:extLst>
        </xdr:cNvPr>
        <xdr:cNvSpPr/>
      </xdr:nvSpPr>
      <xdr:spPr>
        <a:xfrm>
          <a:off x="3443015" y="48405463"/>
          <a:ext cx="54000" cy="540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585535</xdr:colOff>
      <xdr:row>254</xdr:row>
      <xdr:rowOff>33490</xdr:rowOff>
    </xdr:from>
    <xdr:to>
      <xdr:col>2</xdr:col>
      <xdr:colOff>639535</xdr:colOff>
      <xdr:row>254</xdr:row>
      <xdr:rowOff>87490</xdr:rowOff>
    </xdr:to>
    <xdr:sp macro="" textlink="">
      <xdr:nvSpPr>
        <xdr:cNvPr id="410" name="Elipse 409">
          <a:extLst>
            <a:ext uri="{FF2B5EF4-FFF2-40B4-BE49-F238E27FC236}">
              <a16:creationId xmlns:a16="http://schemas.microsoft.com/office/drawing/2014/main" id="{65BE2DE4-146F-45D7-9B38-D9E0D9275635}"/>
            </a:ext>
          </a:extLst>
        </xdr:cNvPr>
        <xdr:cNvSpPr/>
      </xdr:nvSpPr>
      <xdr:spPr>
        <a:xfrm>
          <a:off x="1843838" y="49769029"/>
          <a:ext cx="54000" cy="5400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883312</xdr:colOff>
      <xdr:row>253</xdr:row>
      <xdr:rowOff>10434</xdr:rowOff>
    </xdr:from>
    <xdr:to>
      <xdr:col>3</xdr:col>
      <xdr:colOff>29931</xdr:colOff>
      <xdr:row>253</xdr:row>
      <xdr:rowOff>64434</xdr:rowOff>
    </xdr:to>
    <xdr:sp macro="" textlink="">
      <xdr:nvSpPr>
        <xdr:cNvPr id="411" name="Elipse 410">
          <a:extLst>
            <a:ext uri="{FF2B5EF4-FFF2-40B4-BE49-F238E27FC236}">
              <a16:creationId xmlns:a16="http://schemas.microsoft.com/office/drawing/2014/main" id="{E3DF2940-BA8D-4EFE-A668-3D3E41B61CE0}"/>
            </a:ext>
          </a:extLst>
        </xdr:cNvPr>
        <xdr:cNvSpPr/>
      </xdr:nvSpPr>
      <xdr:spPr>
        <a:xfrm>
          <a:off x="2141615" y="49555473"/>
          <a:ext cx="54000" cy="5400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258669</xdr:colOff>
      <xdr:row>252</xdr:row>
      <xdr:rowOff>7427</xdr:rowOff>
    </xdr:from>
    <xdr:to>
      <xdr:col>3</xdr:col>
      <xdr:colOff>312669</xdr:colOff>
      <xdr:row>252</xdr:row>
      <xdr:rowOff>61427</xdr:rowOff>
    </xdr:to>
    <xdr:sp macro="" textlink="">
      <xdr:nvSpPr>
        <xdr:cNvPr id="412" name="Elipse 411">
          <a:extLst>
            <a:ext uri="{FF2B5EF4-FFF2-40B4-BE49-F238E27FC236}">
              <a16:creationId xmlns:a16="http://schemas.microsoft.com/office/drawing/2014/main" id="{6B43E0CA-9CD1-44BE-B04B-88F1A8961244}"/>
            </a:ext>
          </a:extLst>
        </xdr:cNvPr>
        <xdr:cNvSpPr/>
      </xdr:nvSpPr>
      <xdr:spPr>
        <a:xfrm>
          <a:off x="2424353" y="49351940"/>
          <a:ext cx="54000" cy="5400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541407</xdr:colOff>
      <xdr:row>250</xdr:row>
      <xdr:rowOff>199934</xdr:rowOff>
    </xdr:from>
    <xdr:to>
      <xdr:col>3</xdr:col>
      <xdr:colOff>595407</xdr:colOff>
      <xdr:row>251</xdr:row>
      <xdr:rowOff>53408</xdr:rowOff>
    </xdr:to>
    <xdr:sp macro="" textlink="">
      <xdr:nvSpPr>
        <xdr:cNvPr id="413" name="Elipse 412">
          <a:extLst>
            <a:ext uri="{FF2B5EF4-FFF2-40B4-BE49-F238E27FC236}">
              <a16:creationId xmlns:a16="http://schemas.microsoft.com/office/drawing/2014/main" id="{13DFC81B-E12C-4618-8610-49FE039E51FF}"/>
            </a:ext>
          </a:extLst>
        </xdr:cNvPr>
        <xdr:cNvSpPr/>
      </xdr:nvSpPr>
      <xdr:spPr>
        <a:xfrm>
          <a:off x="2707091" y="49143395"/>
          <a:ext cx="54000" cy="5400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82203</xdr:colOff>
      <xdr:row>249</xdr:row>
      <xdr:rowOff>191917</xdr:rowOff>
    </xdr:from>
    <xdr:to>
      <xdr:col>4</xdr:col>
      <xdr:colOff>136203</xdr:colOff>
      <xdr:row>250</xdr:row>
      <xdr:rowOff>45390</xdr:rowOff>
    </xdr:to>
    <xdr:sp macro="" textlink="">
      <xdr:nvSpPr>
        <xdr:cNvPr id="414" name="Elipse 413">
          <a:extLst>
            <a:ext uri="{FF2B5EF4-FFF2-40B4-BE49-F238E27FC236}">
              <a16:creationId xmlns:a16="http://schemas.microsoft.com/office/drawing/2014/main" id="{3A0E434C-62CA-47A3-8CF1-B431B1CCFBA3}"/>
            </a:ext>
          </a:extLst>
        </xdr:cNvPr>
        <xdr:cNvSpPr/>
      </xdr:nvSpPr>
      <xdr:spPr>
        <a:xfrm>
          <a:off x="2999861" y="48934851"/>
          <a:ext cx="54000" cy="5400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354915</xdr:colOff>
      <xdr:row>248</xdr:row>
      <xdr:rowOff>193924</xdr:rowOff>
    </xdr:from>
    <xdr:to>
      <xdr:col>4</xdr:col>
      <xdr:colOff>408915</xdr:colOff>
      <xdr:row>249</xdr:row>
      <xdr:rowOff>47398</xdr:rowOff>
    </xdr:to>
    <xdr:sp macro="" textlink="">
      <xdr:nvSpPr>
        <xdr:cNvPr id="415" name="Elipse 414">
          <a:extLst>
            <a:ext uri="{FF2B5EF4-FFF2-40B4-BE49-F238E27FC236}">
              <a16:creationId xmlns:a16="http://schemas.microsoft.com/office/drawing/2014/main" id="{0B470669-B817-40C5-A49B-0E980182D03D}"/>
            </a:ext>
          </a:extLst>
        </xdr:cNvPr>
        <xdr:cNvSpPr/>
      </xdr:nvSpPr>
      <xdr:spPr>
        <a:xfrm>
          <a:off x="3272573" y="48736332"/>
          <a:ext cx="54000" cy="5400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637653</xdr:colOff>
      <xdr:row>247</xdr:row>
      <xdr:rowOff>190916</xdr:rowOff>
    </xdr:from>
    <xdr:to>
      <xdr:col>4</xdr:col>
      <xdr:colOff>691653</xdr:colOff>
      <xdr:row>248</xdr:row>
      <xdr:rowOff>44390</xdr:rowOff>
    </xdr:to>
    <xdr:sp macro="" textlink="">
      <xdr:nvSpPr>
        <xdr:cNvPr id="416" name="Elipse 415">
          <a:extLst>
            <a:ext uri="{FF2B5EF4-FFF2-40B4-BE49-F238E27FC236}">
              <a16:creationId xmlns:a16="http://schemas.microsoft.com/office/drawing/2014/main" id="{FB24E966-7BF1-4175-B530-F849831C388B}"/>
            </a:ext>
          </a:extLst>
        </xdr:cNvPr>
        <xdr:cNvSpPr/>
      </xdr:nvSpPr>
      <xdr:spPr>
        <a:xfrm>
          <a:off x="3555311" y="48532798"/>
          <a:ext cx="54000" cy="5400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538656</xdr:colOff>
      <xdr:row>249</xdr:row>
      <xdr:rowOff>111673</xdr:rowOff>
    </xdr:from>
    <xdr:to>
      <xdr:col>3</xdr:col>
      <xdr:colOff>166425</xdr:colOff>
      <xdr:row>251</xdr:row>
      <xdr:rowOff>107618</xdr:rowOff>
    </xdr:to>
    <xdr:cxnSp macro="">
      <xdr:nvCxnSpPr>
        <xdr:cNvPr id="36" name="Conector: curvado 35">
          <a:extLst>
            <a:ext uri="{FF2B5EF4-FFF2-40B4-BE49-F238E27FC236}">
              <a16:creationId xmlns:a16="http://schemas.microsoft.com/office/drawing/2014/main" id="{0468DD26-7E98-4BC0-B83D-35FC9377379E}"/>
            </a:ext>
          </a:extLst>
        </xdr:cNvPr>
        <xdr:cNvCxnSpPr>
          <a:endCxn id="405" idx="2"/>
        </xdr:cNvCxnSpPr>
      </xdr:nvCxnSpPr>
      <xdr:spPr>
        <a:xfrm>
          <a:off x="1793328" y="48610345"/>
          <a:ext cx="534287" cy="383514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518949</xdr:colOff>
      <xdr:row>249</xdr:row>
      <xdr:rowOff>105104</xdr:rowOff>
    </xdr:from>
    <xdr:to>
      <xdr:col>3</xdr:col>
      <xdr:colOff>434124</xdr:colOff>
      <xdr:row>250</xdr:row>
      <xdr:rowOff>104612</xdr:rowOff>
    </xdr:to>
    <xdr:cxnSp macro="">
      <xdr:nvCxnSpPr>
        <xdr:cNvPr id="417" name="Conector: curvado 416">
          <a:extLst>
            <a:ext uri="{FF2B5EF4-FFF2-40B4-BE49-F238E27FC236}">
              <a16:creationId xmlns:a16="http://schemas.microsoft.com/office/drawing/2014/main" id="{89CBF3FD-33ED-4FB8-BF77-A6B81EF356DC}"/>
            </a:ext>
          </a:extLst>
        </xdr:cNvPr>
        <xdr:cNvCxnSpPr>
          <a:endCxn id="406" idx="2"/>
        </xdr:cNvCxnSpPr>
      </xdr:nvCxnSpPr>
      <xdr:spPr>
        <a:xfrm>
          <a:off x="1773621" y="48603776"/>
          <a:ext cx="821693" cy="190008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229914</xdr:colOff>
      <xdr:row>252</xdr:row>
      <xdr:rowOff>183931</xdr:rowOff>
    </xdr:from>
    <xdr:to>
      <xdr:col>3</xdr:col>
      <xdr:colOff>650328</xdr:colOff>
      <xdr:row>255</xdr:row>
      <xdr:rowOff>137948</xdr:rowOff>
    </xdr:to>
    <xdr:cxnSp macro="">
      <xdr:nvCxnSpPr>
        <xdr:cNvPr id="46" name="Conector: curvado 45">
          <a:extLst>
            <a:ext uri="{FF2B5EF4-FFF2-40B4-BE49-F238E27FC236}">
              <a16:creationId xmlns:a16="http://schemas.microsoft.com/office/drawing/2014/main" id="{8B9EDD00-AD92-43D0-935D-4EF779075B1A}"/>
            </a:ext>
          </a:extLst>
        </xdr:cNvPr>
        <xdr:cNvCxnSpPr/>
      </xdr:nvCxnSpPr>
      <xdr:spPr>
        <a:xfrm rot="16200000" flipV="1">
          <a:off x="2331983" y="49326362"/>
          <a:ext cx="538655" cy="420414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136203</xdr:colOff>
      <xdr:row>250</xdr:row>
      <xdr:rowOff>23404</xdr:rowOff>
    </xdr:from>
    <xdr:to>
      <xdr:col>4</xdr:col>
      <xdr:colOff>702879</xdr:colOff>
      <xdr:row>252</xdr:row>
      <xdr:rowOff>91966</xdr:rowOff>
    </xdr:to>
    <xdr:cxnSp macro="">
      <xdr:nvCxnSpPr>
        <xdr:cNvPr id="50" name="Conector: curvado 49">
          <a:extLst>
            <a:ext uri="{FF2B5EF4-FFF2-40B4-BE49-F238E27FC236}">
              <a16:creationId xmlns:a16="http://schemas.microsoft.com/office/drawing/2014/main" id="{EF2C5457-EDC6-4AC8-87BD-4E0EF9410D47}"/>
            </a:ext>
          </a:extLst>
        </xdr:cNvPr>
        <xdr:cNvCxnSpPr>
          <a:endCxn id="414" idx="4"/>
        </xdr:cNvCxnSpPr>
      </xdr:nvCxnSpPr>
      <xdr:spPr>
        <a:xfrm rot="10800000">
          <a:off x="3052824" y="48712576"/>
          <a:ext cx="566676" cy="462700"/>
        </a:xfrm>
        <a:prstGeom prst="curvedConnector3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595408</xdr:colOff>
      <xdr:row>251</xdr:row>
      <xdr:rowOff>28138</xdr:rowOff>
    </xdr:from>
    <xdr:to>
      <xdr:col>4</xdr:col>
      <xdr:colOff>702880</xdr:colOff>
      <xdr:row>252</xdr:row>
      <xdr:rowOff>98536</xdr:rowOff>
    </xdr:to>
    <xdr:cxnSp macro="">
      <xdr:nvCxnSpPr>
        <xdr:cNvPr id="53" name="Conector: curvado 52">
          <a:extLst>
            <a:ext uri="{FF2B5EF4-FFF2-40B4-BE49-F238E27FC236}">
              <a16:creationId xmlns:a16="http://schemas.microsoft.com/office/drawing/2014/main" id="{412E9AD8-846B-4957-B42C-C66011D398E1}"/>
            </a:ext>
          </a:extLst>
        </xdr:cNvPr>
        <xdr:cNvCxnSpPr>
          <a:endCxn id="413" idx="6"/>
        </xdr:cNvCxnSpPr>
      </xdr:nvCxnSpPr>
      <xdr:spPr>
        <a:xfrm rot="10800000">
          <a:off x="2756598" y="48914379"/>
          <a:ext cx="862903" cy="267467"/>
        </a:xfrm>
        <a:prstGeom prst="curvedConnector3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628200</xdr:colOff>
      <xdr:row>263</xdr:row>
      <xdr:rowOff>127765</xdr:rowOff>
    </xdr:from>
    <xdr:to>
      <xdr:col>1</xdr:col>
      <xdr:colOff>630747</xdr:colOff>
      <xdr:row>265</xdr:row>
      <xdr:rowOff>16765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464DFC2E-C1BB-49A9-90CC-65283BB2608C}"/>
            </a:ext>
          </a:extLst>
        </xdr:cNvPr>
        <xdr:cNvCxnSpPr/>
      </xdr:nvCxnSpPr>
      <xdr:spPr>
        <a:xfrm flipH="1" flipV="1">
          <a:off x="1018493" y="51572058"/>
          <a:ext cx="2547" cy="2700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623437</xdr:colOff>
      <xdr:row>263</xdr:row>
      <xdr:rowOff>131379</xdr:rowOff>
    </xdr:from>
    <xdr:to>
      <xdr:col>2</xdr:col>
      <xdr:colOff>798571</xdr:colOff>
      <xdr:row>263</xdr:row>
      <xdr:rowOff>131379</xdr:rowOff>
    </xdr:to>
    <xdr:cxnSp macro="">
      <xdr:nvCxnSpPr>
        <xdr:cNvPr id="95" name="Conector recto 94">
          <a:extLst>
            <a:ext uri="{FF2B5EF4-FFF2-40B4-BE49-F238E27FC236}">
              <a16:creationId xmlns:a16="http://schemas.microsoft.com/office/drawing/2014/main" id="{8C8F8D31-CC71-4DE0-8F70-6FE846079543}"/>
            </a:ext>
          </a:extLst>
        </xdr:cNvPr>
        <xdr:cNvCxnSpPr/>
      </xdr:nvCxnSpPr>
      <xdr:spPr>
        <a:xfrm>
          <a:off x="1013730" y="51575672"/>
          <a:ext cx="10440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364167</xdr:colOff>
      <xdr:row>263</xdr:row>
      <xdr:rowOff>132412</xdr:rowOff>
    </xdr:from>
    <xdr:to>
      <xdr:col>5</xdr:col>
      <xdr:colOff>366714</xdr:colOff>
      <xdr:row>265</xdr:row>
      <xdr:rowOff>21412</xdr:rowOff>
    </xdr:to>
    <xdr:cxnSp macro="">
      <xdr:nvCxnSpPr>
        <xdr:cNvPr id="418" name="Conector recto 417">
          <a:extLst>
            <a:ext uri="{FF2B5EF4-FFF2-40B4-BE49-F238E27FC236}">
              <a16:creationId xmlns:a16="http://schemas.microsoft.com/office/drawing/2014/main" id="{CB5994F0-2CA3-4110-B8DE-66F351C90BCA}"/>
            </a:ext>
          </a:extLst>
        </xdr:cNvPr>
        <xdr:cNvCxnSpPr/>
      </xdr:nvCxnSpPr>
      <xdr:spPr>
        <a:xfrm flipH="1" flipV="1">
          <a:off x="4034777" y="51576705"/>
          <a:ext cx="2547" cy="2700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72498</xdr:colOff>
      <xdr:row>263</xdr:row>
      <xdr:rowOff>133761</xdr:rowOff>
    </xdr:from>
    <xdr:to>
      <xdr:col>5</xdr:col>
      <xdr:colOff>363790</xdr:colOff>
      <xdr:row>263</xdr:row>
      <xdr:rowOff>133761</xdr:rowOff>
    </xdr:to>
    <xdr:cxnSp macro="">
      <xdr:nvCxnSpPr>
        <xdr:cNvPr id="419" name="Conector recto 418">
          <a:extLst>
            <a:ext uri="{FF2B5EF4-FFF2-40B4-BE49-F238E27FC236}">
              <a16:creationId xmlns:a16="http://schemas.microsoft.com/office/drawing/2014/main" id="{1B7E563D-54E6-45C3-AE5B-2F11CBE23B3C}"/>
            </a:ext>
          </a:extLst>
        </xdr:cNvPr>
        <xdr:cNvCxnSpPr/>
      </xdr:nvCxnSpPr>
      <xdr:spPr>
        <a:xfrm>
          <a:off x="2990400" y="51578054"/>
          <a:ext cx="10440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42101</xdr:colOff>
      <xdr:row>264</xdr:row>
      <xdr:rowOff>170295</xdr:rowOff>
    </xdr:from>
    <xdr:to>
      <xdr:col>2</xdr:col>
      <xdr:colOff>85301</xdr:colOff>
      <xdr:row>265</xdr:row>
      <xdr:rowOff>22995</xdr:rowOff>
    </xdr:to>
    <xdr:sp macro="" textlink="">
      <xdr:nvSpPr>
        <xdr:cNvPr id="421" name="Elipse 420">
          <a:extLst>
            <a:ext uri="{FF2B5EF4-FFF2-40B4-BE49-F238E27FC236}">
              <a16:creationId xmlns:a16="http://schemas.microsoft.com/office/drawing/2014/main" id="{37BD5611-FC79-401D-B225-25C7FC82826E}"/>
            </a:ext>
          </a:extLst>
        </xdr:cNvPr>
        <xdr:cNvSpPr/>
      </xdr:nvSpPr>
      <xdr:spPr>
        <a:xfrm>
          <a:off x="1301260" y="51805088"/>
          <a:ext cx="43200" cy="43200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338556</xdr:colOff>
      <xdr:row>264</xdr:row>
      <xdr:rowOff>166835</xdr:rowOff>
    </xdr:from>
    <xdr:to>
      <xdr:col>2</xdr:col>
      <xdr:colOff>381756</xdr:colOff>
      <xdr:row>265</xdr:row>
      <xdr:rowOff>19535</xdr:rowOff>
    </xdr:to>
    <xdr:sp macro="" textlink="">
      <xdr:nvSpPr>
        <xdr:cNvPr id="422" name="Elipse 421">
          <a:extLst>
            <a:ext uri="{FF2B5EF4-FFF2-40B4-BE49-F238E27FC236}">
              <a16:creationId xmlns:a16="http://schemas.microsoft.com/office/drawing/2014/main" id="{12E44A39-2813-4CF1-9231-2D2FB571C71A}"/>
            </a:ext>
          </a:extLst>
        </xdr:cNvPr>
        <xdr:cNvSpPr/>
      </xdr:nvSpPr>
      <xdr:spPr>
        <a:xfrm>
          <a:off x="1597715" y="51801628"/>
          <a:ext cx="43200" cy="43200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597619</xdr:colOff>
      <xdr:row>264</xdr:row>
      <xdr:rowOff>166262</xdr:rowOff>
    </xdr:from>
    <xdr:to>
      <xdr:col>2</xdr:col>
      <xdr:colOff>640819</xdr:colOff>
      <xdr:row>265</xdr:row>
      <xdr:rowOff>18962</xdr:rowOff>
    </xdr:to>
    <xdr:sp macro="" textlink="">
      <xdr:nvSpPr>
        <xdr:cNvPr id="423" name="Elipse 422">
          <a:extLst>
            <a:ext uri="{FF2B5EF4-FFF2-40B4-BE49-F238E27FC236}">
              <a16:creationId xmlns:a16="http://schemas.microsoft.com/office/drawing/2014/main" id="{997E3671-499D-4101-8671-F3542300F859}"/>
            </a:ext>
          </a:extLst>
        </xdr:cNvPr>
        <xdr:cNvSpPr/>
      </xdr:nvSpPr>
      <xdr:spPr>
        <a:xfrm>
          <a:off x="1856778" y="51801055"/>
          <a:ext cx="43200" cy="43200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833297</xdr:colOff>
      <xdr:row>264</xdr:row>
      <xdr:rowOff>164979</xdr:rowOff>
    </xdr:from>
    <xdr:to>
      <xdr:col>2</xdr:col>
      <xdr:colOff>875952</xdr:colOff>
      <xdr:row>265</xdr:row>
      <xdr:rowOff>17679</xdr:rowOff>
    </xdr:to>
    <xdr:sp macro="" textlink="">
      <xdr:nvSpPr>
        <xdr:cNvPr id="424" name="Elipse 423">
          <a:extLst>
            <a:ext uri="{FF2B5EF4-FFF2-40B4-BE49-F238E27FC236}">
              <a16:creationId xmlns:a16="http://schemas.microsoft.com/office/drawing/2014/main" id="{35032FA8-A98F-453A-9AF0-619E7DB6600C}"/>
            </a:ext>
          </a:extLst>
        </xdr:cNvPr>
        <xdr:cNvSpPr/>
      </xdr:nvSpPr>
      <xdr:spPr>
        <a:xfrm>
          <a:off x="2092456" y="51799772"/>
          <a:ext cx="42655" cy="43200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188541</xdr:colOff>
      <xdr:row>264</xdr:row>
      <xdr:rowOff>162828</xdr:rowOff>
    </xdr:from>
    <xdr:to>
      <xdr:col>3</xdr:col>
      <xdr:colOff>231196</xdr:colOff>
      <xdr:row>265</xdr:row>
      <xdr:rowOff>15528</xdr:rowOff>
    </xdr:to>
    <xdr:sp macro="" textlink="">
      <xdr:nvSpPr>
        <xdr:cNvPr id="425" name="Elipse 424">
          <a:extLst>
            <a:ext uri="{FF2B5EF4-FFF2-40B4-BE49-F238E27FC236}">
              <a16:creationId xmlns:a16="http://schemas.microsoft.com/office/drawing/2014/main" id="{4A35B6E4-74DA-4CFE-BE61-43A14147964D}"/>
            </a:ext>
          </a:extLst>
        </xdr:cNvPr>
        <xdr:cNvSpPr/>
      </xdr:nvSpPr>
      <xdr:spPr>
        <a:xfrm>
          <a:off x="2353736" y="51797621"/>
          <a:ext cx="42655" cy="43200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466304</xdr:colOff>
      <xdr:row>264</xdr:row>
      <xdr:rowOff>160675</xdr:rowOff>
    </xdr:from>
    <xdr:to>
      <xdr:col>3</xdr:col>
      <xdr:colOff>508959</xdr:colOff>
      <xdr:row>265</xdr:row>
      <xdr:rowOff>13375</xdr:rowOff>
    </xdr:to>
    <xdr:sp macro="" textlink="">
      <xdr:nvSpPr>
        <xdr:cNvPr id="426" name="Elipse 425">
          <a:extLst>
            <a:ext uri="{FF2B5EF4-FFF2-40B4-BE49-F238E27FC236}">
              <a16:creationId xmlns:a16="http://schemas.microsoft.com/office/drawing/2014/main" id="{91FCAD50-F010-4431-B47D-A2871B0341CE}"/>
            </a:ext>
          </a:extLst>
        </xdr:cNvPr>
        <xdr:cNvSpPr/>
      </xdr:nvSpPr>
      <xdr:spPr>
        <a:xfrm>
          <a:off x="2631499" y="51795468"/>
          <a:ext cx="42655" cy="43200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742398</xdr:colOff>
      <xdr:row>264</xdr:row>
      <xdr:rowOff>162114</xdr:rowOff>
    </xdr:from>
    <xdr:to>
      <xdr:col>4</xdr:col>
      <xdr:colOff>32346</xdr:colOff>
      <xdr:row>265</xdr:row>
      <xdr:rowOff>14814</xdr:rowOff>
    </xdr:to>
    <xdr:sp macro="" textlink="">
      <xdr:nvSpPr>
        <xdr:cNvPr id="427" name="Elipse 426">
          <a:extLst>
            <a:ext uri="{FF2B5EF4-FFF2-40B4-BE49-F238E27FC236}">
              <a16:creationId xmlns:a16="http://schemas.microsoft.com/office/drawing/2014/main" id="{5FF30E18-9B3D-4500-B4D5-F009F7E7FE9C}"/>
            </a:ext>
          </a:extLst>
        </xdr:cNvPr>
        <xdr:cNvSpPr/>
      </xdr:nvSpPr>
      <xdr:spPr>
        <a:xfrm>
          <a:off x="2907593" y="51796907"/>
          <a:ext cx="42655" cy="43200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248259</xdr:colOff>
      <xdr:row>264</xdr:row>
      <xdr:rowOff>156369</xdr:rowOff>
    </xdr:from>
    <xdr:to>
      <xdr:col>4</xdr:col>
      <xdr:colOff>290914</xdr:colOff>
      <xdr:row>265</xdr:row>
      <xdr:rowOff>9069</xdr:rowOff>
    </xdr:to>
    <xdr:sp macro="" textlink="">
      <xdr:nvSpPr>
        <xdr:cNvPr id="428" name="Elipse 427">
          <a:extLst>
            <a:ext uri="{FF2B5EF4-FFF2-40B4-BE49-F238E27FC236}">
              <a16:creationId xmlns:a16="http://schemas.microsoft.com/office/drawing/2014/main" id="{BA8C0F91-5765-42A8-A7EB-F94625E3F715}"/>
            </a:ext>
          </a:extLst>
        </xdr:cNvPr>
        <xdr:cNvSpPr/>
      </xdr:nvSpPr>
      <xdr:spPr>
        <a:xfrm>
          <a:off x="3166161" y="51791162"/>
          <a:ext cx="42655" cy="43200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495598</xdr:colOff>
      <xdr:row>264</xdr:row>
      <xdr:rowOff>157810</xdr:rowOff>
    </xdr:from>
    <xdr:to>
      <xdr:col>4</xdr:col>
      <xdr:colOff>538253</xdr:colOff>
      <xdr:row>265</xdr:row>
      <xdr:rowOff>10510</xdr:rowOff>
    </xdr:to>
    <xdr:sp macro="" textlink="">
      <xdr:nvSpPr>
        <xdr:cNvPr id="429" name="Elipse 428">
          <a:extLst>
            <a:ext uri="{FF2B5EF4-FFF2-40B4-BE49-F238E27FC236}">
              <a16:creationId xmlns:a16="http://schemas.microsoft.com/office/drawing/2014/main" id="{7DAF7A61-6216-4E78-B297-888EB32C12EE}"/>
            </a:ext>
          </a:extLst>
        </xdr:cNvPr>
        <xdr:cNvSpPr/>
      </xdr:nvSpPr>
      <xdr:spPr>
        <a:xfrm>
          <a:off x="3413500" y="51792603"/>
          <a:ext cx="42655" cy="43200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743992</xdr:colOff>
      <xdr:row>264</xdr:row>
      <xdr:rowOff>155655</xdr:rowOff>
    </xdr:from>
    <xdr:to>
      <xdr:col>5</xdr:col>
      <xdr:colOff>33939</xdr:colOff>
      <xdr:row>265</xdr:row>
      <xdr:rowOff>8355</xdr:rowOff>
    </xdr:to>
    <xdr:sp macro="" textlink="">
      <xdr:nvSpPr>
        <xdr:cNvPr id="430" name="Elipse 429">
          <a:extLst>
            <a:ext uri="{FF2B5EF4-FFF2-40B4-BE49-F238E27FC236}">
              <a16:creationId xmlns:a16="http://schemas.microsoft.com/office/drawing/2014/main" id="{FEDD11C2-4BE7-4946-ACF2-CFABBCDF4F0C}"/>
            </a:ext>
          </a:extLst>
        </xdr:cNvPr>
        <xdr:cNvSpPr/>
      </xdr:nvSpPr>
      <xdr:spPr>
        <a:xfrm>
          <a:off x="3661894" y="51790448"/>
          <a:ext cx="42655" cy="43200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797552</xdr:colOff>
      <xdr:row>265</xdr:row>
      <xdr:rowOff>34636</xdr:rowOff>
    </xdr:from>
    <xdr:to>
      <xdr:col>5</xdr:col>
      <xdr:colOff>164595</xdr:colOff>
      <xdr:row>265</xdr:row>
      <xdr:rowOff>50272</xdr:rowOff>
    </xdr:to>
    <xdr:cxnSp macro="">
      <xdr:nvCxnSpPr>
        <xdr:cNvPr id="420" name="Conector recto 419">
          <a:extLst>
            <a:ext uri="{FF2B5EF4-FFF2-40B4-BE49-F238E27FC236}">
              <a16:creationId xmlns:a16="http://schemas.microsoft.com/office/drawing/2014/main" id="{7D40B840-61FF-4403-8B9B-77C7A2CFC3FB}"/>
            </a:ext>
          </a:extLst>
        </xdr:cNvPr>
        <xdr:cNvCxnSpPr/>
      </xdr:nvCxnSpPr>
      <xdr:spPr>
        <a:xfrm flipV="1">
          <a:off x="1187845" y="51859929"/>
          <a:ext cx="2647360" cy="15636"/>
        </a:xfrm>
        <a:prstGeom prst="line">
          <a:avLst/>
        </a:prstGeom>
        <a:ln w="127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678366</xdr:colOff>
      <xdr:row>265</xdr:row>
      <xdr:rowOff>37170</xdr:rowOff>
    </xdr:from>
    <xdr:to>
      <xdr:col>4</xdr:col>
      <xdr:colOff>363030</xdr:colOff>
      <xdr:row>267</xdr:row>
      <xdr:rowOff>143772</xdr:rowOff>
    </xdr:to>
    <xdr:cxnSp macro="">
      <xdr:nvCxnSpPr>
        <xdr:cNvPr id="182" name="Conector: curvado 181">
          <a:extLst>
            <a:ext uri="{FF2B5EF4-FFF2-40B4-BE49-F238E27FC236}">
              <a16:creationId xmlns:a16="http://schemas.microsoft.com/office/drawing/2014/main" id="{7BB2C57C-779B-49F0-809E-EA1A861AAE64}"/>
            </a:ext>
          </a:extLst>
        </xdr:cNvPr>
        <xdr:cNvCxnSpPr/>
      </xdr:nvCxnSpPr>
      <xdr:spPr>
        <a:xfrm rot="16200000" flipV="1">
          <a:off x="2818446" y="51887578"/>
          <a:ext cx="487602" cy="437371"/>
        </a:xfrm>
        <a:prstGeom prst="curvedConnector3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516622</xdr:colOff>
      <xdr:row>265</xdr:row>
      <xdr:rowOff>17679</xdr:rowOff>
    </xdr:from>
    <xdr:to>
      <xdr:col>2</xdr:col>
      <xdr:colOff>854625</xdr:colOff>
      <xdr:row>267</xdr:row>
      <xdr:rowOff>132991</xdr:rowOff>
    </xdr:to>
    <xdr:cxnSp macro="">
      <xdr:nvCxnSpPr>
        <xdr:cNvPr id="167" name="Conector: curvado 166">
          <a:extLst>
            <a:ext uri="{FF2B5EF4-FFF2-40B4-BE49-F238E27FC236}">
              <a16:creationId xmlns:a16="http://schemas.microsoft.com/office/drawing/2014/main" id="{6BA8478D-6BAF-4FAC-8B43-F966A4EA04B6}"/>
            </a:ext>
          </a:extLst>
        </xdr:cNvPr>
        <xdr:cNvCxnSpPr>
          <a:endCxn id="424" idx="4"/>
        </xdr:cNvCxnSpPr>
      </xdr:nvCxnSpPr>
      <xdr:spPr>
        <a:xfrm rot="5400000" flipH="1" flipV="1">
          <a:off x="1696627" y="51922126"/>
          <a:ext cx="496312" cy="338003"/>
        </a:xfrm>
        <a:prstGeom prst="curvedConnector3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360157</xdr:colOff>
      <xdr:row>265</xdr:row>
      <xdr:rowOff>19535</xdr:rowOff>
    </xdr:from>
    <xdr:to>
      <xdr:col>2</xdr:col>
      <xdr:colOff>513027</xdr:colOff>
      <xdr:row>267</xdr:row>
      <xdr:rowOff>132990</xdr:rowOff>
    </xdr:to>
    <xdr:cxnSp macro="">
      <xdr:nvCxnSpPr>
        <xdr:cNvPr id="155" name="Conector: curvado 154">
          <a:extLst>
            <a:ext uri="{FF2B5EF4-FFF2-40B4-BE49-F238E27FC236}">
              <a16:creationId xmlns:a16="http://schemas.microsoft.com/office/drawing/2014/main" id="{912E8A9C-4AD5-4BF2-BE1A-6FA6C7DD43D0}"/>
            </a:ext>
          </a:extLst>
        </xdr:cNvPr>
        <xdr:cNvCxnSpPr>
          <a:endCxn id="422" idx="4"/>
        </xdr:cNvCxnSpPr>
      </xdr:nvCxnSpPr>
      <xdr:spPr>
        <a:xfrm rot="16200000" flipV="1">
          <a:off x="1448523" y="52015621"/>
          <a:ext cx="494455" cy="152870"/>
        </a:xfrm>
        <a:prstGeom prst="curvedConnector3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757354</xdr:colOff>
      <xdr:row>261</xdr:row>
      <xdr:rowOff>0</xdr:rowOff>
    </xdr:from>
    <xdr:to>
      <xdr:col>3</xdr:col>
      <xdr:colOff>348653</xdr:colOff>
      <xdr:row>263</xdr:row>
      <xdr:rowOff>130097</xdr:rowOff>
    </xdr:to>
    <xdr:cxnSp macro="">
      <xdr:nvCxnSpPr>
        <xdr:cNvPr id="187" name="Conector: curvado 186">
          <a:extLst>
            <a:ext uri="{FF2B5EF4-FFF2-40B4-BE49-F238E27FC236}">
              <a16:creationId xmlns:a16="http://schemas.microsoft.com/office/drawing/2014/main" id="{9A5736F9-09C8-472B-98A3-E5C05DF47ECC}"/>
            </a:ext>
          </a:extLst>
        </xdr:cNvPr>
        <xdr:cNvCxnSpPr/>
      </xdr:nvCxnSpPr>
      <xdr:spPr>
        <a:xfrm rot="5400000">
          <a:off x="2009632" y="51070174"/>
          <a:ext cx="511097" cy="497335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353688</xdr:colOff>
      <xdr:row>260</xdr:row>
      <xdr:rowOff>199131</xdr:rowOff>
    </xdr:from>
    <xdr:to>
      <xdr:col>4</xdr:col>
      <xdr:colOff>97575</xdr:colOff>
      <xdr:row>263</xdr:row>
      <xdr:rowOff>134743</xdr:rowOff>
    </xdr:to>
    <xdr:cxnSp macro="">
      <xdr:nvCxnSpPr>
        <xdr:cNvPr id="431" name="Conector: curvado 430">
          <a:extLst>
            <a:ext uri="{FF2B5EF4-FFF2-40B4-BE49-F238E27FC236}">
              <a16:creationId xmlns:a16="http://schemas.microsoft.com/office/drawing/2014/main" id="{BA9CDE1D-804A-4D68-A7D3-730AADE3DFEB}"/>
            </a:ext>
          </a:extLst>
        </xdr:cNvPr>
        <xdr:cNvCxnSpPr/>
      </xdr:nvCxnSpPr>
      <xdr:spPr>
        <a:xfrm rot="16200000" flipH="1">
          <a:off x="2508977" y="51072537"/>
          <a:ext cx="516405" cy="496594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58651</xdr:colOff>
      <xdr:row>262</xdr:row>
      <xdr:rowOff>141751</xdr:rowOff>
    </xdr:from>
    <xdr:to>
      <xdr:col>2</xdr:col>
      <xdr:colOff>59307</xdr:colOff>
      <xdr:row>263</xdr:row>
      <xdr:rowOff>59251</xdr:rowOff>
    </xdr:to>
    <xdr:cxnSp macro="">
      <xdr:nvCxnSpPr>
        <xdr:cNvPr id="199" name="Conector recto 198">
          <a:extLst>
            <a:ext uri="{FF2B5EF4-FFF2-40B4-BE49-F238E27FC236}">
              <a16:creationId xmlns:a16="http://schemas.microsoft.com/office/drawing/2014/main" id="{9D5B1B84-A1AD-4E2A-AE7E-E5FEF3B4B38F}"/>
            </a:ext>
          </a:extLst>
        </xdr:cNvPr>
        <xdr:cNvCxnSpPr/>
      </xdr:nvCxnSpPr>
      <xdr:spPr>
        <a:xfrm flipH="1" flipV="1">
          <a:off x="1317810" y="51395544"/>
          <a:ext cx="656" cy="1080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781498</xdr:colOff>
      <xdr:row>262</xdr:row>
      <xdr:rowOff>147839</xdr:rowOff>
    </xdr:from>
    <xdr:to>
      <xdr:col>2</xdr:col>
      <xdr:colOff>782154</xdr:colOff>
      <xdr:row>263</xdr:row>
      <xdr:rowOff>65339</xdr:rowOff>
    </xdr:to>
    <xdr:cxnSp macro="">
      <xdr:nvCxnSpPr>
        <xdr:cNvPr id="432" name="Conector recto 431">
          <a:extLst>
            <a:ext uri="{FF2B5EF4-FFF2-40B4-BE49-F238E27FC236}">
              <a16:creationId xmlns:a16="http://schemas.microsoft.com/office/drawing/2014/main" id="{DEA59CBF-3AC7-448A-A9C6-018BDF24D28D}"/>
            </a:ext>
          </a:extLst>
        </xdr:cNvPr>
        <xdr:cNvCxnSpPr/>
      </xdr:nvCxnSpPr>
      <xdr:spPr>
        <a:xfrm flipH="1" flipV="1">
          <a:off x="2040657" y="51401632"/>
          <a:ext cx="656" cy="1080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82474</xdr:colOff>
      <xdr:row>262</xdr:row>
      <xdr:rowOff>136393</xdr:rowOff>
    </xdr:from>
    <xdr:to>
      <xdr:col>4</xdr:col>
      <xdr:colOff>83130</xdr:colOff>
      <xdr:row>263</xdr:row>
      <xdr:rowOff>53893</xdr:rowOff>
    </xdr:to>
    <xdr:cxnSp macro="">
      <xdr:nvCxnSpPr>
        <xdr:cNvPr id="433" name="Conector recto 432">
          <a:extLst>
            <a:ext uri="{FF2B5EF4-FFF2-40B4-BE49-F238E27FC236}">
              <a16:creationId xmlns:a16="http://schemas.microsoft.com/office/drawing/2014/main" id="{A6D2A7D4-9800-46CC-965F-3C14201CDA84}"/>
            </a:ext>
          </a:extLst>
        </xdr:cNvPr>
        <xdr:cNvCxnSpPr/>
      </xdr:nvCxnSpPr>
      <xdr:spPr>
        <a:xfrm flipH="1" flipV="1">
          <a:off x="3000376" y="51390186"/>
          <a:ext cx="656" cy="1080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58745</xdr:colOff>
      <xdr:row>262</xdr:row>
      <xdr:rowOff>142478</xdr:rowOff>
    </xdr:from>
    <xdr:to>
      <xdr:col>5</xdr:col>
      <xdr:colOff>59401</xdr:colOff>
      <xdr:row>263</xdr:row>
      <xdr:rowOff>59978</xdr:rowOff>
    </xdr:to>
    <xdr:cxnSp macro="">
      <xdr:nvCxnSpPr>
        <xdr:cNvPr id="434" name="Conector recto 433">
          <a:extLst>
            <a:ext uri="{FF2B5EF4-FFF2-40B4-BE49-F238E27FC236}">
              <a16:creationId xmlns:a16="http://schemas.microsoft.com/office/drawing/2014/main" id="{BD82BD22-C379-4E49-8BBD-AD991D47CAEF}"/>
            </a:ext>
          </a:extLst>
        </xdr:cNvPr>
        <xdr:cNvCxnSpPr/>
      </xdr:nvCxnSpPr>
      <xdr:spPr>
        <a:xfrm flipH="1" flipV="1">
          <a:off x="3729355" y="51396271"/>
          <a:ext cx="656" cy="1080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62245</xdr:colOff>
      <xdr:row>263</xdr:row>
      <xdr:rowOff>1838</xdr:rowOff>
    </xdr:from>
    <xdr:to>
      <xdr:col>2</xdr:col>
      <xdr:colOff>784708</xdr:colOff>
      <xdr:row>263</xdr:row>
      <xdr:rowOff>9026</xdr:rowOff>
    </xdr:to>
    <xdr:cxnSp macro="">
      <xdr:nvCxnSpPr>
        <xdr:cNvPr id="201" name="Conector recto 200">
          <a:extLst>
            <a:ext uri="{FF2B5EF4-FFF2-40B4-BE49-F238E27FC236}">
              <a16:creationId xmlns:a16="http://schemas.microsoft.com/office/drawing/2014/main" id="{A438285D-2D38-48B4-8F74-C49C8831191C}"/>
            </a:ext>
          </a:extLst>
        </xdr:cNvPr>
        <xdr:cNvCxnSpPr/>
      </xdr:nvCxnSpPr>
      <xdr:spPr>
        <a:xfrm>
          <a:off x="1321404" y="51446131"/>
          <a:ext cx="722463" cy="71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92875</xdr:colOff>
      <xdr:row>263</xdr:row>
      <xdr:rowOff>1174</xdr:rowOff>
    </xdr:from>
    <xdr:to>
      <xdr:col>5</xdr:col>
      <xdr:colOff>64121</xdr:colOff>
      <xdr:row>263</xdr:row>
      <xdr:rowOff>8362</xdr:rowOff>
    </xdr:to>
    <xdr:cxnSp macro="">
      <xdr:nvCxnSpPr>
        <xdr:cNvPr id="435" name="Conector recto 434">
          <a:extLst>
            <a:ext uri="{FF2B5EF4-FFF2-40B4-BE49-F238E27FC236}">
              <a16:creationId xmlns:a16="http://schemas.microsoft.com/office/drawing/2014/main" id="{AF6F51FB-D0E9-4EAC-BCCE-2968ACE0DEB1}"/>
            </a:ext>
          </a:extLst>
        </xdr:cNvPr>
        <xdr:cNvCxnSpPr/>
      </xdr:nvCxnSpPr>
      <xdr:spPr>
        <a:xfrm>
          <a:off x="3010777" y="51445467"/>
          <a:ext cx="723954" cy="71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475418</xdr:colOff>
      <xdr:row>196</xdr:row>
      <xdr:rowOff>170429</xdr:rowOff>
    </xdr:from>
    <xdr:ext cx="898579" cy="3355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6" name="CuadroTexto 435">
              <a:extLst>
                <a:ext uri="{FF2B5EF4-FFF2-40B4-BE49-F238E27FC236}">
                  <a16:creationId xmlns:a16="http://schemas.microsoft.com/office/drawing/2014/main" id="{021485CE-DABB-4190-8F9C-D2F297B385BA}"/>
                </a:ext>
              </a:extLst>
            </xdr:cNvPr>
            <xdr:cNvSpPr txBox="1"/>
          </xdr:nvSpPr>
          <xdr:spPr>
            <a:xfrm>
              <a:off x="3390896" y="38195886"/>
              <a:ext cx="898579" cy="335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𝐴𝑠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𝑓𝑦</m:t>
                        </m:r>
                      </m:num>
                      <m:den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0.85 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𝑓𝑐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den>
                    </m:f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36" name="CuadroTexto 435">
              <a:extLst>
                <a:ext uri="{FF2B5EF4-FFF2-40B4-BE49-F238E27FC236}">
                  <a16:creationId xmlns:a16="http://schemas.microsoft.com/office/drawing/2014/main" id="{021485CE-DABB-4190-8F9C-D2F297B385BA}"/>
                </a:ext>
              </a:extLst>
            </xdr:cNvPr>
            <xdr:cNvSpPr txBox="1"/>
          </xdr:nvSpPr>
          <xdr:spPr>
            <a:xfrm>
              <a:off x="3390896" y="38195886"/>
              <a:ext cx="898579" cy="335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𝑎=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𝐴𝑠 𝑓𝑦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)/(0.85 𝑓𝑐 𝑏)   </a:t>
              </a:r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14</xdr:col>
      <xdr:colOff>638177</xdr:colOff>
      <xdr:row>181</xdr:row>
      <xdr:rowOff>125996</xdr:rowOff>
    </xdr:from>
    <xdr:ext cx="1587679" cy="471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7" name="CuadroTexto 436">
              <a:extLst>
                <a:ext uri="{FF2B5EF4-FFF2-40B4-BE49-F238E27FC236}">
                  <a16:creationId xmlns:a16="http://schemas.microsoft.com/office/drawing/2014/main" id="{1DEE8374-EED1-4BDC-8C1B-1062918C7C09}"/>
                </a:ext>
              </a:extLst>
            </xdr:cNvPr>
            <xdr:cNvSpPr txBox="1"/>
          </xdr:nvSpPr>
          <xdr:spPr>
            <a:xfrm>
              <a:off x="7893742" y="35012344"/>
              <a:ext cx="1587679" cy="471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s-ES" sz="1050" b="0">
                  <a:ea typeface="Cambria Math" panose="02040503050406030204" pitchFamily="18" charset="0"/>
                </a:rPr>
                <a:t>P</a:t>
              </a:r>
              <a14:m>
                <m:oMath xmlns:m="http://schemas.openxmlformats.org/officeDocument/2006/math"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𝑎𝑟𝑎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𝑙𝑎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𝑝𝑟𝑖𝑚𝑒𝑟𝑎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𝑖𝑡𝑒𝑟𝑎𝑐𝑖𝑜𝑛</m:t>
                  </m:r>
                  <m:r>
                    <a:rPr lang="es-ES" sz="105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endParaRPr lang="es-ES" sz="105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𝑡𝑜𝑚𝑎𝑚𝑜𝑠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s-E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</m:t>
                        </m:r>
                      </m:den>
                    </m:f>
                    <m: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37" name="CuadroTexto 436">
              <a:extLst>
                <a:ext uri="{FF2B5EF4-FFF2-40B4-BE49-F238E27FC236}">
                  <a16:creationId xmlns:a16="http://schemas.microsoft.com/office/drawing/2014/main" id="{1DEE8374-EED1-4BDC-8C1B-1062918C7C09}"/>
                </a:ext>
              </a:extLst>
            </xdr:cNvPr>
            <xdr:cNvSpPr txBox="1"/>
          </xdr:nvSpPr>
          <xdr:spPr>
            <a:xfrm>
              <a:off x="7893742" y="35012344"/>
              <a:ext cx="1587679" cy="471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s-ES" sz="1050" b="0">
                  <a:ea typeface="Cambria Math" panose="02040503050406030204" pitchFamily="18" charset="0"/>
                </a:rPr>
                <a:t>P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𝑎𝑟𝑎 𝑙𝑎 𝑝𝑟𝑖𝑚𝑒𝑟𝑎 𝑖𝑡𝑒𝑟𝑎𝑐𝑖𝑜𝑛 </a:t>
              </a:r>
              <a:endParaRPr lang="es-ES" sz="105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𝑡𝑜𝑚𝑎𝑚𝑜𝑠   𝑎=𝑑/5  </a:t>
              </a:r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1</xdr:col>
      <xdr:colOff>799962</xdr:colOff>
      <xdr:row>103</xdr:row>
      <xdr:rowOff>107674</xdr:rowOff>
    </xdr:from>
    <xdr:to>
      <xdr:col>2</xdr:col>
      <xdr:colOff>422413</xdr:colOff>
      <xdr:row>105</xdr:row>
      <xdr:rowOff>16565</xdr:rowOff>
    </xdr:to>
    <xdr:cxnSp macro="">
      <xdr:nvCxnSpPr>
        <xdr:cNvPr id="382" name="Conector: curvado 381">
          <a:extLst>
            <a:ext uri="{FF2B5EF4-FFF2-40B4-BE49-F238E27FC236}">
              <a16:creationId xmlns:a16="http://schemas.microsoft.com/office/drawing/2014/main" id="{E643531B-4BE3-4210-9C1E-028C5B7A8FB3}"/>
            </a:ext>
          </a:extLst>
        </xdr:cNvPr>
        <xdr:cNvCxnSpPr/>
      </xdr:nvCxnSpPr>
      <xdr:spPr>
        <a:xfrm>
          <a:off x="1189245" y="20217848"/>
          <a:ext cx="492125" cy="298174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207816</xdr:colOff>
      <xdr:row>0</xdr:row>
      <xdr:rowOff>96982</xdr:rowOff>
    </xdr:from>
    <xdr:to>
      <xdr:col>11</xdr:col>
      <xdr:colOff>530160</xdr:colOff>
      <xdr:row>8</xdr:row>
      <xdr:rowOff>62346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51103E-5991-FD51-31CF-B2E553F299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42" r="11157" b="35887"/>
        <a:stretch/>
      </xdr:blipFill>
      <xdr:spPr bwMode="auto">
        <a:xfrm>
          <a:off x="7668489" y="96982"/>
          <a:ext cx="2178853" cy="1683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131617</xdr:rowOff>
    </xdr:from>
    <xdr:to>
      <xdr:col>8</xdr:col>
      <xdr:colOff>827459</xdr:colOff>
      <xdr:row>300</xdr:row>
      <xdr:rowOff>141617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D50DB6B-8E71-41CE-90FE-EF575BFD6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23655" y="51199472"/>
          <a:ext cx="5136222" cy="4872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0B81-5ACB-4D48-B1D3-1328DFC80C62}">
  <dimension ref="A2:U282"/>
  <sheetViews>
    <sheetView tabSelected="1" topLeftCell="A224" zoomScale="110" zoomScaleNormal="110" workbookViewId="0">
      <selection activeCell="G304" sqref="G304"/>
    </sheetView>
  </sheetViews>
  <sheetFormatPr defaultColWidth="9.109375" defaultRowHeight="14.4" x14ac:dyDescent="0.3"/>
  <cols>
    <col min="1" max="1" width="5.88671875" style="2" customWidth="1"/>
    <col min="2" max="2" width="13" style="2" customWidth="1"/>
    <col min="3" max="3" width="13.5546875" style="2" customWidth="1"/>
    <col min="4" max="4" width="11.33203125" style="2" customWidth="1"/>
    <col min="5" max="5" width="11.33203125" style="1" customWidth="1"/>
    <col min="6" max="6" width="13.109375" style="2" customWidth="1"/>
    <col min="7" max="11" width="13.5546875" style="2" customWidth="1"/>
    <col min="12" max="12" width="9.109375" style="2"/>
    <col min="13" max="13" width="1.44140625" style="24" customWidth="1"/>
    <col min="14" max="14" width="9.109375" style="2"/>
    <col min="15" max="15" width="9.109375" style="2" customWidth="1"/>
    <col min="16" max="18" width="11.6640625" style="2" customWidth="1"/>
    <col min="19" max="19" width="9.109375" style="2"/>
    <col min="20" max="20" width="12" style="2" customWidth="1"/>
    <col min="21" max="21" width="11.6640625" style="2" customWidth="1"/>
    <col min="22" max="16384" width="9.109375" style="2"/>
  </cols>
  <sheetData>
    <row r="2" spans="2:11" ht="15.6" x14ac:dyDescent="0.3">
      <c r="E2" s="70"/>
    </row>
    <row r="3" spans="2:11" ht="24.6" x14ac:dyDescent="0.3">
      <c r="B3" s="65"/>
      <c r="D3" s="92" t="s">
        <v>42</v>
      </c>
      <c r="E3" s="92"/>
      <c r="F3" s="92"/>
      <c r="G3" s="92"/>
      <c r="H3" s="92"/>
      <c r="I3" s="92"/>
    </row>
    <row r="4" spans="2:11" ht="17.399999999999999" x14ac:dyDescent="0.3">
      <c r="E4" s="93" t="s">
        <v>107</v>
      </c>
      <c r="F4" s="93"/>
      <c r="G4" s="93"/>
      <c r="H4" s="93"/>
      <c r="K4"/>
    </row>
    <row r="5" spans="2:11" ht="15.6" x14ac:dyDescent="0.3">
      <c r="E5" s="70"/>
    </row>
    <row r="6" spans="2:11" ht="15.6" x14ac:dyDescent="0.3">
      <c r="E6" s="70"/>
    </row>
    <row r="7" spans="2:11" ht="15.6" x14ac:dyDescent="0.3">
      <c r="B7" s="3" t="s">
        <v>0</v>
      </c>
      <c r="E7" s="6"/>
    </row>
    <row r="8" spans="2:11" ht="15.6" x14ac:dyDescent="0.3">
      <c r="B8" s="3"/>
      <c r="E8" s="6"/>
    </row>
    <row r="9" spans="2:11" ht="15.6" x14ac:dyDescent="0.3">
      <c r="B9" s="3"/>
      <c r="E9" s="6"/>
    </row>
    <row r="10" spans="2:11" ht="15.6" x14ac:dyDescent="0.3">
      <c r="B10" s="3"/>
      <c r="E10" s="6"/>
      <c r="H10" s="91" t="s">
        <v>106</v>
      </c>
      <c r="I10" s="91"/>
      <c r="J10" s="91"/>
    </row>
    <row r="11" spans="2:11" ht="15.6" x14ac:dyDescent="0.3">
      <c r="B11" s="3"/>
      <c r="D11" s="2" t="s">
        <v>43</v>
      </c>
      <c r="E11" s="6"/>
      <c r="G11" s="3"/>
      <c r="J11" s="4"/>
    </row>
    <row r="12" spans="2:11" ht="15.6" x14ac:dyDescent="0.3">
      <c r="B12" s="3"/>
      <c r="E12" s="6"/>
      <c r="G12" s="3"/>
      <c r="J12" s="4"/>
    </row>
    <row r="13" spans="2:11" ht="15.6" x14ac:dyDescent="0.3">
      <c r="B13" s="3"/>
      <c r="E13" s="6"/>
      <c r="G13" s="3"/>
      <c r="J13" s="4"/>
    </row>
    <row r="14" spans="2:11" ht="15.6" x14ac:dyDescent="0.3">
      <c r="B14" s="3"/>
      <c r="C14" s="38" t="s">
        <v>37</v>
      </c>
      <c r="D14" s="7"/>
      <c r="E14" s="6"/>
    </row>
    <row r="15" spans="2:11" ht="15.6" x14ac:dyDescent="0.3">
      <c r="B15" s="3"/>
      <c r="E15" s="6"/>
      <c r="K15" s="17" t="str">
        <f>CONCATENATE("L = ",C32," m")</f>
        <v>L = 3 m</v>
      </c>
    </row>
    <row r="16" spans="2:11" ht="15.6" x14ac:dyDescent="0.3">
      <c r="B16" s="3"/>
      <c r="C16" s="36" t="s">
        <v>39</v>
      </c>
      <c r="E16" s="6"/>
      <c r="K16" s="9"/>
    </row>
    <row r="17" spans="2:11" x14ac:dyDescent="0.3">
      <c r="B17" s="31"/>
      <c r="E17" s="6"/>
    </row>
    <row r="18" spans="2:11" ht="15.6" x14ac:dyDescent="0.3">
      <c r="B18" s="3"/>
      <c r="E18" s="6"/>
    </row>
    <row r="19" spans="2:11" ht="15.6" x14ac:dyDescent="0.3">
      <c r="B19" s="3"/>
      <c r="C19" s="37" t="s">
        <v>39</v>
      </c>
      <c r="D19" s="36"/>
      <c r="E19" s="6"/>
    </row>
    <row r="20" spans="2:11" ht="15.6" x14ac:dyDescent="0.3">
      <c r="B20" s="3"/>
      <c r="E20" s="6"/>
      <c r="I20" s="9"/>
      <c r="K20" s="18"/>
    </row>
    <row r="21" spans="2:11" ht="15.6" x14ac:dyDescent="0.3">
      <c r="B21" s="3"/>
      <c r="E21" s="6"/>
    </row>
    <row r="24" spans="2:11" x14ac:dyDescent="0.3">
      <c r="B24" s="19" t="s">
        <v>31</v>
      </c>
      <c r="F24" s="21"/>
      <c r="H24" s="20"/>
    </row>
    <row r="25" spans="2:11" x14ac:dyDescent="0.3">
      <c r="B25" s="1" t="s">
        <v>4</v>
      </c>
      <c r="C25" s="16">
        <v>175</v>
      </c>
      <c r="D25" s="2" t="s">
        <v>5</v>
      </c>
      <c r="G25" s="1"/>
    </row>
    <row r="26" spans="2:11" x14ac:dyDescent="0.3">
      <c r="B26" s="1" t="s">
        <v>7</v>
      </c>
      <c r="C26" s="16">
        <v>4200</v>
      </c>
      <c r="D26" s="2" t="s">
        <v>5</v>
      </c>
      <c r="F26" s="1"/>
      <c r="G26" s="14"/>
      <c r="H26" s="14"/>
      <c r="I26" s="5" t="str">
        <f>CONCATENATE("L = ",C32," m")</f>
        <v>L = 3 m</v>
      </c>
    </row>
    <row r="27" spans="2:11" x14ac:dyDescent="0.3">
      <c r="B27" s="1" t="s">
        <v>53</v>
      </c>
      <c r="C27" s="16">
        <v>2400</v>
      </c>
      <c r="D27" s="2" t="s">
        <v>5</v>
      </c>
      <c r="F27" s="17"/>
      <c r="G27" s="15"/>
    </row>
    <row r="28" spans="2:11" x14ac:dyDescent="0.3">
      <c r="B28" s="1" t="s">
        <v>8</v>
      </c>
      <c r="C28" s="16">
        <v>500</v>
      </c>
      <c r="D28" s="2" t="s">
        <v>9</v>
      </c>
      <c r="F28" s="17"/>
      <c r="G28" s="15"/>
      <c r="I28" s="8"/>
    </row>
    <row r="29" spans="2:11" x14ac:dyDescent="0.3">
      <c r="B29" s="1" t="s">
        <v>104</v>
      </c>
      <c r="C29" s="16">
        <v>100</v>
      </c>
      <c r="D29" s="2" t="s">
        <v>9</v>
      </c>
      <c r="F29" s="17"/>
      <c r="G29" s="15"/>
      <c r="I29" s="8"/>
    </row>
    <row r="30" spans="2:11" x14ac:dyDescent="0.3">
      <c r="B30" s="1" t="s">
        <v>2</v>
      </c>
      <c r="C30" s="16">
        <v>30</v>
      </c>
      <c r="D30" s="2" t="s">
        <v>10</v>
      </c>
      <c r="F30" s="1"/>
      <c r="G30" s="20"/>
    </row>
    <row r="31" spans="2:11" x14ac:dyDescent="0.3">
      <c r="B31" s="1" t="s">
        <v>3</v>
      </c>
      <c r="C31" s="16">
        <v>17</v>
      </c>
      <c r="D31" s="2" t="s">
        <v>10</v>
      </c>
      <c r="F31" s="1"/>
      <c r="G31" s="20"/>
    </row>
    <row r="32" spans="2:11" x14ac:dyDescent="0.3">
      <c r="B32" s="1" t="s">
        <v>12</v>
      </c>
      <c r="C32" s="16">
        <v>3</v>
      </c>
      <c r="D32" s="2" t="s">
        <v>1</v>
      </c>
    </row>
    <row r="33" spans="2:4" x14ac:dyDescent="0.3">
      <c r="B33" s="1" t="s">
        <v>6</v>
      </c>
      <c r="C33" s="16">
        <v>6</v>
      </c>
      <c r="D33" s="2" t="s">
        <v>10</v>
      </c>
    </row>
    <row r="34" spans="2:4" x14ac:dyDescent="0.3">
      <c r="B34" s="1" t="s">
        <v>36</v>
      </c>
      <c r="C34" s="16">
        <v>2.5</v>
      </c>
      <c r="D34" s="2" t="s">
        <v>10</v>
      </c>
    </row>
    <row r="35" spans="2:4" x14ac:dyDescent="0.3">
      <c r="B35" s="34"/>
      <c r="D35" s="35"/>
    </row>
    <row r="36" spans="2:4" ht="15.6" x14ac:dyDescent="0.3">
      <c r="B36" s="3" t="s">
        <v>38</v>
      </c>
      <c r="D36" s="35"/>
    </row>
    <row r="37" spans="2:4" ht="15.6" x14ac:dyDescent="0.3">
      <c r="B37" s="3"/>
      <c r="D37" s="35"/>
    </row>
    <row r="38" spans="2:4" x14ac:dyDescent="0.3">
      <c r="B38" s="4" t="s">
        <v>51</v>
      </c>
      <c r="D38" s="35"/>
    </row>
    <row r="39" spans="2:4" x14ac:dyDescent="0.3">
      <c r="B39" s="40" t="s">
        <v>46</v>
      </c>
      <c r="D39" s="35"/>
    </row>
    <row r="40" spans="2:4" x14ac:dyDescent="0.3">
      <c r="B40" s="17"/>
    </row>
    <row r="42" spans="2:4" x14ac:dyDescent="0.3">
      <c r="B42" s="1" t="s">
        <v>44</v>
      </c>
      <c r="C42" s="22">
        <f>C31/C30</f>
        <v>0.56666666666666665</v>
      </c>
      <c r="D42" s="2" t="s">
        <v>10</v>
      </c>
    </row>
    <row r="43" spans="2:4" x14ac:dyDescent="0.3">
      <c r="B43" s="1" t="s">
        <v>40</v>
      </c>
      <c r="C43" s="22">
        <f>DEGREES(ATAN(C42))</f>
        <v>29.538782259558097</v>
      </c>
      <c r="D43" s="39" t="s">
        <v>45</v>
      </c>
    </row>
    <row r="44" spans="2:4" x14ac:dyDescent="0.3">
      <c r="B44" s="1"/>
      <c r="C44" s="22"/>
      <c r="D44" s="39"/>
    </row>
    <row r="45" spans="2:4" x14ac:dyDescent="0.3">
      <c r="B45" s="40" t="s">
        <v>47</v>
      </c>
      <c r="C45" s="22"/>
      <c r="D45" s="39"/>
    </row>
    <row r="46" spans="2:4" x14ac:dyDescent="0.3">
      <c r="B46" s="1"/>
      <c r="C46" s="22"/>
      <c r="D46" s="39"/>
    </row>
    <row r="47" spans="2:4" x14ac:dyDescent="0.3">
      <c r="B47" s="1"/>
      <c r="C47" s="22"/>
      <c r="D47" s="39"/>
    </row>
    <row r="48" spans="2:4" x14ac:dyDescent="0.3">
      <c r="B48" s="1" t="s">
        <v>48</v>
      </c>
      <c r="C48" s="22">
        <f>C33/COS(RADIANS(C43))</f>
        <v>6.8963758598266667</v>
      </c>
      <c r="D48" s="39" t="s">
        <v>10</v>
      </c>
    </row>
    <row r="49" spans="2:21" x14ac:dyDescent="0.3">
      <c r="B49" s="1"/>
      <c r="C49" s="22"/>
      <c r="D49" s="39"/>
    </row>
    <row r="50" spans="2:21" x14ac:dyDescent="0.3">
      <c r="B50" s="40" t="s">
        <v>49</v>
      </c>
      <c r="C50" s="22"/>
      <c r="D50" s="39"/>
    </row>
    <row r="51" spans="2:21" x14ac:dyDescent="0.3">
      <c r="B51" s="1"/>
      <c r="C51" s="22"/>
      <c r="D51" s="39"/>
    </row>
    <row r="52" spans="2:21" x14ac:dyDescent="0.3">
      <c r="B52" s="1"/>
      <c r="C52" s="22"/>
      <c r="D52" s="39"/>
    </row>
    <row r="53" spans="2:21" x14ac:dyDescent="0.3">
      <c r="B53" s="1" t="s">
        <v>52</v>
      </c>
      <c r="C53" s="22">
        <f>C31+C48/2</f>
        <v>20.448187929913335</v>
      </c>
      <c r="D53" s="39" t="s">
        <v>10</v>
      </c>
    </row>
    <row r="54" spans="2:21" x14ac:dyDescent="0.3">
      <c r="B54" s="1"/>
      <c r="C54" s="22"/>
      <c r="D54" s="39"/>
    </row>
    <row r="55" spans="2:21" x14ac:dyDescent="0.3">
      <c r="B55" s="4" t="s">
        <v>50</v>
      </c>
    </row>
    <row r="56" spans="2:21" x14ac:dyDescent="0.3">
      <c r="B56" s="4"/>
      <c r="O56" s="10"/>
      <c r="P56" s="12"/>
      <c r="Q56" s="32"/>
      <c r="R56" s="33"/>
    </row>
    <row r="57" spans="2:21" x14ac:dyDescent="0.3">
      <c r="B57" s="1" t="s">
        <v>54</v>
      </c>
      <c r="C57" s="22">
        <f>C53*C27/100000</f>
        <v>0.49075651031792006</v>
      </c>
      <c r="D57" s="2" t="s">
        <v>13</v>
      </c>
      <c r="F57" s="1" t="s">
        <v>11</v>
      </c>
      <c r="G57" s="22">
        <f>C59</f>
        <v>0.59075651031792009</v>
      </c>
      <c r="H57" s="2" t="s">
        <v>13</v>
      </c>
      <c r="O57" s="10" t="s">
        <v>18</v>
      </c>
      <c r="P57" s="10" t="s">
        <v>19</v>
      </c>
      <c r="Q57" s="10" t="s">
        <v>19</v>
      </c>
      <c r="R57" s="10" t="s">
        <v>20</v>
      </c>
    </row>
    <row r="58" spans="2:21" x14ac:dyDescent="0.3">
      <c r="B58" s="1" t="s">
        <v>104</v>
      </c>
      <c r="C58" s="22">
        <f>C29/1000</f>
        <v>0.1</v>
      </c>
      <c r="D58" s="2" t="s">
        <v>13</v>
      </c>
      <c r="F58" s="1" t="s">
        <v>12</v>
      </c>
      <c r="G58" s="22">
        <f>C28/1000</f>
        <v>0.5</v>
      </c>
      <c r="H58" s="2" t="s">
        <v>13</v>
      </c>
      <c r="O58" s="10"/>
      <c r="P58" s="11" t="s">
        <v>30</v>
      </c>
      <c r="Q58" s="12" t="s">
        <v>10</v>
      </c>
      <c r="R58" s="13" t="s">
        <v>16</v>
      </c>
    </row>
    <row r="59" spans="2:21" x14ac:dyDescent="0.3">
      <c r="B59" s="6" t="s">
        <v>14</v>
      </c>
      <c r="C59" s="23">
        <f>+C57+C58</f>
        <v>0.59075651031792009</v>
      </c>
      <c r="D59" s="4" t="s">
        <v>13</v>
      </c>
      <c r="F59" s="1" t="s">
        <v>55</v>
      </c>
      <c r="G59" s="22">
        <f>ROUND(1.4*G57+1.7*G58,2)</f>
        <v>1.68</v>
      </c>
      <c r="H59" s="2" t="s">
        <v>13</v>
      </c>
      <c r="O59" s="10">
        <v>1</v>
      </c>
      <c r="P59" s="11" t="s">
        <v>103</v>
      </c>
      <c r="Q59" s="12">
        <v>0.63500000000000001</v>
      </c>
      <c r="R59" s="13">
        <v>0.31669217443593611</v>
      </c>
      <c r="U59" s="2">
        <f t="shared" ref="U59:U69" si="0">PI()*Q59*Q59/4</f>
        <v>0.31669217443593611</v>
      </c>
    </row>
    <row r="60" spans="2:21" x14ac:dyDescent="0.3">
      <c r="B60" s="6"/>
      <c r="C60" s="23"/>
      <c r="D60" s="4"/>
      <c r="F60" s="1"/>
      <c r="G60" s="22"/>
      <c r="O60" s="10">
        <v>2</v>
      </c>
      <c r="P60" s="11" t="s">
        <v>102</v>
      </c>
      <c r="Q60" s="12">
        <v>0.8</v>
      </c>
      <c r="R60" s="13">
        <v>0.50265482457436694</v>
      </c>
      <c r="U60" s="2">
        <f t="shared" si="0"/>
        <v>0.50265482457436694</v>
      </c>
    </row>
    <row r="61" spans="2:21" x14ac:dyDescent="0.3">
      <c r="C61" s="6" t="str">
        <f>CONCATENATE("Wu = ",ROUND(G59,2)," Tn/m")</f>
        <v>Wu = 1.68 Tn/m</v>
      </c>
      <c r="D61" s="23"/>
      <c r="E61" s="6"/>
      <c r="G61" s="1"/>
      <c r="O61" s="10">
        <v>3</v>
      </c>
      <c r="P61" s="11" t="s">
        <v>21</v>
      </c>
      <c r="Q61" s="12">
        <v>0.95250000000000001</v>
      </c>
      <c r="R61" s="13">
        <v>0.71255739248085614</v>
      </c>
      <c r="U61" s="2">
        <f t="shared" si="0"/>
        <v>0.71255739248085614</v>
      </c>
    </row>
    <row r="62" spans="2:21" x14ac:dyDescent="0.3">
      <c r="C62" s="6"/>
      <c r="D62" s="23"/>
      <c r="E62" s="6"/>
      <c r="G62" s="1"/>
      <c r="O62" s="10">
        <v>4</v>
      </c>
      <c r="P62" s="11" t="s">
        <v>22</v>
      </c>
      <c r="Q62" s="12">
        <v>1.27</v>
      </c>
      <c r="R62" s="13">
        <v>1.2667686977437445</v>
      </c>
      <c r="U62" s="2">
        <f t="shared" si="0"/>
        <v>1.2667686977437445</v>
      </c>
    </row>
    <row r="63" spans="2:21" x14ac:dyDescent="0.3">
      <c r="C63" s="6"/>
      <c r="D63" s="23"/>
      <c r="E63" s="6"/>
      <c r="G63" s="1"/>
      <c r="O63" s="10">
        <v>5</v>
      </c>
      <c r="P63" s="11" t="s">
        <v>23</v>
      </c>
      <c r="Q63" s="12">
        <v>1.5874999999999999</v>
      </c>
      <c r="R63" s="13">
        <v>1.9793260902246004</v>
      </c>
      <c r="U63" s="2">
        <f t="shared" si="0"/>
        <v>1.9793260902246004</v>
      </c>
    </row>
    <row r="64" spans="2:21" x14ac:dyDescent="0.3">
      <c r="C64" s="6"/>
      <c r="D64" s="23"/>
      <c r="E64" s="6"/>
      <c r="G64" s="1"/>
      <c r="O64" s="10">
        <v>6</v>
      </c>
      <c r="P64" s="11" t="s">
        <v>24</v>
      </c>
      <c r="Q64" s="12">
        <v>1.905</v>
      </c>
      <c r="R64" s="13">
        <v>2.8502295699234246</v>
      </c>
      <c r="U64" s="2">
        <f t="shared" si="0"/>
        <v>2.8502295699234246</v>
      </c>
    </row>
    <row r="65" spans="2:21" x14ac:dyDescent="0.3">
      <c r="C65" s="6"/>
      <c r="D65" s="23"/>
      <c r="E65" s="6"/>
      <c r="G65" s="1"/>
      <c r="O65" s="10">
        <v>7</v>
      </c>
      <c r="P65" s="11" t="s">
        <v>25</v>
      </c>
      <c r="Q65" s="12">
        <v>2.2225000000000001</v>
      </c>
      <c r="R65" s="13">
        <v>3.8794791368402173</v>
      </c>
      <c r="U65" s="2">
        <f t="shared" si="0"/>
        <v>3.8794791368402173</v>
      </c>
    </row>
    <row r="66" spans="2:21" x14ac:dyDescent="0.3">
      <c r="C66" s="6"/>
      <c r="D66" s="23"/>
      <c r="E66" s="6"/>
      <c r="G66" s="1"/>
      <c r="O66" s="10">
        <v>8</v>
      </c>
      <c r="P66" s="11" t="s">
        <v>26</v>
      </c>
      <c r="Q66" s="12">
        <v>2.54</v>
      </c>
      <c r="R66" s="13">
        <v>5.0670747909749778</v>
      </c>
      <c r="U66" s="2">
        <f t="shared" si="0"/>
        <v>5.0670747909749778</v>
      </c>
    </row>
    <row r="67" spans="2:21" ht="15.6" x14ac:dyDescent="0.3">
      <c r="B67" s="3"/>
      <c r="E67" s="6"/>
      <c r="G67" s="1"/>
      <c r="O67" s="10">
        <v>9</v>
      </c>
      <c r="P67" s="11" t="s">
        <v>27</v>
      </c>
      <c r="Q67" s="12">
        <v>2.8574999999999999</v>
      </c>
      <c r="R67" s="13">
        <v>6.4130165323277053</v>
      </c>
      <c r="U67" s="2">
        <f t="shared" si="0"/>
        <v>6.4130165323277053</v>
      </c>
    </row>
    <row r="68" spans="2:21" ht="15.6" x14ac:dyDescent="0.3">
      <c r="B68" s="3"/>
      <c r="C68" s="41" t="str">
        <f>CONCATENATE("W'u = ",ROUND(G73,2)," Tn/m")</f>
        <v>W'u = 1.27 Tn/m</v>
      </c>
      <c r="E68" s="6"/>
      <c r="G68" s="1"/>
      <c r="O68" s="10">
        <v>10</v>
      </c>
      <c r="P68" s="11" t="s">
        <v>28</v>
      </c>
      <c r="Q68" s="12">
        <v>3.1749999999999998</v>
      </c>
      <c r="R68" s="13">
        <v>7.9173043608984015</v>
      </c>
      <c r="U68" s="2">
        <f t="shared" si="0"/>
        <v>7.9173043608984015</v>
      </c>
    </row>
    <row r="69" spans="2:21" ht="15.6" x14ac:dyDescent="0.3">
      <c r="B69" s="3"/>
      <c r="E69" s="6"/>
      <c r="G69" s="1"/>
      <c r="O69" s="10">
        <v>11</v>
      </c>
      <c r="P69" s="11" t="s">
        <v>29</v>
      </c>
      <c r="Q69" s="12">
        <v>3.4925000000000002</v>
      </c>
      <c r="R69" s="13">
        <v>9.5799382766870682</v>
      </c>
      <c r="U69" s="2">
        <f t="shared" si="0"/>
        <v>9.5799382766870682</v>
      </c>
    </row>
    <row r="70" spans="2:21" ht="15.6" x14ac:dyDescent="0.3">
      <c r="B70" s="3"/>
      <c r="E70" s="6"/>
      <c r="G70" s="1"/>
    </row>
    <row r="71" spans="2:21" ht="15.6" x14ac:dyDescent="0.3">
      <c r="B71" s="3"/>
      <c r="C71" s="38"/>
      <c r="D71" s="7"/>
      <c r="E71" s="6"/>
      <c r="G71" s="1" t="s">
        <v>56</v>
      </c>
    </row>
    <row r="72" spans="2:21" ht="15.6" x14ac:dyDescent="0.3">
      <c r="B72" s="3"/>
      <c r="E72" s="6"/>
      <c r="G72" s="1"/>
    </row>
    <row r="73" spans="2:21" ht="15.6" x14ac:dyDescent="0.3">
      <c r="B73" s="3"/>
      <c r="C73" s="36"/>
      <c r="E73" s="6"/>
      <c r="F73" s="1" t="s">
        <v>57</v>
      </c>
      <c r="G73" s="22">
        <f>G59*COS(RADIANS(C43))*COS(RADIANS(C43))</f>
        <v>1.2716568544995797</v>
      </c>
      <c r="H73" s="2" t="s">
        <v>13</v>
      </c>
    </row>
    <row r="74" spans="2:21" x14ac:dyDescent="0.3">
      <c r="B74" s="31"/>
      <c r="E74" s="6"/>
      <c r="F74" s="1"/>
      <c r="G74" s="1"/>
    </row>
    <row r="75" spans="2:21" ht="15.6" x14ac:dyDescent="0.3">
      <c r="B75" s="3"/>
      <c r="D75" s="1" t="s">
        <v>60</v>
      </c>
      <c r="E75" s="44">
        <f>SQRT(C31*C31+C30*C30)/100</f>
        <v>0.34481879299133333</v>
      </c>
      <c r="F75" s="7" t="s">
        <v>1</v>
      </c>
      <c r="G75" s="1"/>
    </row>
    <row r="76" spans="2:21" ht="15.6" x14ac:dyDescent="0.3">
      <c r="B76" s="3"/>
      <c r="C76" s="37" t="s">
        <v>39</v>
      </c>
      <c r="D76" s="36"/>
      <c r="E76" s="6"/>
      <c r="F76" s="1"/>
      <c r="G76" s="1"/>
    </row>
    <row r="77" spans="2:21" ht="15.6" x14ac:dyDescent="0.3">
      <c r="B77" s="3"/>
      <c r="E77" s="6"/>
      <c r="F77" s="1"/>
      <c r="G77" s="1"/>
    </row>
    <row r="78" spans="2:21" ht="15.6" x14ac:dyDescent="0.3">
      <c r="B78" s="3"/>
      <c r="E78" s="6"/>
      <c r="G78" s="1"/>
    </row>
    <row r="79" spans="2:21" x14ac:dyDescent="0.3">
      <c r="G79" s="1"/>
    </row>
    <row r="80" spans="2:21" x14ac:dyDescent="0.3">
      <c r="C80" s="42" t="s">
        <v>58</v>
      </c>
      <c r="D80" s="23" t="str">
        <f>CONCATENATE(ROUND(E75,3), " m")</f>
        <v>0.345 m</v>
      </c>
      <c r="E80" s="6"/>
      <c r="G80" s="1"/>
    </row>
    <row r="81" spans="2:7" x14ac:dyDescent="0.3">
      <c r="C81" s="6"/>
      <c r="D81" s="23"/>
      <c r="E81" s="6"/>
      <c r="G81" s="1"/>
    </row>
    <row r="82" spans="2:7" x14ac:dyDescent="0.3">
      <c r="C82" s="6"/>
      <c r="D82" s="23"/>
      <c r="E82" s="6"/>
      <c r="G82" s="1"/>
    </row>
    <row r="83" spans="2:7" x14ac:dyDescent="0.3">
      <c r="B83" s="1" t="s">
        <v>59</v>
      </c>
      <c r="C83" s="44">
        <f>G73*E75</f>
        <v>0.43849118166770062</v>
      </c>
      <c r="D83" s="43" t="s">
        <v>13</v>
      </c>
      <c r="E83" s="6"/>
      <c r="G83" s="1"/>
    </row>
    <row r="84" spans="2:7" x14ac:dyDescent="0.3">
      <c r="C84" s="6"/>
      <c r="D84" s="23"/>
      <c r="E84" s="6"/>
      <c r="G84" s="1"/>
    </row>
    <row r="85" spans="2:7" x14ac:dyDescent="0.3">
      <c r="B85" s="2" t="s">
        <v>62</v>
      </c>
      <c r="C85" s="6"/>
      <c r="D85" s="23"/>
      <c r="E85" s="6"/>
      <c r="G85" s="1"/>
    </row>
    <row r="86" spans="2:7" x14ac:dyDescent="0.3">
      <c r="C86" s="6"/>
      <c r="D86" s="23"/>
      <c r="E86" s="6"/>
      <c r="G86" s="1"/>
    </row>
    <row r="87" spans="2:7" x14ac:dyDescent="0.3">
      <c r="C87" s="6"/>
      <c r="D87" s="23"/>
      <c r="E87" s="6"/>
      <c r="G87" s="1"/>
    </row>
    <row r="88" spans="2:7" x14ac:dyDescent="0.3">
      <c r="B88" s="17" t="s">
        <v>105</v>
      </c>
      <c r="C88" s="44">
        <f>1/8*C83*C32*C32</f>
        <v>0.49330257937616317</v>
      </c>
      <c r="D88" s="43" t="s">
        <v>17</v>
      </c>
      <c r="E88" s="6"/>
      <c r="G88" s="1"/>
    </row>
    <row r="89" spans="2:7" x14ac:dyDescent="0.3">
      <c r="C89" s="6"/>
      <c r="D89" s="23"/>
      <c r="E89" s="6"/>
      <c r="G89" s="1"/>
    </row>
    <row r="90" spans="2:7" x14ac:dyDescent="0.3">
      <c r="C90" s="6"/>
      <c r="D90" s="23"/>
      <c r="E90" s="6"/>
      <c r="G90" s="1"/>
    </row>
    <row r="91" spans="2:7" x14ac:dyDescent="0.3">
      <c r="B91" s="4" t="s">
        <v>61</v>
      </c>
      <c r="C91" s="6"/>
      <c r="D91" s="23"/>
      <c r="E91" s="6"/>
      <c r="G91" s="1"/>
    </row>
    <row r="92" spans="2:7" x14ac:dyDescent="0.3">
      <c r="B92" s="60" t="s">
        <v>64</v>
      </c>
      <c r="C92" s="6"/>
      <c r="D92" s="23"/>
      <c r="E92" s="6"/>
      <c r="G92" s="1"/>
    </row>
    <row r="93" spans="2:7" x14ac:dyDescent="0.3">
      <c r="C93" s="6"/>
      <c r="D93" s="23"/>
      <c r="E93" s="6"/>
      <c r="G93" s="1"/>
    </row>
    <row r="94" spans="2:7" x14ac:dyDescent="0.3">
      <c r="B94" s="17" t="s">
        <v>79</v>
      </c>
      <c r="C94" s="29">
        <v>4</v>
      </c>
      <c r="D94" s="30" t="s">
        <v>33</v>
      </c>
      <c r="E94" s="22">
        <f>+LOOKUP(C94,$O$59:$O$69,$Q$59:$Q$69)</f>
        <v>1.27</v>
      </c>
      <c r="F94" s="2" t="s">
        <v>10</v>
      </c>
      <c r="G94" s="1"/>
    </row>
    <row r="95" spans="2:7" x14ac:dyDescent="0.3">
      <c r="C95" s="5" t="str">
        <f>+LOOKUP(C94,$O$59:$O$69,$P$59:$P$69)</f>
        <v>1/2"</v>
      </c>
      <c r="D95" s="1" t="s">
        <v>34</v>
      </c>
      <c r="E95" s="22">
        <f>+LOOKUP(C94,$O$59:$O$69,$R$59:$R$69)</f>
        <v>1.2667686977437445</v>
      </c>
      <c r="F95" s="2" t="s">
        <v>16</v>
      </c>
      <c r="G95" s="1"/>
    </row>
    <row r="96" spans="2:7" x14ac:dyDescent="0.3">
      <c r="C96" s="6"/>
      <c r="D96" s="23"/>
      <c r="E96" s="6"/>
      <c r="G96" s="1"/>
    </row>
    <row r="97" spans="2:8" ht="15.6" x14ac:dyDescent="0.3">
      <c r="B97" s="3"/>
      <c r="E97" s="6"/>
      <c r="G97" s="1"/>
    </row>
    <row r="98" spans="2:8" ht="15.6" x14ac:dyDescent="0.3">
      <c r="B98" s="3"/>
      <c r="C98" s="41"/>
      <c r="E98" s="6"/>
      <c r="G98" s="1"/>
    </row>
    <row r="99" spans="2:8" ht="15.6" x14ac:dyDescent="0.3">
      <c r="B99" s="3"/>
      <c r="D99" s="17" t="str">
        <f>CONCATENATE("CP = ",C31,"cm")</f>
        <v>CP = 17cm</v>
      </c>
      <c r="E99" s="6"/>
      <c r="F99" s="1" t="s">
        <v>65</v>
      </c>
      <c r="G99" s="22">
        <f>C31+C33/COS(RADIANS(C43))</f>
        <v>23.896375859826666</v>
      </c>
      <c r="H99" s="2" t="s">
        <v>10</v>
      </c>
    </row>
    <row r="100" spans="2:8" ht="15.6" x14ac:dyDescent="0.3">
      <c r="B100" s="3"/>
      <c r="E100" s="6"/>
    </row>
    <row r="101" spans="2:8" ht="15.6" x14ac:dyDescent="0.3">
      <c r="B101" s="3"/>
      <c r="C101" s="38"/>
      <c r="D101" s="7"/>
      <c r="E101" s="6"/>
      <c r="F101" s="1"/>
      <c r="G101" s="1"/>
    </row>
    <row r="102" spans="2:8" ht="15.6" x14ac:dyDescent="0.3">
      <c r="B102" s="3"/>
      <c r="C102" s="62" t="str">
        <f>CONCATENATE("d'' = ",ROUND(G105,2)," cm")</f>
        <v>d'' = 3.14 cm</v>
      </c>
      <c r="F102" s="1" t="s">
        <v>66</v>
      </c>
      <c r="G102" s="22">
        <f>G99*COS(RADIANS(C43))</f>
        <v>20.790377159426409</v>
      </c>
      <c r="H102" s="2" t="s">
        <v>10</v>
      </c>
    </row>
    <row r="103" spans="2:8" ht="15.6" x14ac:dyDescent="0.3">
      <c r="B103" s="3"/>
      <c r="C103" s="36"/>
      <c r="E103" s="48" t="str">
        <f>CONCATENATE("h' = ",ROUND(G102,2)," cm")</f>
        <v>h' = 20.79 cm</v>
      </c>
    </row>
    <row r="104" spans="2:8" x14ac:dyDescent="0.3">
      <c r="B104" s="31" t="str">
        <f>CONCATENATE("t1 = ",ROUND(C48,2)," cm")</f>
        <v>t1 = 6.9 cm</v>
      </c>
      <c r="E104" s="6"/>
    </row>
    <row r="105" spans="2:8" ht="15.6" x14ac:dyDescent="0.3">
      <c r="B105" s="3"/>
      <c r="D105" s="7" t="s">
        <v>39</v>
      </c>
      <c r="E105" s="71"/>
      <c r="F105" s="1" t="s">
        <v>67</v>
      </c>
      <c r="G105" s="27">
        <f>C34+E94/2</f>
        <v>3.1349999999999998</v>
      </c>
      <c r="H105" s="2" t="s">
        <v>10</v>
      </c>
    </row>
    <row r="106" spans="2:8" ht="15.6" x14ac:dyDescent="0.3">
      <c r="B106" s="3"/>
      <c r="C106" s="37"/>
      <c r="D106" s="36"/>
      <c r="E106" s="6"/>
    </row>
    <row r="107" spans="2:8" ht="15.6" x14ac:dyDescent="0.3">
      <c r="B107" s="3"/>
      <c r="E107" s="6"/>
      <c r="F107" s="1"/>
      <c r="G107" s="1"/>
    </row>
    <row r="108" spans="2:8" ht="15.6" x14ac:dyDescent="0.3">
      <c r="B108" s="3"/>
      <c r="E108" s="6"/>
      <c r="F108" s="1" t="s">
        <v>35</v>
      </c>
      <c r="G108" s="22">
        <f>G102-G105</f>
        <v>17.655377159426408</v>
      </c>
      <c r="H108" s="2" t="s">
        <v>10</v>
      </c>
    </row>
    <row r="109" spans="2:8" x14ac:dyDescent="0.3">
      <c r="C109" s="6"/>
      <c r="D109" s="23"/>
    </row>
    <row r="110" spans="2:8" x14ac:dyDescent="0.3">
      <c r="C110" s="6"/>
      <c r="D110" s="47"/>
    </row>
    <row r="111" spans="2:8" x14ac:dyDescent="0.3">
      <c r="C111" s="6"/>
      <c r="D111" s="17" t="s">
        <v>69</v>
      </c>
      <c r="E111" s="5">
        <v>45</v>
      </c>
      <c r="F111" s="2" t="s">
        <v>45</v>
      </c>
    </row>
    <row r="112" spans="2:8" x14ac:dyDescent="0.3">
      <c r="C112" s="6"/>
      <c r="D112" s="17" t="s">
        <v>70</v>
      </c>
      <c r="E112" s="5">
        <f>TAN(RADIANS(E111))</f>
        <v>0.99999999999999989</v>
      </c>
    </row>
    <row r="113" spans="1:12" x14ac:dyDescent="0.3">
      <c r="C113" s="6"/>
      <c r="D113" s="54" t="s">
        <v>68</v>
      </c>
    </row>
    <row r="114" spans="1:12" x14ac:dyDescent="0.3">
      <c r="C114" s="6"/>
      <c r="D114" s="80" t="str">
        <f>CONCATENATE("M(+) = ",ROUND(C88,3)," Tn-m")</f>
        <v>M(+) = 0.493 Tn-m</v>
      </c>
      <c r="E114" s="81"/>
    </row>
    <row r="115" spans="1:12" x14ac:dyDescent="0.3">
      <c r="C115" s="6"/>
      <c r="D115" s="54" t="s">
        <v>109</v>
      </c>
    </row>
    <row r="116" spans="1:12" x14ac:dyDescent="0.3">
      <c r="C116" s="6"/>
      <c r="D116" s="23"/>
      <c r="J116" s="25" t="s">
        <v>32</v>
      </c>
      <c r="K116" s="52">
        <f>G108/5</f>
        <v>3.5310754318852817</v>
      </c>
      <c r="L116" s="26" t="s">
        <v>10</v>
      </c>
    </row>
    <row r="117" spans="1:12" x14ac:dyDescent="0.3">
      <c r="C117" s="6"/>
      <c r="D117" s="23"/>
      <c r="E117" s="74"/>
      <c r="F117" s="46"/>
      <c r="G117" s="46"/>
      <c r="J117" s="1" t="s">
        <v>15</v>
      </c>
      <c r="K117" s="53">
        <f>C88*100000/(0.9*$C$26*($G$108-2*K116/3))</f>
        <v>0.85288896167783057</v>
      </c>
      <c r="L117" s="2" t="s">
        <v>16</v>
      </c>
    </row>
    <row r="118" spans="1:12" x14ac:dyDescent="0.3">
      <c r="C118" s="6"/>
      <c r="D118" s="23"/>
      <c r="E118" s="74"/>
      <c r="F118" s="46"/>
      <c r="G118" s="46"/>
      <c r="J118" s="25" t="s">
        <v>32</v>
      </c>
      <c r="K118" s="52">
        <f>SQRT(K117*$C$26/(0.85*$C$25*$E$112))</f>
        <v>4.9072976965605175</v>
      </c>
      <c r="L118" s="26" t="s">
        <v>10</v>
      </c>
    </row>
    <row r="119" spans="1:12" x14ac:dyDescent="0.3">
      <c r="A119" s="17"/>
      <c r="B119" s="19" t="s">
        <v>87</v>
      </c>
      <c r="C119" s="51">
        <f>K125</f>
        <v>0.91468511198051317</v>
      </c>
      <c r="D119" s="21" t="s">
        <v>16</v>
      </c>
      <c r="E119" s="19" t="s">
        <v>32</v>
      </c>
      <c r="F119" s="51">
        <f>K124</f>
        <v>5.0817125027147663</v>
      </c>
      <c r="G119" s="21" t="s">
        <v>10</v>
      </c>
      <c r="H119" s="17"/>
      <c r="I119" s="17"/>
      <c r="J119" s="17" t="s">
        <v>15</v>
      </c>
      <c r="K119" s="49">
        <f>C88*100000/(0.9*$C$26*($G$108-2*K118/3))</f>
        <v>0.90729095450795305</v>
      </c>
      <c r="L119" s="26" t="s">
        <v>16</v>
      </c>
    </row>
    <row r="120" spans="1:12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 t="s">
        <v>32</v>
      </c>
      <c r="K120" s="49">
        <f>SQRT(K119*$C$26/(0.85*$C$25*$E$112))</f>
        <v>5.0613858725464507</v>
      </c>
      <c r="L120" s="2" t="s">
        <v>10</v>
      </c>
    </row>
    <row r="121" spans="1:12" x14ac:dyDescent="0.3">
      <c r="A121" s="17"/>
      <c r="B121" s="59" t="s">
        <v>81</v>
      </c>
      <c r="C121" s="17"/>
      <c r="D121" s="17"/>
      <c r="E121" s="17"/>
      <c r="F121" s="17"/>
      <c r="G121" s="17"/>
      <c r="H121" s="17"/>
      <c r="I121" s="17"/>
      <c r="J121" s="17" t="s">
        <v>15</v>
      </c>
      <c r="K121" s="49">
        <f>C88*100000/(0.9*$C$26*($G$108-2*K120/3))</f>
        <v>0.91381718443666604</v>
      </c>
      <c r="L121" s="26" t="s">
        <v>16</v>
      </c>
    </row>
    <row r="122" spans="1:12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 t="s">
        <v>32</v>
      </c>
      <c r="K122" s="49">
        <f>SQRT(K121*$C$26/(0.85*$C$25*$E$112))</f>
        <v>5.0795567692791268</v>
      </c>
      <c r="L122" s="26" t="s">
        <v>10</v>
      </c>
    </row>
    <row r="123" spans="1:12" x14ac:dyDescent="0.3">
      <c r="A123" s="17"/>
      <c r="C123" s="6"/>
      <c r="D123" s="23"/>
      <c r="E123" s="6"/>
      <c r="G123" s="17"/>
      <c r="H123" s="17"/>
      <c r="I123" s="17"/>
      <c r="J123" s="17" t="s">
        <v>15</v>
      </c>
      <c r="K123" s="49">
        <f>C88*100000/(0.9*$C$26*($G$108-2*K122/3))</f>
        <v>0.91459298609210138</v>
      </c>
      <c r="L123" s="2" t="s">
        <v>16</v>
      </c>
    </row>
    <row r="124" spans="1:12" ht="15.6" x14ac:dyDescent="0.3">
      <c r="A124" s="17"/>
      <c r="B124" s="3"/>
      <c r="E124" s="6"/>
      <c r="G124" s="17"/>
      <c r="H124" s="17"/>
      <c r="I124" s="17"/>
      <c r="J124" s="17" t="s">
        <v>32</v>
      </c>
      <c r="K124" s="49">
        <f>SQRT(K123*$C$26/(0.85*$C$25*$E$112))</f>
        <v>5.0817125027147663</v>
      </c>
      <c r="L124" s="26" t="s">
        <v>10</v>
      </c>
    </row>
    <row r="125" spans="1:12" ht="15.6" x14ac:dyDescent="0.3">
      <c r="A125" s="17"/>
      <c r="B125" s="3"/>
      <c r="C125" s="41"/>
      <c r="E125" s="6"/>
      <c r="G125" s="17"/>
      <c r="H125" s="17"/>
      <c r="I125" s="17"/>
      <c r="J125" s="17" t="s">
        <v>15</v>
      </c>
      <c r="K125" s="49">
        <f>C88*100000/(0.9*$C$26*($G$108-2*K124/3))</f>
        <v>0.91468511198051317</v>
      </c>
      <c r="L125" s="26" t="s">
        <v>16</v>
      </c>
    </row>
    <row r="126" spans="1:12" ht="15.6" x14ac:dyDescent="0.3">
      <c r="A126" s="17"/>
      <c r="B126" s="3"/>
      <c r="D126" s="17"/>
      <c r="E126" s="6"/>
      <c r="F126" s="1"/>
      <c r="G126" s="17"/>
      <c r="H126" s="17"/>
      <c r="I126" s="17"/>
      <c r="J126" s="17"/>
      <c r="K126" s="17"/>
      <c r="L126" s="17"/>
    </row>
    <row r="127" spans="1:12" ht="15.6" x14ac:dyDescent="0.3">
      <c r="A127" s="17"/>
      <c r="B127" s="3"/>
      <c r="E127" s="6"/>
      <c r="G127" s="17"/>
      <c r="H127" s="17"/>
      <c r="I127" s="17"/>
      <c r="J127" s="17"/>
      <c r="K127" s="17"/>
      <c r="L127" s="17"/>
    </row>
    <row r="128" spans="1:12" ht="15.6" x14ac:dyDescent="0.3">
      <c r="A128" s="17"/>
      <c r="B128" s="3"/>
      <c r="C128" s="38"/>
      <c r="D128" s="7"/>
      <c r="E128" s="6"/>
      <c r="F128" s="1"/>
      <c r="G128" s="17"/>
      <c r="H128" s="17"/>
      <c r="I128" s="17"/>
      <c r="J128" s="17"/>
      <c r="K128" s="17"/>
      <c r="L128" s="17"/>
    </row>
    <row r="129" spans="1:12" ht="15.6" x14ac:dyDescent="0.3">
      <c r="A129" s="17"/>
      <c r="B129" s="3"/>
      <c r="C129" s="45"/>
      <c r="F129" s="1"/>
      <c r="G129" s="17"/>
      <c r="H129" s="17"/>
      <c r="I129" s="17"/>
      <c r="J129" s="17"/>
      <c r="K129" s="17"/>
      <c r="L129" s="17"/>
    </row>
    <row r="130" spans="1:12" ht="15.6" x14ac:dyDescent="0.3">
      <c r="A130" s="17"/>
      <c r="B130" s="3"/>
      <c r="C130" s="36"/>
      <c r="E130" s="73"/>
      <c r="G130" s="17"/>
      <c r="H130" s="17"/>
      <c r="I130" s="17"/>
      <c r="J130" s="17"/>
      <c r="K130" s="17"/>
      <c r="L130" s="17"/>
    </row>
    <row r="131" spans="1:12" x14ac:dyDescent="0.3">
      <c r="A131" s="17"/>
      <c r="B131" s="31"/>
      <c r="E131" s="6"/>
      <c r="G131" s="17"/>
      <c r="H131" s="17"/>
      <c r="I131" s="17"/>
      <c r="J131" s="17"/>
      <c r="K131" s="17"/>
      <c r="L131" s="17"/>
    </row>
    <row r="132" spans="1:12" ht="15.6" x14ac:dyDescent="0.3">
      <c r="A132" s="17"/>
      <c r="B132" s="3"/>
      <c r="D132" s="54" t="s">
        <v>71</v>
      </c>
      <c r="E132" s="71"/>
      <c r="F132" s="1"/>
      <c r="G132" s="17"/>
      <c r="H132" s="17"/>
      <c r="I132" s="17"/>
      <c r="J132" s="17"/>
      <c r="K132" s="17"/>
      <c r="L132" s="17"/>
    </row>
    <row r="133" spans="1:12" ht="15.6" x14ac:dyDescent="0.3">
      <c r="A133" s="17"/>
      <c r="B133" s="3"/>
      <c r="C133" s="37"/>
      <c r="D133" s="36"/>
      <c r="E133" s="6"/>
      <c r="G133" s="17"/>
      <c r="H133" s="17"/>
      <c r="I133" s="17"/>
      <c r="J133" s="17"/>
      <c r="K133" s="17"/>
      <c r="L133" s="17"/>
    </row>
    <row r="134" spans="1:12" ht="15.6" x14ac:dyDescent="0.3">
      <c r="A134" s="17"/>
      <c r="B134" s="3"/>
      <c r="E134" s="6"/>
      <c r="F134" s="1"/>
      <c r="G134" s="17"/>
      <c r="H134" s="17"/>
      <c r="I134" s="17"/>
      <c r="J134" s="17"/>
      <c r="K134" s="17"/>
      <c r="L134" s="17"/>
    </row>
    <row r="135" spans="1:12" ht="15.6" x14ac:dyDescent="0.3">
      <c r="A135" s="17"/>
      <c r="B135" s="3"/>
      <c r="E135" s="6"/>
      <c r="F135" s="1"/>
      <c r="G135" s="17"/>
      <c r="H135" s="17"/>
      <c r="I135" s="17"/>
      <c r="J135" s="17"/>
      <c r="K135" s="17"/>
      <c r="L135" s="17"/>
    </row>
    <row r="136" spans="1:12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</row>
    <row r="137" spans="1:12" x14ac:dyDescent="0.3">
      <c r="A137" s="17"/>
      <c r="C137" s="5" t="s">
        <v>72</v>
      </c>
      <c r="D137" s="17"/>
      <c r="E137" s="17"/>
      <c r="F137" s="17"/>
      <c r="G137" s="17"/>
      <c r="H137" s="17"/>
      <c r="I137" s="17"/>
      <c r="J137" s="17"/>
      <c r="K137" s="17"/>
      <c r="L137" s="17"/>
    </row>
    <row r="138" spans="1:12" x14ac:dyDescent="0.3">
      <c r="A138" s="17"/>
      <c r="B138" s="17" t="s">
        <v>73</v>
      </c>
      <c r="C138" s="22">
        <f>G59</f>
        <v>1.68</v>
      </c>
      <c r="D138" s="50" t="s">
        <v>13</v>
      </c>
      <c r="E138" s="17"/>
      <c r="F138" s="17"/>
      <c r="G138" s="17"/>
      <c r="H138" s="17"/>
      <c r="I138" s="17"/>
      <c r="J138" s="17"/>
      <c r="K138" s="17"/>
      <c r="L138" s="17"/>
    </row>
    <row r="139" spans="1:12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</row>
    <row r="140" spans="1:12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</row>
    <row r="141" spans="1:12" x14ac:dyDescent="0.3">
      <c r="A141" s="17"/>
      <c r="B141" s="1" t="s">
        <v>74</v>
      </c>
      <c r="C141" s="44">
        <f>C138*C30/100</f>
        <v>0.504</v>
      </c>
      <c r="D141" s="43" t="s">
        <v>13</v>
      </c>
      <c r="E141" s="17"/>
      <c r="F141" s="17"/>
      <c r="G141" s="17"/>
      <c r="H141" s="17"/>
      <c r="I141" s="17"/>
      <c r="J141" s="17"/>
      <c r="K141" s="17"/>
      <c r="L141" s="17"/>
    </row>
    <row r="142" spans="1:12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</row>
    <row r="143" spans="1:12" x14ac:dyDescent="0.3">
      <c r="A143" s="17"/>
      <c r="B143" s="2" t="s">
        <v>62</v>
      </c>
      <c r="C143" s="6"/>
      <c r="D143" s="23"/>
      <c r="E143" s="17"/>
      <c r="F143" s="17"/>
      <c r="G143" s="17"/>
      <c r="H143" s="17"/>
      <c r="I143" s="17"/>
      <c r="J143" s="17"/>
      <c r="K143" s="17"/>
      <c r="L143" s="17"/>
    </row>
    <row r="144" spans="1:12" x14ac:dyDescent="0.3">
      <c r="A144" s="17"/>
      <c r="C144" s="6"/>
      <c r="D144" s="23"/>
      <c r="E144" s="17"/>
      <c r="F144" s="17"/>
      <c r="G144" s="17"/>
      <c r="H144" s="17"/>
      <c r="I144" s="17"/>
    </row>
    <row r="145" spans="1:12" x14ac:dyDescent="0.3">
      <c r="A145" s="17"/>
      <c r="C145" s="6"/>
      <c r="D145" s="23"/>
      <c r="E145" s="17"/>
      <c r="F145" s="17"/>
      <c r="G145" s="17"/>
      <c r="H145" s="17"/>
      <c r="I145" s="17"/>
    </row>
    <row r="146" spans="1:12" x14ac:dyDescent="0.3">
      <c r="A146" s="17"/>
      <c r="B146" s="17" t="s">
        <v>63</v>
      </c>
      <c r="C146" s="22">
        <f>1/8*C141*C32*C32</f>
        <v>0.56699999999999995</v>
      </c>
      <c r="D146" s="43" t="s">
        <v>17</v>
      </c>
      <c r="E146" s="17"/>
      <c r="F146" s="17"/>
      <c r="G146" s="17"/>
      <c r="H146" s="17"/>
      <c r="I146" s="17"/>
    </row>
    <row r="147" spans="1:12" x14ac:dyDescent="0.3">
      <c r="A147" s="17"/>
      <c r="B147" s="17"/>
      <c r="C147" s="17"/>
      <c r="D147" s="17"/>
      <c r="E147" s="17"/>
      <c r="F147" s="17"/>
      <c r="G147" s="17"/>
      <c r="I147" s="17"/>
    </row>
    <row r="148" spans="1:12" x14ac:dyDescent="0.3">
      <c r="A148" s="17"/>
      <c r="B148" s="17" t="s">
        <v>79</v>
      </c>
      <c r="C148" s="28">
        <f>C94</f>
        <v>4</v>
      </c>
      <c r="D148" s="30" t="s">
        <v>33</v>
      </c>
      <c r="E148" s="22">
        <f>+LOOKUP(C148,$O$59:$O$69,$Q$59:$Q$69)</f>
        <v>1.27</v>
      </c>
      <c r="F148" s="2" t="s">
        <v>10</v>
      </c>
      <c r="I148" s="52"/>
      <c r="J148" s="25" t="s">
        <v>32</v>
      </c>
      <c r="K148" s="52">
        <f>C153/5</f>
        <v>3.4626375859826668</v>
      </c>
      <c r="L148" s="26" t="s">
        <v>10</v>
      </c>
    </row>
    <row r="149" spans="1:12" x14ac:dyDescent="0.3">
      <c r="A149" s="17"/>
      <c r="C149" s="5" t="str">
        <f>+LOOKUP(C148,$O$59:$O$69,$P$59:$P$69)</f>
        <v>1/2"</v>
      </c>
      <c r="D149" s="1" t="s">
        <v>34</v>
      </c>
      <c r="E149" s="22">
        <f>+LOOKUP(C148,$O$59:$O$69,$R$59:$R$69)</f>
        <v>1.2667686977437445</v>
      </c>
      <c r="F149" s="2" t="s">
        <v>16</v>
      </c>
      <c r="I149" s="53"/>
      <c r="J149" s="1" t="s">
        <v>15</v>
      </c>
      <c r="K149" s="53">
        <f>$C$146*100000/(0.9*$C$26*($C$153-K148/2))</f>
        <v>0.96265729535982081</v>
      </c>
      <c r="L149" s="2" t="s">
        <v>16</v>
      </c>
    </row>
    <row r="150" spans="1:12" x14ac:dyDescent="0.3">
      <c r="A150" s="17"/>
      <c r="C150" s="5"/>
      <c r="D150" s="1"/>
      <c r="E150" s="72"/>
      <c r="I150" s="52"/>
      <c r="J150" s="25" t="s">
        <v>32</v>
      </c>
      <c r="K150" s="52">
        <f>K149*$C$26/(0.85*$C$25*$C$30)</f>
        <v>0.90603039563277254</v>
      </c>
      <c r="L150" s="26" t="s">
        <v>10</v>
      </c>
    </row>
    <row r="151" spans="1:12" x14ac:dyDescent="0.3">
      <c r="A151" s="17"/>
      <c r="C151" s="5"/>
      <c r="D151" s="1"/>
      <c r="E151" s="72"/>
      <c r="I151" s="49"/>
      <c r="J151" s="17" t="s">
        <v>15</v>
      </c>
      <c r="K151" s="49">
        <f>$C$146*100000/(0.9*$C$26*($C$153-K150/2))</f>
        <v>0.88967060055347413</v>
      </c>
      <c r="L151" s="26" t="s">
        <v>16</v>
      </c>
    </row>
    <row r="152" spans="1:12" x14ac:dyDescent="0.3">
      <c r="A152" s="17"/>
      <c r="B152" s="17"/>
      <c r="G152" s="17"/>
      <c r="H152" s="17"/>
      <c r="I152" s="49"/>
      <c r="J152" s="17" t="s">
        <v>32</v>
      </c>
      <c r="K152" s="49">
        <f>K151*$C$26/(0.85*$C$25*$C$30)</f>
        <v>0.83733703581503449</v>
      </c>
      <c r="L152" s="2" t="s">
        <v>10</v>
      </c>
    </row>
    <row r="153" spans="1:12" x14ac:dyDescent="0.3">
      <c r="A153" s="17"/>
      <c r="B153" s="17" t="s">
        <v>35</v>
      </c>
      <c r="C153" s="22">
        <f>C53-(C34+E148/2)</f>
        <v>17.313187929913333</v>
      </c>
      <c r="D153" s="50" t="s">
        <v>10</v>
      </c>
      <c r="E153" s="17"/>
      <c r="F153" s="17"/>
      <c r="G153" s="17"/>
      <c r="H153" s="17"/>
      <c r="I153" s="49"/>
      <c r="J153" s="17" t="s">
        <v>15</v>
      </c>
      <c r="K153" s="49">
        <f>$C$146*100000/(0.9*$C$26*($C$153-K152/2))</f>
        <v>0.88786189380092639</v>
      </c>
      <c r="L153" s="26" t="s">
        <v>16</v>
      </c>
    </row>
    <row r="154" spans="1:12" x14ac:dyDescent="0.3">
      <c r="A154" s="17"/>
      <c r="B154" s="17"/>
      <c r="C154" s="22"/>
      <c r="D154" s="50"/>
      <c r="E154" s="17"/>
      <c r="F154" s="17"/>
      <c r="G154" s="17"/>
      <c r="H154" s="17"/>
      <c r="I154" s="49"/>
      <c r="J154" s="17" t="s">
        <v>32</v>
      </c>
      <c r="K154" s="49">
        <f>K153*$C$26/(0.85*$C$25*$C$30)</f>
        <v>0.83563472357734248</v>
      </c>
      <c r="L154" s="26" t="s">
        <v>10</v>
      </c>
    </row>
    <row r="155" spans="1:12" x14ac:dyDescent="0.3">
      <c r="A155" s="17"/>
      <c r="B155" s="17"/>
      <c r="C155" s="50" t="s">
        <v>109</v>
      </c>
      <c r="D155" s="17"/>
      <c r="E155" s="17"/>
      <c r="F155" s="17"/>
      <c r="G155" s="17"/>
      <c r="H155" s="17"/>
      <c r="I155" s="49"/>
      <c r="J155" s="17" t="s">
        <v>15</v>
      </c>
      <c r="K155" s="49">
        <f>$C$146*100000/(0.9*$C$26*($C$153-K154/2))</f>
        <v>0.88781716503451369</v>
      </c>
      <c r="L155" s="2" t="s">
        <v>16</v>
      </c>
    </row>
    <row r="156" spans="1:12" x14ac:dyDescent="0.3">
      <c r="A156" s="17"/>
      <c r="C156" s="6"/>
      <c r="D156" s="23"/>
      <c r="H156" s="17"/>
      <c r="I156" s="49"/>
      <c r="J156" s="17" t="s">
        <v>32</v>
      </c>
      <c r="K156" s="49">
        <f>K155*$C$26/(0.85*$C$25*$C$30)</f>
        <v>0.83559262591483641</v>
      </c>
      <c r="L156" s="26" t="s">
        <v>10</v>
      </c>
    </row>
    <row r="157" spans="1:12" x14ac:dyDescent="0.3">
      <c r="A157" s="17"/>
      <c r="C157" s="6"/>
      <c r="D157" s="23"/>
      <c r="E157" s="74"/>
      <c r="F157" s="46"/>
      <c r="G157" s="46"/>
      <c r="H157" s="17"/>
      <c r="I157" s="49"/>
      <c r="J157" s="17" t="s">
        <v>15</v>
      </c>
      <c r="K157" s="49">
        <f>$C$146*100000/(0.9*$C$26*($C$153-K156/2))</f>
        <v>0.8878160589628632</v>
      </c>
      <c r="L157" s="26" t="s">
        <v>16</v>
      </c>
    </row>
    <row r="158" spans="1:12" x14ac:dyDescent="0.3">
      <c r="A158" s="17"/>
      <c r="C158" s="6"/>
      <c r="D158" s="23"/>
      <c r="E158" s="74"/>
      <c r="F158" s="46"/>
      <c r="G158" s="46"/>
      <c r="H158" s="17"/>
      <c r="I158" s="49"/>
    </row>
    <row r="159" spans="1:12" x14ac:dyDescent="0.3">
      <c r="A159" s="17"/>
      <c r="B159" s="19" t="s">
        <v>87</v>
      </c>
      <c r="C159" s="51">
        <f>K157</f>
        <v>0.8878160589628632</v>
      </c>
      <c r="D159" s="21" t="s">
        <v>16</v>
      </c>
      <c r="E159" s="19" t="s">
        <v>32</v>
      </c>
      <c r="F159" s="51">
        <f>K156</f>
        <v>0.83559262591483641</v>
      </c>
      <c r="G159" s="21" t="s">
        <v>10</v>
      </c>
      <c r="H159" s="17"/>
      <c r="I159" s="17"/>
      <c r="J159" s="17"/>
      <c r="K159" s="17"/>
      <c r="L159" s="17"/>
    </row>
    <row r="160" spans="1:12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</row>
    <row r="161" spans="1:12" x14ac:dyDescent="0.3">
      <c r="A161" s="17"/>
      <c r="B161" s="55" t="s">
        <v>75</v>
      </c>
      <c r="C161" s="17"/>
      <c r="D161" s="17"/>
      <c r="E161" s="17"/>
      <c r="F161" s="56">
        <f>1-MIN(C159,C119)/MAX(C119,C159)</f>
        <v>2.9375194442021746E-2</v>
      </c>
      <c r="G161" s="17"/>
      <c r="H161" s="17"/>
      <c r="I161" s="17"/>
      <c r="J161" s="17"/>
      <c r="K161" s="17"/>
      <c r="L161" s="17"/>
    </row>
    <row r="162" spans="1:12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</row>
    <row r="163" spans="1:12" x14ac:dyDescent="0.3">
      <c r="A163" s="17"/>
      <c r="B163" s="17"/>
      <c r="C163" s="17"/>
      <c r="D163" s="17"/>
      <c r="E163" s="57"/>
      <c r="F163" s="17"/>
      <c r="G163" s="17"/>
      <c r="H163" s="17"/>
      <c r="I163" s="17"/>
      <c r="J163" s="17"/>
      <c r="K163" s="17"/>
      <c r="L163" s="17"/>
    </row>
    <row r="164" spans="1:12" x14ac:dyDescent="0.3">
      <c r="A164" s="17"/>
      <c r="B164" s="19" t="s">
        <v>41</v>
      </c>
      <c r="C164" s="51">
        <f>0.0018*E75*100*G102</f>
        <v>1.2904042964306399</v>
      </c>
      <c r="D164" s="21" t="s">
        <v>16</v>
      </c>
      <c r="E164" s="17"/>
      <c r="F164" s="17"/>
      <c r="G164" s="17"/>
      <c r="H164" s="17"/>
      <c r="I164" s="17"/>
      <c r="J164" s="17"/>
      <c r="K164" s="17"/>
      <c r="L164" s="17"/>
    </row>
    <row r="165" spans="1:12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</row>
    <row r="166" spans="1:12" x14ac:dyDescent="0.3">
      <c r="A166" s="17"/>
      <c r="B166" s="55" t="s">
        <v>76</v>
      </c>
      <c r="C166" s="17"/>
      <c r="D166" s="17"/>
      <c r="E166" s="17"/>
      <c r="F166" s="17"/>
      <c r="G166" s="17"/>
      <c r="H166" s="17"/>
      <c r="I166" s="17"/>
      <c r="J166" s="17"/>
      <c r="K166" s="17"/>
      <c r="L166" s="17"/>
    </row>
    <row r="167" spans="1:12" x14ac:dyDescent="0.3">
      <c r="A167" s="17"/>
      <c r="B167" s="19" t="s">
        <v>78</v>
      </c>
      <c r="C167" s="51">
        <f>MAX(C159,C119,C164)</f>
        <v>1.2904042964306399</v>
      </c>
      <c r="D167" s="21" t="s">
        <v>16</v>
      </c>
      <c r="E167" s="17"/>
      <c r="F167" s="17"/>
      <c r="G167" s="17"/>
      <c r="H167" s="17"/>
      <c r="I167" s="17"/>
      <c r="J167" s="17"/>
      <c r="K167" s="17"/>
      <c r="L167" s="17"/>
    </row>
    <row r="168" spans="1:12" x14ac:dyDescent="0.3">
      <c r="A168" s="17"/>
      <c r="B168" s="19" t="s">
        <v>80</v>
      </c>
      <c r="C168" s="51">
        <f>C167/E75</f>
        <v>3.7422678886967535</v>
      </c>
      <c r="D168" s="21" t="s">
        <v>16</v>
      </c>
      <c r="E168" s="17"/>
      <c r="F168" s="17"/>
      <c r="G168" s="17"/>
      <c r="H168" s="17"/>
      <c r="I168" s="17"/>
      <c r="J168" s="17"/>
      <c r="K168" s="17"/>
      <c r="L168" s="17"/>
    </row>
    <row r="169" spans="1:12" x14ac:dyDescent="0.3">
      <c r="A169" s="17"/>
      <c r="B169" s="19"/>
      <c r="C169" s="51"/>
      <c r="D169" s="21"/>
      <c r="E169" s="17"/>
      <c r="F169" s="17"/>
      <c r="G169" s="17"/>
      <c r="H169" s="17"/>
      <c r="I169" s="17"/>
      <c r="J169" s="17"/>
      <c r="K169" s="17"/>
      <c r="L169" s="17"/>
    </row>
    <row r="170" spans="1:12" x14ac:dyDescent="0.3">
      <c r="A170" s="17"/>
      <c r="B170" s="55" t="s">
        <v>77</v>
      </c>
      <c r="C170" s="17"/>
      <c r="D170" s="17"/>
      <c r="E170" s="17"/>
      <c r="F170" s="17"/>
      <c r="G170" s="17"/>
      <c r="H170" s="17"/>
      <c r="I170" s="17"/>
      <c r="J170" s="17"/>
      <c r="K170" s="17"/>
      <c r="L170" s="17"/>
    </row>
    <row r="171" spans="1:12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</row>
    <row r="172" spans="1:12" x14ac:dyDescent="0.3">
      <c r="A172" s="17"/>
      <c r="B172" s="17" t="s">
        <v>79</v>
      </c>
      <c r="C172" s="29">
        <v>3</v>
      </c>
      <c r="D172" s="30" t="s">
        <v>33</v>
      </c>
      <c r="E172" s="22">
        <f>+LOOKUP(C172,$O$59:$O$69,$Q$59:$Q$69)</f>
        <v>0.95250000000000001</v>
      </c>
      <c r="F172" s="2" t="s">
        <v>10</v>
      </c>
      <c r="L172" s="17"/>
    </row>
    <row r="173" spans="1:12" x14ac:dyDescent="0.3">
      <c r="A173" s="17"/>
      <c r="C173" s="5" t="str">
        <f>+LOOKUP(C172,$O$59:$O$69,$P$59:$P$69)</f>
        <v>3/8"</v>
      </c>
      <c r="D173" s="1" t="s">
        <v>34</v>
      </c>
      <c r="E173" s="22">
        <f>+LOOKUP(C172,$O$59:$O$69,$R$59:$R$69)</f>
        <v>0.71255739248085614</v>
      </c>
      <c r="F173" s="2" t="s">
        <v>16</v>
      </c>
      <c r="G173" s="1"/>
      <c r="H173" s="22"/>
      <c r="L173" s="17"/>
    </row>
    <row r="174" spans="1:12" x14ac:dyDescent="0.3">
      <c r="A174" s="17"/>
      <c r="B174" s="1"/>
      <c r="C174" s="5"/>
      <c r="D174" s="30"/>
      <c r="E174" s="72"/>
      <c r="G174" s="1"/>
      <c r="H174" s="22"/>
      <c r="L174" s="17"/>
    </row>
    <row r="175" spans="1:12" ht="18" x14ac:dyDescent="0.3">
      <c r="A175" s="17"/>
      <c r="B175" s="85" t="str">
        <f>CONCATENATE("Usar: ",ROUND(C167/E173,0)," Ø ",C173," por peldaño")</f>
        <v>Usar: 2 Ø 3/8" por peldaño</v>
      </c>
      <c r="C175" s="86"/>
      <c r="D175" s="87"/>
      <c r="E175" s="21" t="str">
        <f>CONCATENATE("As = ",ROUND(ROUND(C167/E173,0)*E173,2)," cm2")</f>
        <v>As = 1.43 cm2</v>
      </c>
      <c r="G175" s="21" t="str">
        <f>IF(ROUND(C167/E173,0)*E173&gt;C167,"…OK","Aumentar cantidad de acero")</f>
        <v>…OK</v>
      </c>
      <c r="L175" s="17"/>
    </row>
    <row r="176" spans="1:12" x14ac:dyDescent="0.3">
      <c r="A176" s="17"/>
      <c r="B176" s="17"/>
      <c r="D176" s="17"/>
      <c r="E176" s="17"/>
      <c r="F176" s="17"/>
      <c r="G176" s="17"/>
      <c r="H176" s="17"/>
      <c r="I176" s="17"/>
      <c r="J176" s="17"/>
      <c r="K176" s="17"/>
      <c r="L176" s="17"/>
    </row>
    <row r="177" spans="1:17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</row>
    <row r="178" spans="1:17" x14ac:dyDescent="0.3">
      <c r="A178" s="17"/>
      <c r="B178" s="60" t="s">
        <v>82</v>
      </c>
      <c r="C178" s="17"/>
      <c r="D178" s="17"/>
      <c r="E178" s="17"/>
      <c r="F178" s="17"/>
      <c r="G178" s="17"/>
      <c r="H178" s="17"/>
      <c r="I178" s="17"/>
      <c r="J178" s="17"/>
      <c r="K178" s="17"/>
      <c r="L178" s="17"/>
    </row>
    <row r="179" spans="1:17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</row>
    <row r="180" spans="1:17" x14ac:dyDescent="0.3">
      <c r="A180" s="17"/>
      <c r="C180" s="6"/>
      <c r="D180" s="23"/>
      <c r="E180" s="6"/>
      <c r="G180" s="1"/>
      <c r="H180" s="17"/>
      <c r="I180" s="17"/>
      <c r="J180" s="17"/>
      <c r="K180" s="17"/>
      <c r="L180" s="17"/>
    </row>
    <row r="181" spans="1:17" x14ac:dyDescent="0.3">
      <c r="A181" s="17"/>
      <c r="C181" s="6"/>
      <c r="D181" s="23"/>
      <c r="E181" s="6"/>
      <c r="G181" s="1"/>
      <c r="H181" s="17"/>
      <c r="I181" s="17"/>
      <c r="J181" s="17"/>
      <c r="K181" s="17"/>
      <c r="L181" s="17"/>
    </row>
    <row r="182" spans="1:17" x14ac:dyDescent="0.3">
      <c r="A182" s="17"/>
      <c r="C182" s="6"/>
      <c r="D182" s="23"/>
      <c r="E182" s="6"/>
      <c r="G182" s="1"/>
      <c r="H182" s="17"/>
      <c r="I182" s="17"/>
    </row>
    <row r="183" spans="1:17" ht="15.6" x14ac:dyDescent="0.3">
      <c r="A183" s="17"/>
      <c r="B183" s="3"/>
      <c r="E183" s="6"/>
      <c r="G183" s="1"/>
      <c r="H183" s="17"/>
      <c r="I183" s="17"/>
    </row>
    <row r="184" spans="1:17" ht="15.6" x14ac:dyDescent="0.3">
      <c r="A184" s="17"/>
      <c r="B184" s="3"/>
      <c r="C184" s="41" t="str">
        <f>CONCATENATE("W'u = ",ROUND(G188,2)," Tn/m")</f>
        <v>W'u = 0.44 Tn/m</v>
      </c>
      <c r="E184" s="6"/>
      <c r="G184" s="1"/>
      <c r="H184" s="17"/>
      <c r="I184" s="17"/>
    </row>
    <row r="185" spans="1:17" ht="15.6" x14ac:dyDescent="0.3">
      <c r="A185" s="17"/>
      <c r="B185" s="3"/>
      <c r="E185" s="6"/>
      <c r="G185" s="1"/>
      <c r="H185" s="17"/>
      <c r="I185" s="17"/>
    </row>
    <row r="186" spans="1:17" ht="15.6" x14ac:dyDescent="0.3">
      <c r="A186" s="17"/>
      <c r="B186" s="3"/>
      <c r="E186" s="6"/>
      <c r="G186" s="1"/>
      <c r="H186" s="17"/>
      <c r="I186" s="17"/>
      <c r="J186" s="25" t="s">
        <v>32</v>
      </c>
      <c r="K186" s="53">
        <f>G193/5</f>
        <v>3.5310754318852817</v>
      </c>
      <c r="L186" s="26" t="s">
        <v>10</v>
      </c>
      <c r="O186" s="25" t="s">
        <v>32</v>
      </c>
      <c r="P186" s="76">
        <f>G193/5</f>
        <v>3.5310754318852817</v>
      </c>
      <c r="Q186" s="26" t="s">
        <v>10</v>
      </c>
    </row>
    <row r="187" spans="1:17" ht="15.6" x14ac:dyDescent="0.3">
      <c r="A187" s="17"/>
      <c r="B187" s="3"/>
      <c r="C187" s="38"/>
      <c r="D187" s="7"/>
      <c r="E187" s="6"/>
      <c r="G187" s="61" t="s">
        <v>83</v>
      </c>
      <c r="H187" s="17"/>
      <c r="I187" s="17"/>
      <c r="J187" s="1" t="s">
        <v>15</v>
      </c>
      <c r="K187" s="53">
        <f>$G$191*100000/(0.9*$C$26*($G$193-P186/2))</f>
        <v>0.27376682720522955</v>
      </c>
      <c r="L187" s="2" t="s">
        <v>16</v>
      </c>
      <c r="O187" s="1" t="s">
        <v>15</v>
      </c>
      <c r="P187" s="77">
        <f>$G$191*100000/(0.9*$C$26*($G$193-P186/2))</f>
        <v>0.27376682720522955</v>
      </c>
      <c r="Q187" s="2" t="s">
        <v>16</v>
      </c>
    </row>
    <row r="188" spans="1:17" ht="15.6" x14ac:dyDescent="0.3">
      <c r="A188" s="17"/>
      <c r="B188" s="3"/>
      <c r="E188" s="6"/>
      <c r="F188" s="1" t="s">
        <v>57</v>
      </c>
      <c r="G188" s="22">
        <f>C83</f>
        <v>0.43849118166770062</v>
      </c>
      <c r="H188" s="2" t="s">
        <v>13</v>
      </c>
      <c r="J188" s="25" t="s">
        <v>32</v>
      </c>
      <c r="K188" s="49">
        <f>K187*$C$26/(0.85*$C$25*G194)</f>
        <v>7.7298868857947164E-2</v>
      </c>
      <c r="L188" s="26" t="s">
        <v>10</v>
      </c>
      <c r="O188" s="25" t="s">
        <v>32</v>
      </c>
      <c r="P188" s="76">
        <f>$G$193-SQRT($G$193*$G$193-2*($G$191*100000/(0.9*0.85*$C$25*$G$194)))</f>
        <v>6.970658901697746E-2</v>
      </c>
      <c r="Q188" s="26" t="s">
        <v>10</v>
      </c>
    </row>
    <row r="189" spans="1:17" ht="15.6" x14ac:dyDescent="0.3">
      <c r="A189" s="17"/>
      <c r="B189" s="3"/>
      <c r="C189" s="36"/>
      <c r="E189" s="6"/>
      <c r="J189" s="17" t="s">
        <v>15</v>
      </c>
      <c r="K189" s="49">
        <f>$G$191*100000/(0.9*$C$26*($G$193-K188/2))</f>
        <v>0.24693070115799243</v>
      </c>
      <c r="L189" s="26" t="s">
        <v>16</v>
      </c>
      <c r="O189" s="17" t="s">
        <v>15</v>
      </c>
      <c r="P189" s="78">
        <f>$G$191*100000/(0.9*$C$26*($G$193-P188/2))</f>
        <v>0.2468775027684641</v>
      </c>
      <c r="Q189" s="26" t="s">
        <v>16</v>
      </c>
    </row>
    <row r="190" spans="1:17" x14ac:dyDescent="0.3">
      <c r="A190" s="17"/>
      <c r="B190" s="31"/>
      <c r="E190" s="71" t="str">
        <f>CONCATENATE(G194," cm")</f>
        <v>100 cm</v>
      </c>
      <c r="G190" s="1"/>
      <c r="H190" s="17"/>
      <c r="J190" s="17" t="s">
        <v>32</v>
      </c>
      <c r="K190" s="49">
        <f>K189*$C$26/(0.85*$C$25*G194)</f>
        <v>6.9721609738727278E-2</v>
      </c>
      <c r="L190" s="2" t="s">
        <v>10</v>
      </c>
      <c r="O190" s="17" t="s">
        <v>32</v>
      </c>
      <c r="P190" s="78">
        <f>$G$193-SQRT($G$193*$G$193-2*($G$191*100000/(0.9*0.85*$C$25*$G$194)))</f>
        <v>6.970658901697746E-2</v>
      </c>
      <c r="Q190" s="2" t="s">
        <v>10</v>
      </c>
    </row>
    <row r="191" spans="1:17" ht="15.6" x14ac:dyDescent="0.3">
      <c r="A191" s="17"/>
      <c r="B191" s="3"/>
      <c r="F191" s="17" t="s">
        <v>84</v>
      </c>
      <c r="G191" s="22">
        <f>1/24*G188*C32*C32</f>
        <v>0.16443419312538773</v>
      </c>
      <c r="H191" s="50" t="s">
        <v>17</v>
      </c>
      <c r="J191" s="17" t="s">
        <v>15</v>
      </c>
      <c r="K191" s="49">
        <f>$G$191*100000/(0.9*$C$26*($G$193-K190/2))</f>
        <v>0.24687760799461644</v>
      </c>
      <c r="L191" s="26" t="s">
        <v>16</v>
      </c>
      <c r="O191" s="17" t="s">
        <v>15</v>
      </c>
      <c r="P191" s="78">
        <f>$G$191*100000/(0.9*$C$26*($G$193-P190/2))</f>
        <v>0.2468775027684641</v>
      </c>
      <c r="Q191" s="26" t="s">
        <v>16</v>
      </c>
    </row>
    <row r="192" spans="1:17" ht="15.6" x14ac:dyDescent="0.3">
      <c r="A192" s="17"/>
      <c r="B192" s="3"/>
      <c r="C192" s="37" t="s">
        <v>39</v>
      </c>
      <c r="D192" s="63" t="str">
        <f>CONCATENATE("d = ",ROUND(G193,2)," cm")</f>
        <v>d = 17.66 cm</v>
      </c>
      <c r="E192" s="6"/>
      <c r="F192" s="1"/>
      <c r="G192" s="1"/>
      <c r="H192" s="17"/>
      <c r="J192" s="17" t="s">
        <v>32</v>
      </c>
      <c r="K192" s="49">
        <f>K191*$C$26/(0.85*$C$25*G194)</f>
        <v>6.9706618727891703E-2</v>
      </c>
      <c r="L192" s="26" t="s">
        <v>10</v>
      </c>
      <c r="O192" s="17" t="s">
        <v>32</v>
      </c>
      <c r="P192" s="78">
        <f>$G$193-SQRT($G$193*$G$193-2*($G$191*100000/(0.9*0.85*$C$25*$G$194)))</f>
        <v>6.970658901697746E-2</v>
      </c>
      <c r="Q192" s="26" t="s">
        <v>10</v>
      </c>
    </row>
    <row r="193" spans="1:17" ht="15.6" x14ac:dyDescent="0.3">
      <c r="A193" s="17"/>
      <c r="B193" s="3"/>
      <c r="E193" s="6"/>
      <c r="F193" s="1" t="s">
        <v>35</v>
      </c>
      <c r="G193" s="22">
        <f>G108</f>
        <v>17.655377159426408</v>
      </c>
      <c r="H193" s="50" t="s">
        <v>10</v>
      </c>
      <c r="J193" s="17" t="s">
        <v>15</v>
      </c>
      <c r="K193" s="49">
        <f>$G$191*100000/(0.9*$C$26*($G$193-K192/2))</f>
        <v>0.24687750297660083</v>
      </c>
      <c r="L193" s="2" t="s">
        <v>16</v>
      </c>
      <c r="O193" s="17" t="s">
        <v>15</v>
      </c>
      <c r="P193" s="78">
        <f>$G$191*100000/(0.9*$C$26*($G$193-P192/2))</f>
        <v>0.2468775027684641</v>
      </c>
      <c r="Q193" s="2" t="s">
        <v>16</v>
      </c>
    </row>
    <row r="194" spans="1:17" ht="15.6" x14ac:dyDescent="0.3">
      <c r="A194" s="17"/>
      <c r="B194" s="3"/>
      <c r="E194" s="6"/>
      <c r="F194" s="1" t="s">
        <v>85</v>
      </c>
      <c r="G194" s="22">
        <v>100</v>
      </c>
      <c r="H194" s="50" t="s">
        <v>10</v>
      </c>
      <c r="J194" s="17" t="s">
        <v>32</v>
      </c>
      <c r="K194" s="49">
        <f>K193*$C$26/(0.85*$C$25*G194)</f>
        <v>6.9706589075746117E-2</v>
      </c>
      <c r="L194" s="26" t="s">
        <v>10</v>
      </c>
      <c r="O194" s="17" t="s">
        <v>32</v>
      </c>
      <c r="P194" s="78">
        <f>$G$193-SQRT($G$193*$G$193-2*($G$191*100000/(0.9*0.85*$C$25*$G$194)))</f>
        <v>6.970658901697746E-2</v>
      </c>
      <c r="Q194" s="26" t="s">
        <v>10</v>
      </c>
    </row>
    <row r="195" spans="1:17" x14ac:dyDescent="0.3">
      <c r="A195" s="17"/>
      <c r="B195" s="17"/>
      <c r="C195" s="17"/>
      <c r="D195" s="17"/>
      <c r="E195" s="17"/>
      <c r="F195" s="17"/>
      <c r="G195" s="17"/>
      <c r="H195" s="17"/>
      <c r="J195" s="17" t="s">
        <v>15</v>
      </c>
      <c r="K195" s="49">
        <f>$G$191*100000/(0.9*$C$26*($G$193-K194/2))</f>
        <v>0.2468775027688758</v>
      </c>
      <c r="L195" s="26" t="s">
        <v>16</v>
      </c>
      <c r="O195" s="17" t="s">
        <v>15</v>
      </c>
      <c r="P195" s="78">
        <f>$G$191*100000/(0.9*$C$26*($G$193-P194/2))</f>
        <v>0.2468775027684641</v>
      </c>
      <c r="Q195" s="26" t="s">
        <v>16</v>
      </c>
    </row>
    <row r="196" spans="1:17" x14ac:dyDescent="0.3">
      <c r="A196" s="17"/>
      <c r="B196" s="17"/>
      <c r="C196" s="50" t="s">
        <v>109</v>
      </c>
      <c r="D196" s="17"/>
      <c r="E196" s="17"/>
      <c r="F196" s="17"/>
      <c r="G196" s="17"/>
      <c r="H196" s="17"/>
      <c r="I196" s="17"/>
    </row>
    <row r="197" spans="1:17" x14ac:dyDescent="0.3">
      <c r="A197" s="17"/>
      <c r="C197" s="6"/>
      <c r="D197" s="23"/>
      <c r="H197" s="17"/>
      <c r="I197" s="17"/>
    </row>
    <row r="198" spans="1:17" x14ac:dyDescent="0.3">
      <c r="A198" s="17"/>
      <c r="C198" s="6"/>
      <c r="D198" s="23"/>
      <c r="E198" s="74"/>
      <c r="F198" s="46"/>
      <c r="G198" s="46"/>
      <c r="H198" s="17"/>
      <c r="I198" s="17"/>
    </row>
    <row r="199" spans="1:17" x14ac:dyDescent="0.3">
      <c r="A199" s="17"/>
      <c r="C199" s="6"/>
      <c r="D199" s="23"/>
      <c r="E199" s="74"/>
      <c r="F199" s="46"/>
      <c r="G199" s="46"/>
      <c r="H199" s="17"/>
      <c r="I199" s="17"/>
    </row>
    <row r="200" spans="1:17" x14ac:dyDescent="0.3">
      <c r="A200" s="17"/>
      <c r="B200" s="19" t="s">
        <v>86</v>
      </c>
      <c r="C200" s="51">
        <f>K195</f>
        <v>0.2468775027688758</v>
      </c>
      <c r="D200" s="21" t="s">
        <v>16</v>
      </c>
      <c r="E200" s="19" t="s">
        <v>32</v>
      </c>
      <c r="F200" s="51">
        <f>K194</f>
        <v>6.9706589075746117E-2</v>
      </c>
      <c r="G200" s="21" t="s">
        <v>10</v>
      </c>
      <c r="H200" s="17"/>
      <c r="I200" s="17"/>
      <c r="J200" s="17"/>
      <c r="K200" s="17"/>
      <c r="L200" s="17"/>
    </row>
    <row r="201" spans="1:17" x14ac:dyDescent="0.3">
      <c r="A201" s="17"/>
      <c r="B201" s="19"/>
      <c r="C201" s="51"/>
      <c r="D201" s="21"/>
      <c r="E201" s="19"/>
      <c r="F201" s="51"/>
      <c r="G201" s="21"/>
      <c r="H201" s="17"/>
      <c r="I201" s="17"/>
      <c r="J201" s="17"/>
      <c r="K201" s="17"/>
      <c r="L201" s="17"/>
    </row>
    <row r="202" spans="1:17" x14ac:dyDescent="0.3">
      <c r="A202" s="17"/>
      <c r="B202" s="64" t="s">
        <v>88</v>
      </c>
      <c r="C202" s="51"/>
      <c r="D202" s="21"/>
      <c r="E202" s="19"/>
      <c r="F202" s="51"/>
      <c r="G202" s="21"/>
      <c r="H202" s="17"/>
      <c r="I202" s="17"/>
      <c r="J202" s="17"/>
      <c r="K202" s="17"/>
      <c r="L202" s="17"/>
    </row>
    <row r="203" spans="1:17" x14ac:dyDescent="0.3">
      <c r="A203" s="17"/>
      <c r="B203" s="64" t="s">
        <v>89</v>
      </c>
      <c r="C203" s="51"/>
      <c r="D203" s="21"/>
      <c r="E203" s="19"/>
      <c r="F203" s="51"/>
      <c r="G203" s="21"/>
      <c r="H203" s="17"/>
      <c r="I203" s="17"/>
      <c r="J203" s="17"/>
      <c r="K203" s="17"/>
      <c r="L203" s="17"/>
    </row>
    <row r="204" spans="1:17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</row>
    <row r="205" spans="1:17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</row>
    <row r="206" spans="1:17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</row>
    <row r="207" spans="1:17" x14ac:dyDescent="0.3">
      <c r="A207" s="17"/>
      <c r="B207" s="19" t="s">
        <v>41</v>
      </c>
      <c r="C207" s="51">
        <f>0.0018*E75*100*G99/2</f>
        <v>0.74159275327674001</v>
      </c>
      <c r="D207" s="21" t="s">
        <v>16</v>
      </c>
      <c r="E207" s="17"/>
      <c r="F207" s="17"/>
      <c r="G207" s="17"/>
      <c r="H207" s="17"/>
      <c r="I207" s="17"/>
      <c r="J207" s="17"/>
      <c r="K207" s="17"/>
      <c r="L207" s="17"/>
    </row>
    <row r="208" spans="1:17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</row>
    <row r="209" spans="1:12" x14ac:dyDescent="0.3">
      <c r="A209" s="17"/>
      <c r="B209" s="55" t="s">
        <v>90</v>
      </c>
      <c r="C209" s="17"/>
      <c r="D209" s="17"/>
      <c r="E209" s="17"/>
      <c r="F209" s="17"/>
      <c r="G209" s="17"/>
      <c r="H209" s="17"/>
      <c r="I209" s="17"/>
      <c r="J209" s="17"/>
      <c r="K209" s="17"/>
      <c r="L209" s="17"/>
    </row>
    <row r="210" spans="1:12" x14ac:dyDescent="0.3">
      <c r="A210" s="17"/>
      <c r="B210" s="19" t="s">
        <v>91</v>
      </c>
      <c r="C210" s="51">
        <f>MAX(C200,C207)</f>
        <v>0.74159275327674001</v>
      </c>
      <c r="D210" s="21" t="s">
        <v>16</v>
      </c>
      <c r="E210" s="17"/>
      <c r="F210" s="17"/>
      <c r="G210" s="17"/>
      <c r="H210" s="17"/>
      <c r="I210" s="17"/>
      <c r="J210" s="17"/>
      <c r="K210" s="17"/>
      <c r="L210" s="17"/>
    </row>
    <row r="211" spans="1:12" x14ac:dyDescent="0.3">
      <c r="A211" s="17"/>
      <c r="B211" s="19"/>
      <c r="C211" s="51"/>
      <c r="D211" s="21"/>
      <c r="E211" s="17"/>
      <c r="F211" s="17"/>
      <c r="G211" s="17"/>
      <c r="H211" s="17"/>
      <c r="I211" s="17"/>
      <c r="J211" s="17"/>
      <c r="K211" s="17"/>
      <c r="L211" s="17"/>
    </row>
    <row r="212" spans="1:12" x14ac:dyDescent="0.3">
      <c r="A212" s="17"/>
      <c r="B212" s="55" t="s">
        <v>77</v>
      </c>
      <c r="C212" s="17"/>
      <c r="D212" s="17"/>
      <c r="E212" s="17"/>
      <c r="F212" s="17"/>
      <c r="G212" s="17"/>
      <c r="H212" s="17"/>
      <c r="I212" s="17"/>
      <c r="J212" s="17"/>
      <c r="K212" s="17"/>
      <c r="L212" s="17"/>
    </row>
    <row r="213" spans="1:12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</row>
    <row r="214" spans="1:12" x14ac:dyDescent="0.3">
      <c r="A214" s="17"/>
      <c r="B214" s="17" t="s">
        <v>79</v>
      </c>
      <c r="C214" s="29">
        <v>3</v>
      </c>
      <c r="D214" s="30" t="s">
        <v>33</v>
      </c>
      <c r="E214" s="22">
        <f>+LOOKUP(C214,$O$59:$O$69,$Q$59:$Q$69)</f>
        <v>0.95250000000000001</v>
      </c>
      <c r="F214" s="2" t="s">
        <v>10</v>
      </c>
      <c r="H214" s="17"/>
      <c r="I214" s="17"/>
      <c r="J214" s="17"/>
      <c r="K214" s="17"/>
      <c r="L214" s="17"/>
    </row>
    <row r="215" spans="1:12" x14ac:dyDescent="0.3">
      <c r="A215" s="17"/>
      <c r="C215" s="5" t="str">
        <f>+LOOKUP(C214,$O$59:$O$69,$P$59:$P$69)</f>
        <v>3/8"</v>
      </c>
      <c r="D215" s="1" t="s">
        <v>34</v>
      </c>
      <c r="E215" s="22">
        <f>+LOOKUP(C214,$O$59:$O$69,$R$59:$R$69)</f>
        <v>0.71255739248085614</v>
      </c>
      <c r="F215" s="2" t="s">
        <v>16</v>
      </c>
      <c r="G215" s="1"/>
      <c r="H215" s="17"/>
      <c r="I215" s="17"/>
      <c r="J215" s="17"/>
      <c r="K215" s="17"/>
      <c r="L215" s="17"/>
    </row>
    <row r="216" spans="1:12" x14ac:dyDescent="0.3">
      <c r="A216" s="17"/>
      <c r="B216" s="1"/>
      <c r="C216" s="5"/>
      <c r="D216" s="30"/>
      <c r="E216" s="72"/>
      <c r="G216" s="1"/>
      <c r="H216" s="17"/>
      <c r="I216" s="17"/>
      <c r="J216" s="17"/>
      <c r="K216" s="17"/>
      <c r="L216" s="17"/>
    </row>
    <row r="217" spans="1:12" ht="18" x14ac:dyDescent="0.3">
      <c r="A217" s="17"/>
      <c r="B217" s="85" t="str">
        <f>CONCATENATE("Usar: ",ROUND(C210/E215,0)," Ø ",C215," por peldaño")</f>
        <v>Usar: 1 Ø 3/8" por peldaño</v>
      </c>
      <c r="C217" s="86"/>
      <c r="D217" s="87"/>
      <c r="E217" s="21" t="str">
        <f>CONCATENATE("As = ",ROUND(ROUND(C210/E215,0)*E215,2)," cm2")</f>
        <v>As = 0.71 cm2</v>
      </c>
      <c r="G217" s="21" t="str">
        <f>IF(ROUND(C210/E215,0)*E215&gt;C210,"…OK","Aumentar cantidad de acero")</f>
        <v>Aumentar cantidad de acero</v>
      </c>
      <c r="H217" s="17"/>
      <c r="I217" s="17"/>
      <c r="J217" s="17"/>
      <c r="K217" s="17"/>
      <c r="L217" s="17"/>
    </row>
    <row r="218" spans="1:12" x14ac:dyDescent="0.3">
      <c r="A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</row>
    <row r="219" spans="1:12" x14ac:dyDescent="0.3">
      <c r="A219" s="17"/>
      <c r="B219" s="60" t="s">
        <v>92</v>
      </c>
      <c r="C219" s="17"/>
      <c r="D219" s="17"/>
      <c r="E219" s="17"/>
      <c r="F219" s="17"/>
      <c r="G219" s="17"/>
      <c r="H219" s="17"/>
      <c r="I219" s="17"/>
      <c r="J219" s="17"/>
      <c r="K219" s="17"/>
      <c r="L219" s="17"/>
    </row>
    <row r="220" spans="1:12" x14ac:dyDescent="0.3">
      <c r="A220" s="17"/>
      <c r="B220" s="60"/>
      <c r="C220" s="17"/>
      <c r="D220" s="17"/>
      <c r="E220" s="17"/>
      <c r="F220" s="17"/>
      <c r="G220" s="17"/>
      <c r="H220" s="17"/>
      <c r="I220" s="17"/>
      <c r="J220" s="17"/>
      <c r="K220" s="17"/>
      <c r="L220" s="17"/>
    </row>
    <row r="221" spans="1:12" x14ac:dyDescent="0.3">
      <c r="A221" s="17"/>
      <c r="B221" s="60"/>
      <c r="C221" s="17"/>
      <c r="D221" s="17"/>
      <c r="E221" s="17"/>
      <c r="F221" s="17"/>
      <c r="G221" s="17"/>
      <c r="H221" s="17"/>
      <c r="I221" s="17"/>
      <c r="J221" s="17"/>
      <c r="K221" s="17"/>
      <c r="L221" s="17"/>
    </row>
    <row r="222" spans="1:12" x14ac:dyDescent="0.3">
      <c r="A222" s="17"/>
      <c r="B222" s="17" t="s">
        <v>95</v>
      </c>
      <c r="C222" s="79">
        <f>G188*(C32/2-G193/100)</f>
        <v>0.58031950056729276</v>
      </c>
      <c r="D222" s="50" t="s">
        <v>96</v>
      </c>
      <c r="E222" s="17"/>
      <c r="F222" s="17"/>
      <c r="G222" s="17"/>
      <c r="H222" s="17"/>
      <c r="I222" s="17"/>
      <c r="J222" s="17"/>
      <c r="K222" s="17"/>
      <c r="L222" s="17"/>
    </row>
    <row r="223" spans="1:12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</row>
    <row r="224" spans="1:12" x14ac:dyDescent="0.3">
      <c r="A224" s="17"/>
      <c r="B224" s="17"/>
      <c r="C224" s="17"/>
      <c r="D224" s="17"/>
      <c r="E224" s="50" t="s">
        <v>108</v>
      </c>
      <c r="H224" s="21"/>
      <c r="I224" s="8"/>
      <c r="J224" s="65"/>
      <c r="K224" s="65"/>
      <c r="L224" s="17"/>
    </row>
    <row r="225" spans="1:12" x14ac:dyDescent="0.3">
      <c r="A225" s="17"/>
      <c r="B225" s="17" t="s">
        <v>93</v>
      </c>
      <c r="C225" s="22">
        <f>0.53*0.85*SQRT(C25)</f>
        <v>5.9595548281729904</v>
      </c>
      <c r="D225" s="50" t="s">
        <v>94</v>
      </c>
      <c r="E225" s="17"/>
      <c r="F225" s="17"/>
      <c r="H225" s="21"/>
      <c r="I225" s="8"/>
      <c r="J225" s="65"/>
      <c r="K225" s="65"/>
      <c r="L225" s="17"/>
    </row>
    <row r="226" spans="1:12" x14ac:dyDescent="0.3">
      <c r="A226" s="17"/>
      <c r="B226" s="17"/>
      <c r="C226" s="17"/>
      <c r="D226" s="17"/>
      <c r="E226" s="17"/>
      <c r="F226" s="17"/>
      <c r="H226" s="21"/>
      <c r="I226" s="8"/>
      <c r="J226" s="65"/>
      <c r="K226" s="65"/>
      <c r="L226" s="17"/>
    </row>
    <row r="227" spans="1:12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</row>
    <row r="228" spans="1:12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</row>
    <row r="229" spans="1:12" x14ac:dyDescent="0.3">
      <c r="A229" s="17"/>
      <c r="B229" s="17" t="s">
        <v>97</v>
      </c>
      <c r="C229" s="22">
        <f>C222*1000/(0.85*C30*G193)</f>
        <v>1.2889912952710052</v>
      </c>
      <c r="D229" s="50" t="s">
        <v>94</v>
      </c>
      <c r="E229" s="17"/>
      <c r="F229" s="17"/>
      <c r="G229" s="17"/>
      <c r="H229" s="17"/>
      <c r="I229" s="17"/>
      <c r="J229" s="17"/>
      <c r="K229" s="17"/>
      <c r="L229" s="17"/>
    </row>
    <row r="230" spans="1:12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</row>
    <row r="231" spans="1:12" x14ac:dyDescent="0.3">
      <c r="A231" s="17"/>
      <c r="B231" s="5" t="s">
        <v>98</v>
      </c>
      <c r="C231" s="5"/>
      <c r="D231" s="5" t="s">
        <v>99</v>
      </c>
      <c r="E231" s="17"/>
      <c r="F231" s="17"/>
      <c r="G231" s="17"/>
      <c r="H231" s="17"/>
      <c r="I231" s="17"/>
      <c r="J231" s="17"/>
      <c r="K231" s="17"/>
      <c r="L231" s="17"/>
    </row>
    <row r="232" spans="1:12" x14ac:dyDescent="0.3">
      <c r="A232" s="17"/>
      <c r="B232" s="22">
        <f>C229</f>
        <v>1.2889912952710052</v>
      </c>
      <c r="C232" s="5" t="str">
        <f>IF(B232&lt;D232,"&lt;", "&gt;")</f>
        <v>&lt;</v>
      </c>
      <c r="D232" s="22">
        <f>C225</f>
        <v>5.9595548281729904</v>
      </c>
      <c r="E232" s="50" t="str">
        <f>IF(B232&lt;D232,"No lleva estribos", "Colocar estribos")</f>
        <v>No lleva estribos</v>
      </c>
      <c r="F232" s="17"/>
      <c r="G232" s="17"/>
      <c r="H232" s="17"/>
      <c r="I232" s="17"/>
      <c r="J232" s="17"/>
      <c r="K232" s="17"/>
      <c r="L232" s="17"/>
    </row>
    <row r="233" spans="1:12" x14ac:dyDescent="0.3">
      <c r="A233" s="17"/>
      <c r="B233" s="5"/>
      <c r="C233" s="5"/>
      <c r="D233" s="5"/>
      <c r="E233" s="17"/>
      <c r="F233" s="17"/>
      <c r="G233" s="17"/>
      <c r="H233" s="17"/>
      <c r="I233" s="17"/>
      <c r="J233" s="17"/>
      <c r="K233" s="17"/>
      <c r="L233" s="17"/>
    </row>
    <row r="234" spans="1:12" x14ac:dyDescent="0.3">
      <c r="A234" s="17"/>
      <c r="B234" s="60" t="s">
        <v>100</v>
      </c>
      <c r="C234" s="5"/>
      <c r="D234" s="5"/>
      <c r="E234" s="17"/>
      <c r="F234" s="17"/>
      <c r="G234" s="17"/>
      <c r="H234" s="17"/>
      <c r="I234" s="17"/>
      <c r="J234" s="17"/>
      <c r="K234" s="17"/>
      <c r="L234" s="17"/>
    </row>
    <row r="235" spans="1:12" x14ac:dyDescent="0.3">
      <c r="A235" s="17"/>
      <c r="B235" s="5"/>
      <c r="C235" s="5"/>
      <c r="D235" s="5"/>
      <c r="E235" s="17"/>
      <c r="F235" s="17"/>
      <c r="G235" s="17"/>
      <c r="H235" s="17"/>
      <c r="I235" s="17"/>
      <c r="J235" s="17"/>
      <c r="K235" s="17"/>
      <c r="L235" s="17"/>
    </row>
    <row r="236" spans="1:12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</row>
    <row r="237" spans="1:12" x14ac:dyDescent="0.3">
      <c r="A237" s="17"/>
      <c r="B237" s="19" t="s">
        <v>101</v>
      </c>
      <c r="C237" s="66">
        <f>0.0018*C33*100</f>
        <v>1.08</v>
      </c>
      <c r="D237" s="21" t="s">
        <v>16</v>
      </c>
      <c r="E237" s="17"/>
      <c r="F237" s="17"/>
      <c r="G237" s="17"/>
      <c r="H237" s="17"/>
      <c r="I237" s="17"/>
      <c r="J237" s="17"/>
      <c r="K237" s="17"/>
      <c r="L237" s="17"/>
    </row>
    <row r="238" spans="1:12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</row>
    <row r="239" spans="1:12" x14ac:dyDescent="0.3">
      <c r="A239" s="17"/>
      <c r="B239" s="17" t="s">
        <v>79</v>
      </c>
      <c r="C239" s="29">
        <v>1</v>
      </c>
      <c r="D239" s="30" t="s">
        <v>33</v>
      </c>
      <c r="E239" s="22">
        <f>+LOOKUP(C239,$O$59:$O$69,$Q$59:$Q$69)</f>
        <v>0.63500000000000001</v>
      </c>
      <c r="F239" s="2" t="s">
        <v>10</v>
      </c>
      <c r="G239" s="17"/>
      <c r="H239" s="17"/>
      <c r="I239" s="17"/>
      <c r="J239" s="17"/>
      <c r="K239" s="17"/>
      <c r="L239" s="17"/>
    </row>
    <row r="240" spans="1:12" x14ac:dyDescent="0.3">
      <c r="A240" s="17"/>
      <c r="C240" s="5" t="str">
        <f>+LOOKUP(C239,$O$59:$O$69,$P$59:$P$69)</f>
        <v>1/4"</v>
      </c>
      <c r="D240" s="1" t="s">
        <v>34</v>
      </c>
      <c r="E240" s="22">
        <f>+LOOKUP(C239,$O$59:$O$69,$R$59:$R$69)</f>
        <v>0.31669217443593611</v>
      </c>
      <c r="F240" s="2" t="s">
        <v>16</v>
      </c>
      <c r="G240" s="17"/>
      <c r="H240" s="17"/>
      <c r="I240" s="17"/>
      <c r="J240" s="17"/>
      <c r="K240" s="17"/>
      <c r="L240" s="17"/>
    </row>
    <row r="241" spans="1:12" x14ac:dyDescent="0.3">
      <c r="A241" s="17"/>
      <c r="C241" s="5"/>
      <c r="D241" s="1"/>
      <c r="E241" s="72"/>
      <c r="G241" s="17"/>
      <c r="H241" s="17"/>
      <c r="I241" s="17"/>
      <c r="J241" s="17"/>
      <c r="K241" s="17"/>
      <c r="L241" s="17"/>
    </row>
    <row r="242" spans="1:12" x14ac:dyDescent="0.3">
      <c r="A242" s="17"/>
      <c r="B242" s="17" t="s">
        <v>110</v>
      </c>
      <c r="C242" s="27">
        <f>ROUND(E240/C237*100,2)</f>
        <v>29.32</v>
      </c>
      <c r="D242" s="50" t="s">
        <v>10</v>
      </c>
      <c r="E242" s="72"/>
      <c r="G242" s="17"/>
      <c r="H242" s="17"/>
      <c r="I242" s="17"/>
      <c r="J242" s="17"/>
      <c r="K242" s="17"/>
      <c r="L242" s="17"/>
    </row>
    <row r="243" spans="1:12" x14ac:dyDescent="0.3">
      <c r="A243" s="17"/>
      <c r="C243" s="5"/>
      <c r="D243" s="30"/>
      <c r="E243" s="72"/>
      <c r="G243" s="17"/>
      <c r="H243" s="17"/>
      <c r="I243" s="17"/>
      <c r="J243" s="17"/>
      <c r="K243" s="17"/>
      <c r="L243" s="17"/>
    </row>
    <row r="244" spans="1:12" ht="18" x14ac:dyDescent="0.3">
      <c r="A244" s="17"/>
      <c r="B244" s="88" t="str">
        <f>CONCATENATE("Usar: "," Ø ",C240," @ ",C242," cm")</f>
        <v>Usar:  Ø 1/4" @ 29.32 cm</v>
      </c>
      <c r="C244" s="89"/>
      <c r="D244" s="90"/>
      <c r="E244" s="58"/>
      <c r="G244" s="17"/>
      <c r="H244" s="17"/>
      <c r="I244" s="17"/>
      <c r="J244" s="17"/>
      <c r="K244" s="17"/>
      <c r="L244" s="17"/>
    </row>
    <row r="245" spans="1:12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</row>
    <row r="246" spans="1:12" x14ac:dyDescent="0.3">
      <c r="A246" s="17"/>
      <c r="C246" s="6"/>
      <c r="D246" s="23"/>
      <c r="E246" s="6"/>
      <c r="G246" s="17"/>
      <c r="H246" s="17"/>
      <c r="I246" s="17"/>
      <c r="J246" s="17"/>
      <c r="K246" s="17"/>
      <c r="L246" s="17"/>
    </row>
    <row r="247" spans="1:12" ht="15.6" x14ac:dyDescent="0.3">
      <c r="A247" s="17"/>
      <c r="B247" s="3"/>
      <c r="E247" s="6"/>
      <c r="G247" s="17"/>
      <c r="K247" s="17"/>
      <c r="L247" s="17"/>
    </row>
    <row r="248" spans="1:12" ht="15.6" x14ac:dyDescent="0.3">
      <c r="A248" s="17"/>
      <c r="B248" s="3"/>
      <c r="C248" s="41"/>
      <c r="E248" s="6"/>
      <c r="G248" s="17"/>
      <c r="K248" s="17"/>
      <c r="L248" s="17"/>
    </row>
    <row r="249" spans="1:12" ht="15.6" x14ac:dyDescent="0.3">
      <c r="A249" s="17"/>
      <c r="B249" s="3"/>
      <c r="D249" s="17"/>
      <c r="E249" s="6"/>
      <c r="F249" s="1"/>
      <c r="G249" s="17"/>
      <c r="K249" s="17"/>
      <c r="L249" s="17"/>
    </row>
    <row r="250" spans="1:12" x14ac:dyDescent="0.3">
      <c r="A250" s="17"/>
      <c r="B250" s="50" t="str">
        <f>CONCATENATE(ROUND(C210/E215,0)," Ø ",C215," cada peldaño")</f>
        <v>1 Ø 3/8" cada peldaño</v>
      </c>
      <c r="E250" s="6"/>
      <c r="G250" s="17"/>
      <c r="H250" s="20"/>
      <c r="K250" s="17"/>
      <c r="L250" s="17"/>
    </row>
    <row r="251" spans="1:12" ht="15.6" x14ac:dyDescent="0.3">
      <c r="A251" s="17"/>
      <c r="B251" s="3"/>
      <c r="C251" s="38"/>
      <c r="D251" s="7"/>
      <c r="E251" s="6"/>
      <c r="F251" s="1"/>
      <c r="G251" s="17"/>
      <c r="K251" s="17"/>
      <c r="L251" s="17"/>
    </row>
    <row r="252" spans="1:12" ht="15.6" x14ac:dyDescent="0.3">
      <c r="A252" s="17"/>
      <c r="B252" s="3"/>
      <c r="C252" s="45"/>
      <c r="F252" s="1"/>
      <c r="G252" s="17"/>
      <c r="H252" s="14"/>
      <c r="K252" s="17"/>
      <c r="L252" s="17"/>
    </row>
    <row r="253" spans="1:12" ht="15.6" x14ac:dyDescent="0.3">
      <c r="A253" s="17"/>
      <c r="B253" s="3"/>
      <c r="C253" s="36"/>
      <c r="F253" s="68" t="str">
        <f>CONCATENATE(ROUND(C167/E173,0)," Ø ",C173," cada peldaño")</f>
        <v>2 Ø 3/8" cada peldaño</v>
      </c>
      <c r="G253" s="17"/>
      <c r="H253" s="17"/>
      <c r="I253" s="17"/>
      <c r="J253" s="17"/>
      <c r="K253" s="17"/>
      <c r="L253" s="17"/>
    </row>
    <row r="254" spans="1:12" x14ac:dyDescent="0.3">
      <c r="A254" s="17"/>
      <c r="B254" s="31"/>
      <c r="E254" s="6"/>
      <c r="G254" s="17"/>
      <c r="H254" s="17"/>
      <c r="I254" s="17"/>
      <c r="J254" s="17"/>
      <c r="K254" s="17"/>
      <c r="L254" s="17"/>
    </row>
    <row r="255" spans="1:12" ht="15.6" x14ac:dyDescent="0.3">
      <c r="A255" s="17"/>
      <c r="B255" s="3"/>
      <c r="D255" s="54"/>
      <c r="F255" s="1"/>
      <c r="G255" s="17"/>
      <c r="H255" s="17"/>
      <c r="I255" s="17"/>
      <c r="J255" s="17"/>
      <c r="K255" s="17"/>
      <c r="L255" s="17"/>
    </row>
    <row r="256" spans="1:12" ht="15.6" x14ac:dyDescent="0.3">
      <c r="A256" s="17"/>
      <c r="B256" s="3"/>
      <c r="C256" s="37"/>
      <c r="G256" s="17"/>
      <c r="H256" s="17"/>
      <c r="J256" s="17"/>
      <c r="K256" s="17"/>
      <c r="L256" s="17"/>
    </row>
    <row r="257" spans="1:12" ht="15.6" x14ac:dyDescent="0.3">
      <c r="A257" s="17"/>
      <c r="B257" s="3"/>
      <c r="D257" s="67" t="str">
        <f>CONCATENATE(," Ø ",C240," @ ",C242," cm")</f>
        <v xml:space="preserve"> Ø 1/4" @ 29.32 cm</v>
      </c>
      <c r="E257" s="6"/>
      <c r="F257" s="1"/>
      <c r="G257" s="17"/>
      <c r="H257" s="17"/>
      <c r="I257" s="17"/>
      <c r="J257" s="17"/>
      <c r="K257" s="17"/>
      <c r="L257" s="17"/>
    </row>
    <row r="258" spans="1:12" ht="15.6" x14ac:dyDescent="0.3">
      <c r="B258" s="3"/>
      <c r="E258" s="6"/>
      <c r="F258" s="1"/>
      <c r="G258" s="17"/>
    </row>
    <row r="259" spans="1:12" ht="15.6" x14ac:dyDescent="0.3">
      <c r="B259" s="3"/>
      <c r="E259" s="6"/>
      <c r="F259" s="1"/>
      <c r="G259" s="17"/>
    </row>
    <row r="260" spans="1:12" ht="15.6" x14ac:dyDescent="0.3">
      <c r="B260" s="3"/>
      <c r="E260" s="6"/>
      <c r="F260" s="1"/>
      <c r="G260" s="17"/>
    </row>
    <row r="261" spans="1:12" ht="15.6" x14ac:dyDescent="0.3">
      <c r="B261" s="3"/>
      <c r="D261" s="5" t="str">
        <f>CONCATENATE(ROUND(C210/E215,0)," Ø ",C215," cada peldaño")</f>
        <v>1 Ø 3/8" cada peldaño</v>
      </c>
      <c r="E261" s="6"/>
      <c r="F261" s="1"/>
      <c r="G261" s="17"/>
    </row>
    <row r="263" spans="1:12" x14ac:dyDescent="0.3">
      <c r="C263" s="5" t="str">
        <f>CONCATENATE("L/6=",ROUND(C32/6,2),"m")</f>
        <v>L/6=0.5m</v>
      </c>
      <c r="E263" s="17" t="str">
        <f>CONCATENATE("L/6=",ROUND(C32/6,2),"m")</f>
        <v>L/6=0.5m</v>
      </c>
    </row>
    <row r="269" spans="1:12" x14ac:dyDescent="0.3">
      <c r="C269" s="69" t="str">
        <f>CONCATENATE(" Ø ",C240," @ ",C242," cm")</f>
        <v xml:space="preserve"> Ø 1/4" @ 29.32 cm</v>
      </c>
      <c r="E269" s="75" t="str">
        <f>CONCATENATE(ROUND(C167/E173,0)," Ø ",C173," cada peldaño")</f>
        <v>2 Ø 3/8" cada peldaño</v>
      </c>
    </row>
    <row r="271" spans="1:12" x14ac:dyDescent="0.3">
      <c r="D271" s="5" t="str">
        <f>CONCATENATE("L = ",C32," m")</f>
        <v>L = 3 m</v>
      </c>
    </row>
    <row r="275" spans="2:7" x14ac:dyDescent="0.3">
      <c r="E275" s="2"/>
    </row>
    <row r="276" spans="2:7" x14ac:dyDescent="0.3">
      <c r="E276" s="2"/>
    </row>
    <row r="277" spans="2:7" x14ac:dyDescent="0.3">
      <c r="B277" s="82"/>
      <c r="C277" s="83"/>
      <c r="D277" s="82"/>
      <c r="E277" s="82"/>
      <c r="F277" s="82"/>
      <c r="G277" s="82"/>
    </row>
    <row r="278" spans="2:7" x14ac:dyDescent="0.3">
      <c r="B278" s="82"/>
      <c r="C278" s="84"/>
      <c r="D278" s="84"/>
      <c r="E278" s="84"/>
      <c r="F278" s="84"/>
      <c r="G278" s="84"/>
    </row>
    <row r="279" spans="2:7" x14ac:dyDescent="0.3">
      <c r="B279" s="82"/>
      <c r="C279" s="84"/>
      <c r="D279" s="84"/>
      <c r="E279" s="84"/>
      <c r="F279" s="84"/>
      <c r="G279" s="84"/>
    </row>
    <row r="280" spans="2:7" x14ac:dyDescent="0.3">
      <c r="B280" s="82"/>
      <c r="C280" s="84"/>
      <c r="D280" s="84"/>
      <c r="E280" s="84"/>
      <c r="F280" s="84"/>
      <c r="G280" s="84"/>
    </row>
    <row r="281" spans="2:7" x14ac:dyDescent="0.3">
      <c r="B281" s="82"/>
      <c r="C281" s="84"/>
      <c r="D281" s="84"/>
      <c r="E281" s="84"/>
      <c r="F281" s="84"/>
      <c r="G281" s="84"/>
    </row>
    <row r="282" spans="2:7" x14ac:dyDescent="0.3">
      <c r="B282" s="82"/>
      <c r="C282" s="84"/>
      <c r="D282" s="84"/>
      <c r="E282" s="84"/>
      <c r="F282" s="84"/>
      <c r="G282" s="84"/>
    </row>
  </sheetData>
  <protectedRanges>
    <protectedRange password="CCF9" sqref="C58 H249:H250 D244 D175 G28:G31 H24 D217 G14:K20 B23:H23 C42 C25:C34" name="Rango1_1"/>
  </protectedRanges>
  <dataConsolidate/>
  <mergeCells count="6">
    <mergeCell ref="B175:D175"/>
    <mergeCell ref="B217:D217"/>
    <mergeCell ref="B244:D244"/>
    <mergeCell ref="H10:J10"/>
    <mergeCell ref="D3:I3"/>
    <mergeCell ref="E4:H4"/>
  </mergeCells>
  <phoneticPr fontId="13" type="noConversion"/>
  <dataValidations count="1">
    <dataValidation type="list" allowBlank="1" showInputMessage="1" showErrorMessage="1" sqref="C94 C214 C172 C239" xr:uid="{4CB6359B-C118-409D-8FDE-2F0196A7AD1A}">
      <formula1>$O$59:$O$69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ESCALERA TRANS.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2024-04-17T13:24:41Z</cp:lastPrinted>
  <dcterms:created xsi:type="dcterms:W3CDTF">2015-06-05T18:19:34Z</dcterms:created>
  <dcterms:modified xsi:type="dcterms:W3CDTF">2024-04-22T12:41:02Z</dcterms:modified>
</cp:coreProperties>
</file>