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1000. GENIOSPRO 2024\01. HOJAS EXCEL DE CONCRETO ARMADO 2024\"/>
    </mc:Choice>
  </mc:AlternateContent>
  <xr:revisionPtr revIDLastSave="0" documentId="13_ncr:1_{DCF5A87E-0C5B-4E88-A732-514366B2FD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 TRAMO SAP20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74" i="1" s="1"/>
  <c r="F174" i="1"/>
  <c r="E174" i="1"/>
  <c r="C174" i="1"/>
  <c r="A174" i="1"/>
  <c r="F62" i="1"/>
  <c r="F57" i="1"/>
  <c r="D117" i="1" l="1"/>
  <c r="E135" i="1"/>
  <c r="E134" i="1"/>
  <c r="C134" i="1"/>
  <c r="E149" i="1"/>
  <c r="E148" i="1"/>
  <c r="C148" i="1"/>
  <c r="C144" i="1"/>
  <c r="D118" i="1" l="1"/>
  <c r="D111" i="1"/>
  <c r="D110" i="1"/>
  <c r="C100" i="1" s="1"/>
  <c r="B110" i="1"/>
  <c r="C64" i="1"/>
  <c r="C59" i="1"/>
  <c r="O99" i="1" l="1"/>
  <c r="O100" i="1"/>
  <c r="O101" i="1" s="1"/>
  <c r="O102" i="1" s="1"/>
  <c r="G36" i="1"/>
  <c r="F36" i="1"/>
  <c r="O103" i="1" l="1"/>
  <c r="O104" i="1" s="1"/>
  <c r="O105" i="1" s="1"/>
  <c r="O106" i="1" s="1"/>
  <c r="O107" i="1" s="1"/>
  <c r="O108" i="1" s="1"/>
  <c r="C104" i="1" s="1"/>
  <c r="A171" i="1"/>
  <c r="C53" i="1" l="1"/>
  <c r="C145" i="1" s="1"/>
  <c r="F39" i="1"/>
  <c r="E32" i="1"/>
  <c r="F74" i="1" s="1"/>
  <c r="G28" i="1"/>
  <c r="G160" i="1" l="1"/>
  <c r="C63" i="1"/>
  <c r="C107" i="1"/>
  <c r="C131" i="1"/>
  <c r="G59" i="1"/>
  <c r="D69" i="1" s="1"/>
  <c r="C146" i="1"/>
  <c r="F107" i="1"/>
  <c r="B114" i="1"/>
  <c r="C57" i="1"/>
  <c r="C113" i="1" l="1"/>
  <c r="C114" i="1"/>
  <c r="C58" i="1"/>
  <c r="C60" i="1" s="1"/>
  <c r="D151" i="1"/>
  <c r="G64" i="1"/>
  <c r="F69" i="1" s="1"/>
  <c r="F37" i="1"/>
  <c r="C130" i="1" l="1"/>
  <c r="C132" i="1" s="1"/>
  <c r="F141" i="1" s="1"/>
  <c r="D120" i="1"/>
  <c r="G58" i="1"/>
  <c r="D68" i="1" s="1"/>
  <c r="D122" i="1"/>
  <c r="C168" i="1" s="1"/>
  <c r="F120" i="1"/>
  <c r="D153" i="1"/>
  <c r="C65" i="1"/>
  <c r="G63" i="1" s="1"/>
  <c r="F68" i="1" s="1"/>
  <c r="D137" i="1" l="1"/>
  <c r="B124" i="1"/>
  <c r="E164" i="1"/>
  <c r="C170" i="1"/>
  <c r="D158" i="1"/>
  <c r="A166" i="1"/>
  <c r="E167" i="1"/>
  <c r="B155" i="1"/>
  <c r="F151" i="1"/>
  <c r="F124" i="1" l="1"/>
  <c r="D139" i="1" l="1"/>
  <c r="F137" i="1"/>
  <c r="B164" i="1" l="1"/>
  <c r="C160" i="1"/>
  <c r="B141" i="1"/>
</calcChain>
</file>

<file path=xl/sharedStrings.xml><?xml version="1.0" encoding="utf-8"?>
<sst xmlns="http://schemas.openxmlformats.org/spreadsheetml/2006/main" count="199" uniqueCount="104">
  <si>
    <t>1) DIMENSIONAMIENTO</t>
  </si>
  <si>
    <t>m</t>
  </si>
  <si>
    <t>Pasos =</t>
  </si>
  <si>
    <t>Contrapasos =</t>
  </si>
  <si>
    <t>Kg/cm2</t>
  </si>
  <si>
    <t>t =</t>
  </si>
  <si>
    <t>fy =</t>
  </si>
  <si>
    <t>t promedio =</t>
  </si>
  <si>
    <t>s/c =</t>
  </si>
  <si>
    <t>Kg/m2</t>
  </si>
  <si>
    <t>cm</t>
  </si>
  <si>
    <t>D =</t>
  </si>
  <si>
    <t>L =</t>
  </si>
  <si>
    <t>Tn/m</t>
  </si>
  <si>
    <t>Carga Muerta =</t>
  </si>
  <si>
    <t>As =</t>
  </si>
  <si>
    <t>cm2</t>
  </si>
  <si>
    <t>As(-) =</t>
  </si>
  <si>
    <t>As (-) adoptado =</t>
  </si>
  <si>
    <t>As temp en 1 m. =</t>
  </si>
  <si>
    <t>As temp en todo el tramo =</t>
  </si>
  <si>
    <t>Tn-m</t>
  </si>
  <si>
    <t>espesor promedio  (hm) =</t>
  </si>
  <si>
    <t>TABLA 1</t>
  </si>
  <si>
    <t>ACERO DISPONIBLES EN cm2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</si>
  <si>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</si>
  <si>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</si>
  <si>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</si>
  <si>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</si>
  <si>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</si>
  <si>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</si>
  <si>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</si>
  <si>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</si>
  <si>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</si>
  <si>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</si>
  <si>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</si>
  <si>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</si>
  <si>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 xml:space="preserve"> Usar:  t =</t>
  </si>
  <si>
    <t>DATOS:</t>
  </si>
  <si>
    <t>Lc =</t>
  </si>
  <si>
    <t>Li =</t>
  </si>
  <si>
    <t>Ld =</t>
  </si>
  <si>
    <t>Lm =</t>
  </si>
  <si>
    <t>Hc =</t>
  </si>
  <si>
    <t>Ancho b =</t>
  </si>
  <si>
    <t>descanso t =</t>
  </si>
  <si>
    <t>cos𝜃  =</t>
  </si>
  <si>
    <t>DIMENSIONAMIENTO:</t>
  </si>
  <si>
    <t>P.P =</t>
  </si>
  <si>
    <t>R1</t>
  </si>
  <si>
    <t>R2</t>
  </si>
  <si>
    <t>As min2 =</t>
  </si>
  <si>
    <t>As min1 =</t>
  </si>
  <si>
    <t>Usar: As =</t>
  </si>
  <si>
    <t>⁺ Mdiseño =</t>
  </si>
  <si>
    <t>a =</t>
  </si>
  <si>
    <t>Diam. =</t>
  </si>
  <si>
    <t>Area =</t>
  </si>
  <si>
    <t>d =</t>
  </si>
  <si>
    <t>Recubrim. R =</t>
  </si>
  <si>
    <t>Usar acero #</t>
  </si>
  <si>
    <t>Espaciamiento</t>
  </si>
  <si>
    <t>S =</t>
  </si>
  <si>
    <t>t</t>
  </si>
  <si>
    <t>Espaciamiento Máximo</t>
  </si>
  <si>
    <t>Smax1 =</t>
  </si>
  <si>
    <t>Smax2 =</t>
  </si>
  <si>
    <t xml:space="preserve">2) DISEÑO </t>
  </si>
  <si>
    <t>f'c =</t>
  </si>
  <si>
    <t>α</t>
  </si>
  <si>
    <t>TABLA 2</t>
  </si>
  <si>
    <t>Valores "α" para momento de diseño</t>
  </si>
  <si>
    <t>La eleccion de pende del nivel de empotramiento y rigidez de los elementos donde se apoyan la estructura</t>
  </si>
  <si>
    <t>Cuando nuestro apoyo es muy rigido, grande, tiene buen peralte, tiene buen espesor en las bases</t>
  </si>
  <si>
    <t>Cuando nuestro apoyo tiene mayor dimension que puede ser una viga, placas, el apoyo obsorbe momentos</t>
  </si>
  <si>
    <t>(Ver tabla 2)</t>
  </si>
  <si>
    <t>TABLA 3</t>
  </si>
  <si>
    <t>β</t>
  </si>
  <si>
    <t>β =</t>
  </si>
  <si>
    <t>(Ver tabla 3)</t>
  </si>
  <si>
    <t>Valores "β" para momento de diseño negativo</t>
  </si>
  <si>
    <t>Apoyos monoliticos poco rigidos</t>
  </si>
  <si>
    <t>Apoyos monoliticos rigidos</t>
  </si>
  <si>
    <t>Cuando nuestros apoyos no absorben nada de momentos. Ocurre cuando no hay empotramiento, el espesor del apoyo es muy pequeño de 10 a 15 cm, no deja fluir nuestro acero.</t>
  </si>
  <si>
    <t>As min =</t>
  </si>
  <si>
    <t xml:space="preserve">Muro / Viga </t>
  </si>
  <si>
    <t>P. Acab. =</t>
  </si>
  <si>
    <t xml:space="preserve"> que equivale a </t>
  </si>
  <si>
    <t>Diseño de Acero Principal:</t>
  </si>
  <si>
    <t>Diseño de Acero Negativo:</t>
  </si>
  <si>
    <r>
      <t xml:space="preserve">φ </t>
    </r>
    <r>
      <rPr>
        <sz val="11"/>
        <color theme="1"/>
        <rFont val="Calibri"/>
        <family val="2"/>
        <scheme val="minor"/>
      </rPr>
      <t>(pulg)</t>
    </r>
  </si>
  <si>
    <t>As principal →</t>
  </si>
  <si>
    <t>As ( - )  →</t>
  </si>
  <si>
    <t>Usar: S =</t>
  </si>
  <si>
    <t>Diseño de Temperatura:</t>
  </si>
  <si>
    <t>As temp  →</t>
  </si>
  <si>
    <t>Muro / Viga</t>
  </si>
  <si>
    <t>DEL PROGRAMA SAP2000</t>
  </si>
  <si>
    <t>Metrado de Cargas en la Parte Inclinada:</t>
  </si>
  <si>
    <t>Metrado de Cargas en Descanso:</t>
  </si>
  <si>
    <t>Nota: generalmente se usa para el diseño los valores de α=0.9 y β= 2</t>
  </si>
  <si>
    <t xml:space="preserve">DISEÑO DE ESCALERA UN TRAMO </t>
  </si>
  <si>
    <t>Diagrama de Momentos Flector en Escalera</t>
  </si>
  <si>
    <t>Long. de todo el tramo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</si>
</sst>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&quot;Nº&quot;\ 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indexed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color indexed="47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36"/>
      <color indexed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0" fontId="6" fillId="2" borderId="0" xfId="0" applyFont="1" applyFill="1"/>
    <xf numFmtId="0" fontId="7" fillId="2" borderId="0" xfId="0" applyFont="1" applyFill="1"/>
    <xf numFmtId="2" fontId="4" fillId="2" borderId="0" xfId="0" applyNumberFormat="1" applyFont="1" applyFill="1" applyAlignment="1">
      <alignment horizontal="left" indent="5"/>
    </xf>
    <xf numFmtId="2" fontId="4" fillId="2" borderId="0" xfId="0" applyNumberFormat="1" applyFont="1" applyFill="1" applyAlignment="1">
      <alignment horizontal="left" indent="6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left" vertical="center"/>
    </xf>
    <xf numFmtId="0" fontId="4" fillId="4" borderId="0" xfId="0" applyFont="1" applyFill="1"/>
    <xf numFmtId="2" fontId="2" fillId="2" borderId="0" xfId="0" applyNumberFormat="1" applyFont="1" applyFill="1"/>
    <xf numFmtId="12" fontId="4" fillId="5" borderId="0" xfId="0" applyNumberFormat="1" applyFont="1" applyFill="1" applyAlignment="1">
      <alignment horizontal="left" vertical="center" indent="4"/>
    </xf>
    <xf numFmtId="2" fontId="0" fillId="5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vertical="center"/>
    </xf>
    <xf numFmtId="12" fontId="11" fillId="2" borderId="0" xfId="0" applyNumberFormat="1" applyFont="1" applyFill="1" applyAlignment="1">
      <alignment horizontal="right" vertical="center"/>
    </xf>
    <xf numFmtId="2" fontId="11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2" fontId="4" fillId="5" borderId="0" xfId="0" applyNumberFormat="1" applyFont="1" applyFill="1" applyAlignment="1">
      <alignment horizontal="center" vertical="center"/>
    </xf>
    <xf numFmtId="0" fontId="13" fillId="2" borderId="0" xfId="0" applyFont="1" applyFill="1"/>
    <xf numFmtId="0" fontId="0" fillId="4" borderId="0" xfId="0" applyFill="1"/>
    <xf numFmtId="0" fontId="14" fillId="2" borderId="0" xfId="0" applyFont="1" applyFill="1"/>
    <xf numFmtId="2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left" indent="5"/>
    </xf>
    <xf numFmtId="2" fontId="0" fillId="3" borderId="0" xfId="0" applyNumberFormat="1" applyFill="1" applyAlignment="1">
      <alignment horizontal="center" vertical="center"/>
    </xf>
    <xf numFmtId="164" fontId="0" fillId="2" borderId="0" xfId="0" quotePrefix="1" applyNumberFormat="1" applyFill="1" applyAlignment="1">
      <alignment horizontal="center"/>
    </xf>
    <xf numFmtId="164" fontId="0" fillId="2" borderId="0" xfId="0" quotePrefix="1" applyNumberFormat="1" applyFill="1" applyAlignment="1">
      <alignment horizontal="center" vertical="center"/>
    </xf>
    <xf numFmtId="2" fontId="0" fillId="3" borderId="0" xfId="0" quotePrefix="1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2" fontId="3" fillId="2" borderId="1" xfId="0" applyNumberFormat="1" applyFont="1" applyFill="1" applyBorder="1" applyAlignment="1">
      <alignment horizontal="center"/>
    </xf>
    <xf numFmtId="2" fontId="0" fillId="2" borderId="0" xfId="0" applyNumberFormat="1" applyFill="1"/>
    <xf numFmtId="0" fontId="14" fillId="2" borderId="0" xfId="0" applyFont="1" applyFill="1" applyAlignment="1">
      <alignment horizontal="right"/>
    </xf>
    <xf numFmtId="164" fontId="14" fillId="2" borderId="0" xfId="0" applyNumberFormat="1" applyFont="1" applyFill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2" fontId="16" fillId="2" borderId="0" xfId="0" quotePrefix="1" applyNumberFormat="1" applyFont="1" applyFill="1"/>
    <xf numFmtId="0" fontId="16" fillId="2" borderId="0" xfId="0" quotePrefix="1" applyFont="1" applyFill="1"/>
    <xf numFmtId="0" fontId="16" fillId="2" borderId="0" xfId="0" applyFont="1" applyFill="1"/>
    <xf numFmtId="2" fontId="17" fillId="2" borderId="0" xfId="0" quotePrefix="1" applyNumberFormat="1" applyFont="1" applyFill="1" applyAlignment="1">
      <alignment horizontal="right"/>
    </xf>
    <xf numFmtId="0" fontId="17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center" vertical="center"/>
    </xf>
    <xf numFmtId="12" fontId="14" fillId="2" borderId="0" xfId="0" applyNumberFormat="1" applyFont="1" applyFill="1" applyAlignment="1">
      <alignment horizontal="left"/>
    </xf>
    <xf numFmtId="12" fontId="0" fillId="2" borderId="0" xfId="0" applyNumberFormat="1" applyFill="1" applyAlignment="1">
      <alignment horizontal="right" vertical="center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/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/>
    <xf numFmtId="0" fontId="18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horizontal="right" vertical="center"/>
    </xf>
    <xf numFmtId="164" fontId="1" fillId="2" borderId="0" xfId="0" quotePrefix="1" applyNumberFormat="1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69</xdr:row>
      <xdr:rowOff>38100</xdr:rowOff>
    </xdr:from>
    <xdr:to>
      <xdr:col>6</xdr:col>
      <xdr:colOff>228600</xdr:colOff>
      <xdr:row>74</xdr:row>
      <xdr:rowOff>19051</xdr:rowOff>
    </xdr:to>
    <xdr:pic>
      <xdr:nvPicPr>
        <xdr:cNvPr id="23" name="Pictur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5024" y="13397948"/>
          <a:ext cx="3507685" cy="800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723900</xdr:colOff>
      <xdr:row>24</xdr:row>
      <xdr:rowOff>197826</xdr:rowOff>
    </xdr:from>
    <xdr:to>
      <xdr:col>5</xdr:col>
      <xdr:colOff>630116</xdr:colOff>
      <xdr:row>29</xdr:row>
      <xdr:rowOff>190500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23900" y="3956538"/>
          <a:ext cx="4067908" cy="95250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190501</xdr:colOff>
      <xdr:row>25</xdr:row>
      <xdr:rowOff>0</xdr:rowOff>
    </xdr:from>
    <xdr:to>
      <xdr:col>1</xdr:col>
      <xdr:colOff>194554</xdr:colOff>
      <xdr:row>30</xdr:row>
      <xdr:rowOff>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960607" y="583660"/>
          <a:ext cx="4053" cy="9660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401266</xdr:colOff>
      <xdr:row>25</xdr:row>
      <xdr:rowOff>4053</xdr:rowOff>
    </xdr:from>
    <xdr:to>
      <xdr:col>1</xdr:col>
      <xdr:colOff>404104</xdr:colOff>
      <xdr:row>30</xdr:row>
      <xdr:rowOff>0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1171372" y="591766"/>
          <a:ext cx="2838" cy="9579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628651</xdr:colOff>
      <xdr:row>25</xdr:row>
      <xdr:rowOff>0</xdr:rowOff>
    </xdr:from>
    <xdr:to>
      <xdr:col>1</xdr:col>
      <xdr:colOff>636351</xdr:colOff>
      <xdr:row>30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1398757" y="583660"/>
          <a:ext cx="7700" cy="9660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850360</xdr:colOff>
      <xdr:row>25</xdr:row>
      <xdr:rowOff>0</xdr:rowOff>
    </xdr:from>
    <xdr:to>
      <xdr:col>1</xdr:col>
      <xdr:colOff>855224</xdr:colOff>
      <xdr:row>30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1620466" y="579606"/>
          <a:ext cx="4864" cy="9701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171451</xdr:colOff>
      <xdr:row>25</xdr:row>
      <xdr:rowOff>8106</xdr:rowOff>
    </xdr:from>
    <xdr:to>
      <xdr:col>2</xdr:col>
      <xdr:colOff>178341</xdr:colOff>
      <xdr:row>30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1845419" y="595819"/>
          <a:ext cx="6890" cy="95391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390526</xdr:colOff>
      <xdr:row>25</xdr:row>
      <xdr:rowOff>4053</xdr:rowOff>
    </xdr:from>
    <xdr:to>
      <xdr:col>2</xdr:col>
      <xdr:colOff>393160</xdr:colOff>
      <xdr:row>30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2064494" y="591766"/>
          <a:ext cx="2634" cy="9579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603926</xdr:colOff>
      <xdr:row>25</xdr:row>
      <xdr:rowOff>8106</xdr:rowOff>
    </xdr:from>
    <xdr:to>
      <xdr:col>2</xdr:col>
      <xdr:colOff>607980</xdr:colOff>
      <xdr:row>30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2277894" y="595819"/>
          <a:ext cx="4054" cy="9606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68872</xdr:colOff>
      <xdr:row>24</xdr:row>
      <xdr:rowOff>197826</xdr:rowOff>
    </xdr:from>
    <xdr:to>
      <xdr:col>3</xdr:col>
      <xdr:colOff>68872</xdr:colOff>
      <xdr:row>29</xdr:row>
      <xdr:rowOff>190500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2596660" y="3956538"/>
          <a:ext cx="0" cy="952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303989</xdr:colOff>
      <xdr:row>25</xdr:row>
      <xdr:rowOff>0</xdr:rowOff>
    </xdr:from>
    <xdr:to>
      <xdr:col>3</xdr:col>
      <xdr:colOff>308042</xdr:colOff>
      <xdr:row>30</xdr:row>
      <xdr:rowOff>4053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2731851" y="583661"/>
          <a:ext cx="4053" cy="98897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522861</xdr:colOff>
      <xdr:row>25</xdr:row>
      <xdr:rowOff>8107</xdr:rowOff>
    </xdr:from>
    <xdr:to>
      <xdr:col>3</xdr:col>
      <xdr:colOff>526915</xdr:colOff>
      <xdr:row>30</xdr:row>
      <xdr:rowOff>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2950723" y="595820"/>
          <a:ext cx="4054" cy="9606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742951</xdr:colOff>
      <xdr:row>25</xdr:row>
      <xdr:rowOff>4053</xdr:rowOff>
    </xdr:from>
    <xdr:to>
      <xdr:col>3</xdr:col>
      <xdr:colOff>749840</xdr:colOff>
      <xdr:row>30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3170813" y="591766"/>
          <a:ext cx="6889" cy="95797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344521</xdr:colOff>
      <xdr:row>27</xdr:row>
      <xdr:rowOff>97276</xdr:rowOff>
    </xdr:from>
    <xdr:to>
      <xdr:col>4</xdr:col>
      <xdr:colOff>782266</xdr:colOff>
      <xdr:row>27</xdr:row>
      <xdr:rowOff>101330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344521" y="1065989"/>
          <a:ext cx="3619500" cy="405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202660</xdr:colOff>
      <xdr:row>27</xdr:row>
      <xdr:rowOff>40532</xdr:rowOff>
    </xdr:from>
    <xdr:to>
      <xdr:col>0</xdr:col>
      <xdr:colOff>441798</xdr:colOff>
      <xdr:row>27</xdr:row>
      <xdr:rowOff>40532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202660" y="1009245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192935</xdr:colOff>
      <xdr:row>27</xdr:row>
      <xdr:rowOff>148349</xdr:rowOff>
    </xdr:from>
    <xdr:to>
      <xdr:col>0</xdr:col>
      <xdr:colOff>432073</xdr:colOff>
      <xdr:row>27</xdr:row>
      <xdr:rowOff>148349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192935" y="1117062"/>
          <a:ext cx="2391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705255</xdr:colOff>
      <xdr:row>30</xdr:row>
      <xdr:rowOff>125649</xdr:rowOff>
    </xdr:from>
    <xdr:to>
      <xdr:col>3</xdr:col>
      <xdr:colOff>753893</xdr:colOff>
      <xdr:row>30</xdr:row>
      <xdr:rowOff>129703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 flipV="1">
          <a:off x="705255" y="1665862"/>
          <a:ext cx="2476500" cy="405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4054</xdr:colOff>
      <xdr:row>30</xdr:row>
      <xdr:rowOff>124558</xdr:rowOff>
    </xdr:from>
    <xdr:to>
      <xdr:col>5</xdr:col>
      <xdr:colOff>622789</xdr:colOff>
      <xdr:row>30</xdr:row>
      <xdr:rowOff>125650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 flipV="1">
          <a:off x="3286516" y="5033596"/>
          <a:ext cx="1497965" cy="109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796142</xdr:colOff>
      <xdr:row>24</xdr:row>
      <xdr:rowOff>197826</xdr:rowOff>
    </xdr:from>
    <xdr:to>
      <xdr:col>5</xdr:col>
      <xdr:colOff>808302</xdr:colOff>
      <xdr:row>30</xdr:row>
      <xdr:rowOff>8106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4957834" y="3956538"/>
          <a:ext cx="12160" cy="960606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602046</xdr:colOff>
      <xdr:row>33</xdr:row>
      <xdr:rowOff>170258</xdr:rowOff>
    </xdr:from>
    <xdr:ext cx="1401488" cy="250031"/>
    <xdr:sp macro="" textlink="">
      <xdr:nvSpPr>
        <xdr:cNvPr id="61" name="29 CuadroTexto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3886529" y="6712948"/>
          <a:ext cx="1401488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t</a:t>
          </a:r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= Ln/25 ~  Ln/20 </a:t>
          </a:r>
        </a:p>
      </xdr:txBody>
    </xdr:sp>
    <xdr:clientData/>
  </xdr:oneCellAnchor>
  <xdr:twoCellAnchor>
    <xdr:from>
      <xdr:col>5</xdr:col>
      <xdr:colOff>451730</xdr:colOff>
      <xdr:row>7</xdr:row>
      <xdr:rowOff>17952</xdr:rowOff>
    </xdr:from>
    <xdr:to>
      <xdr:col>5</xdr:col>
      <xdr:colOff>700845</xdr:colOff>
      <xdr:row>8</xdr:row>
      <xdr:rowOff>162131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4610206" y="1504781"/>
          <a:ext cx="249115" cy="343972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708422</xdr:colOff>
      <xdr:row>9</xdr:row>
      <xdr:rowOff>5953</xdr:rowOff>
    </xdr:to>
    <xdr:cxnSp macro="">
      <xdr:nvCxnSpPr>
        <xdr:cNvPr id="63" name="Conector rec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3274219" y="809625"/>
          <a:ext cx="1583531" cy="595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335017</xdr:colOff>
      <xdr:row>10</xdr:row>
      <xdr:rowOff>5953</xdr:rowOff>
    </xdr:from>
    <xdr:to>
      <xdr:col>5</xdr:col>
      <xdr:colOff>708422</xdr:colOff>
      <xdr:row>10</xdr:row>
      <xdr:rowOff>6569</xdr:rowOff>
    </xdr:to>
    <xdr:cxnSp macro="">
      <xdr:nvCxnSpPr>
        <xdr:cNvPr id="70" name="Conector rec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V="1">
          <a:off x="3609236" y="1017984"/>
          <a:ext cx="1248514" cy="616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708026</xdr:colOff>
      <xdr:row>9</xdr:row>
      <xdr:rowOff>3729</xdr:rowOff>
    </xdr:from>
    <xdr:to>
      <xdr:col>5</xdr:col>
      <xdr:colOff>708026</xdr:colOff>
      <xdr:row>10</xdr:row>
      <xdr:rowOff>8224</xdr:rowOff>
    </xdr:to>
    <xdr:cxnSp macro="">
      <xdr:nvCxnSpPr>
        <xdr:cNvPr id="1094" name="Conector recto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CxnSpPr/>
      </xdr:nvCxnSpPr>
      <xdr:spPr>
        <a:xfrm flipV="1">
          <a:off x="4861606" y="1895122"/>
          <a:ext cx="0" cy="20520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461211</xdr:colOff>
      <xdr:row>8</xdr:row>
      <xdr:rowOff>197304</xdr:rowOff>
    </xdr:from>
    <xdr:to>
      <xdr:col>4</xdr:col>
      <xdr:colOff>2</xdr:colOff>
      <xdr:row>10</xdr:row>
      <xdr:rowOff>197307</xdr:rowOff>
    </xdr:to>
    <xdr:cxnSp macro="">
      <xdr:nvCxnSpPr>
        <xdr:cNvPr id="1106" name="Conector: angular 1105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CxnSpPr/>
      </xdr:nvCxnSpPr>
      <xdr:spPr>
        <a:xfrm rot="5400000" flipH="1" flipV="1">
          <a:off x="2929922" y="1943406"/>
          <a:ext cx="401413" cy="290586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671764</xdr:colOff>
      <xdr:row>10</xdr:row>
      <xdr:rowOff>195509</xdr:rowOff>
    </xdr:from>
    <xdr:to>
      <xdr:col>3</xdr:col>
      <xdr:colOff>461213</xdr:colOff>
      <xdr:row>12</xdr:row>
      <xdr:rowOff>5013</xdr:rowOff>
    </xdr:to>
    <xdr:cxnSp macro="">
      <xdr:nvCxnSpPr>
        <xdr:cNvPr id="1112" name="Conector: angular 1111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CxnSpPr/>
      </xdr:nvCxnSpPr>
      <xdr:spPr>
        <a:xfrm rot="10800000" flipV="1">
          <a:off x="2351172" y="1198141"/>
          <a:ext cx="541423" cy="210556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372982</xdr:colOff>
      <xdr:row>12</xdr:row>
      <xdr:rowOff>6653</xdr:rowOff>
    </xdr:from>
    <xdr:to>
      <xdr:col>2</xdr:col>
      <xdr:colOff>668391</xdr:colOff>
      <xdr:row>14</xdr:row>
      <xdr:rowOff>12032</xdr:rowOff>
    </xdr:to>
    <xdr:cxnSp macro="">
      <xdr:nvCxnSpPr>
        <xdr:cNvPr id="103" name="Conector: angular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CxnSpPr/>
      </xdr:nvCxnSpPr>
      <xdr:spPr>
        <a:xfrm rot="5400000" flipH="1" flipV="1">
          <a:off x="1996879" y="1465848"/>
          <a:ext cx="406432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738941</xdr:colOff>
      <xdr:row>14</xdr:row>
      <xdr:rowOff>16673</xdr:rowOff>
    </xdr:from>
    <xdr:to>
      <xdr:col>2</xdr:col>
      <xdr:colOff>372982</xdr:colOff>
      <xdr:row>15</xdr:row>
      <xdr:rowOff>26703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/>
      </xdr:nvCxnSpPr>
      <xdr:spPr>
        <a:xfrm rot="10800000" flipV="1">
          <a:off x="1607807" y="2902051"/>
          <a:ext cx="540077" cy="209823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440158</xdr:colOff>
      <xdr:row>15</xdr:row>
      <xdr:rowOff>22086</xdr:rowOff>
    </xdr:from>
    <xdr:to>
      <xdr:col>1</xdr:col>
      <xdr:colOff>735567</xdr:colOff>
      <xdr:row>17</xdr:row>
      <xdr:rowOff>27465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/>
      </xdr:nvCxnSpPr>
      <xdr:spPr>
        <a:xfrm rot="5400000" flipH="1" flipV="1">
          <a:off x="1251923" y="3173401"/>
          <a:ext cx="406790" cy="295409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456128</xdr:colOff>
      <xdr:row>17</xdr:row>
      <xdr:rowOff>24057</xdr:rowOff>
    </xdr:from>
    <xdr:to>
      <xdr:col>1</xdr:col>
      <xdr:colOff>440165</xdr:colOff>
      <xdr:row>18</xdr:row>
      <xdr:rowOff>40247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/>
      </xdr:nvCxnSpPr>
      <xdr:spPr>
        <a:xfrm rot="10800000" flipV="1">
          <a:off x="456128" y="2438846"/>
          <a:ext cx="756769" cy="217422"/>
        </a:xfrm>
        <a:prstGeom prst="bentConnector3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459597</xdr:colOff>
      <xdr:row>18</xdr:row>
      <xdr:rowOff>41985</xdr:rowOff>
    </xdr:from>
    <xdr:to>
      <xdr:col>0</xdr:col>
      <xdr:colOff>464346</xdr:colOff>
      <xdr:row>22</xdr:row>
      <xdr:rowOff>11906</xdr:rowOff>
    </xdr:to>
    <xdr:cxnSp macro="">
      <xdr:nvCxnSpPr>
        <xdr:cNvPr id="1122" name="Conector recto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CxnSpPr/>
      </xdr:nvCxnSpPr>
      <xdr:spPr>
        <a:xfrm>
          <a:off x="459597" y="2673266"/>
          <a:ext cx="4749" cy="57714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467614</xdr:colOff>
      <xdr:row>22</xdr:row>
      <xdr:rowOff>8050</xdr:rowOff>
    </xdr:from>
    <xdr:to>
      <xdr:col>1</xdr:col>
      <xdr:colOff>64395</xdr:colOff>
      <xdr:row>22</xdr:row>
      <xdr:rowOff>11907</xdr:rowOff>
    </xdr:to>
    <xdr:cxnSp macro="">
      <xdr:nvCxnSpPr>
        <xdr:cNvPr id="1124" name="Conector recto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CxnSpPr/>
      </xdr:nvCxnSpPr>
      <xdr:spPr>
        <a:xfrm flipV="1">
          <a:off x="467614" y="3227768"/>
          <a:ext cx="369513" cy="3857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64943</xdr:colOff>
      <xdr:row>19</xdr:row>
      <xdr:rowOff>112568</xdr:rowOff>
    </xdr:from>
    <xdr:to>
      <xdr:col>1</xdr:col>
      <xdr:colOff>68004</xdr:colOff>
      <xdr:row>22</xdr:row>
      <xdr:rowOff>8638</xdr:rowOff>
    </xdr:to>
    <xdr:cxnSp macro="">
      <xdr:nvCxnSpPr>
        <xdr:cNvPr id="1130" name="Conector recto 1129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CxnSpPr/>
      </xdr:nvCxnSpPr>
      <xdr:spPr>
        <a:xfrm flipH="1" flipV="1">
          <a:off x="930852" y="2900795"/>
          <a:ext cx="3061" cy="49354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69273</xdr:colOff>
      <xdr:row>10</xdr:row>
      <xdr:rowOff>6570</xdr:rowOff>
    </xdr:from>
    <xdr:to>
      <xdr:col>4</xdr:col>
      <xdr:colOff>341586</xdr:colOff>
      <xdr:row>19</xdr:row>
      <xdr:rowOff>112568</xdr:rowOff>
    </xdr:to>
    <xdr:cxnSp macro="">
      <xdr:nvCxnSpPr>
        <xdr:cNvPr id="1133" name="Conector recto 1132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CxnSpPr/>
      </xdr:nvCxnSpPr>
      <xdr:spPr>
        <a:xfrm flipV="1">
          <a:off x="935182" y="1002365"/>
          <a:ext cx="2683870" cy="189843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454742</xdr:colOff>
      <xdr:row>22</xdr:row>
      <xdr:rowOff>113685</xdr:rowOff>
    </xdr:from>
    <xdr:to>
      <xdr:col>1</xdr:col>
      <xdr:colOff>58379</xdr:colOff>
      <xdr:row>22</xdr:row>
      <xdr:rowOff>116758</xdr:rowOff>
    </xdr:to>
    <xdr:cxnSp macro="">
      <xdr:nvCxnSpPr>
        <xdr:cNvPr id="1139" name="Conector recto de flecha 1138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CxnSpPr/>
      </xdr:nvCxnSpPr>
      <xdr:spPr>
        <a:xfrm flipV="1">
          <a:off x="454742" y="4593508"/>
          <a:ext cx="470105" cy="3073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58615</xdr:colOff>
      <xdr:row>22</xdr:row>
      <xdr:rowOff>113109</xdr:rowOff>
    </xdr:from>
    <xdr:to>
      <xdr:col>3</xdr:col>
      <xdr:colOff>744141</xdr:colOff>
      <xdr:row>22</xdr:row>
      <xdr:rowOff>117231</xdr:rowOff>
    </xdr:to>
    <xdr:cxnSp macro="">
      <xdr:nvCxnSpPr>
        <xdr:cNvPr id="1141" name="Conector recto de flecha 1140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CxnSpPr/>
      </xdr:nvCxnSpPr>
      <xdr:spPr>
        <a:xfrm flipV="1">
          <a:off x="827942" y="3278340"/>
          <a:ext cx="2348737" cy="412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742834</xdr:colOff>
      <xdr:row>22</xdr:row>
      <xdr:rowOff>113110</xdr:rowOff>
    </xdr:from>
    <xdr:to>
      <xdr:col>5</xdr:col>
      <xdr:colOff>461846</xdr:colOff>
      <xdr:row>22</xdr:row>
      <xdr:rowOff>114300</xdr:rowOff>
    </xdr:to>
    <xdr:cxnSp macro="">
      <xdr:nvCxnSpPr>
        <xdr:cNvPr id="1143" name="Conector recto de flecha 1142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CxnSpPr/>
      </xdr:nvCxnSpPr>
      <xdr:spPr>
        <a:xfrm>
          <a:off x="3270444" y="4596830"/>
          <a:ext cx="1349878" cy="119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464582</xdr:colOff>
      <xdr:row>22</xdr:row>
      <xdr:rowOff>113109</xdr:rowOff>
    </xdr:from>
    <xdr:to>
      <xdr:col>5</xdr:col>
      <xdr:colOff>714613</xdr:colOff>
      <xdr:row>22</xdr:row>
      <xdr:rowOff>113109</xdr:rowOff>
    </xdr:to>
    <xdr:cxnSp macro="">
      <xdr:nvCxnSpPr>
        <xdr:cNvPr id="1145" name="Conector recto de flecha 1144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CxnSpPr/>
      </xdr:nvCxnSpPr>
      <xdr:spPr>
        <a:xfrm>
          <a:off x="4623058" y="4596829"/>
          <a:ext cx="250031" cy="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459415</xdr:colOff>
      <xdr:row>10</xdr:row>
      <xdr:rowOff>42920</xdr:rowOff>
    </xdr:from>
    <xdr:to>
      <xdr:col>5</xdr:col>
      <xdr:colOff>708530</xdr:colOff>
      <xdr:row>12</xdr:row>
      <xdr:rowOff>8284</xdr:rowOff>
    </xdr:to>
    <xdr:sp macro="" textlink="">
      <xdr:nvSpPr>
        <xdr:cNvPr id="137" name="Rectá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4617285" y="2154985"/>
          <a:ext cx="249115" cy="362929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0</xdr:col>
      <xdr:colOff>494846</xdr:colOff>
      <xdr:row>22</xdr:row>
      <xdr:rowOff>161420</xdr:rowOff>
    </xdr:from>
    <xdr:ext cx="348483" cy="240095"/>
    <xdr:sp macro="" textlink="">
      <xdr:nvSpPr>
        <xdr:cNvPr id="152" name="29 CuadroTexto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494846" y="3326651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2</xdr:col>
      <xdr:colOff>90401</xdr:colOff>
      <xdr:row>22</xdr:row>
      <xdr:rowOff>159954</xdr:rowOff>
    </xdr:from>
    <xdr:ext cx="348483" cy="240095"/>
    <xdr:sp macro="" textlink="">
      <xdr:nvSpPr>
        <xdr:cNvPr id="153" name="29 CuadroTexto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1768266" y="3325185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Li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516241</xdr:colOff>
      <xdr:row>22</xdr:row>
      <xdr:rowOff>158489</xdr:rowOff>
    </xdr:from>
    <xdr:ext cx="348483" cy="240095"/>
    <xdr:sp macro="" textlink="">
      <xdr:nvSpPr>
        <xdr:cNvPr id="154" name="29 CuadroTexto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3800461" y="3591299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Ld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402820</xdr:colOff>
      <xdr:row>22</xdr:row>
      <xdr:rowOff>157023</xdr:rowOff>
    </xdr:from>
    <xdr:ext cx="381453" cy="240095"/>
    <xdr:sp macro="" textlink="">
      <xdr:nvSpPr>
        <xdr:cNvPr id="155" name="29 CuadroTexto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4563340" y="3589833"/>
          <a:ext cx="38145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Lm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740020</xdr:colOff>
      <xdr:row>12</xdr:row>
      <xdr:rowOff>139212</xdr:rowOff>
    </xdr:from>
    <xdr:to>
      <xdr:col>3</xdr:col>
      <xdr:colOff>747347</xdr:colOff>
      <xdr:row>22</xdr:row>
      <xdr:rowOff>36634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H="1">
          <a:off x="3172558" y="1524000"/>
          <a:ext cx="7327" cy="16778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469218</xdr:colOff>
      <xdr:row>16</xdr:row>
      <xdr:rowOff>146539</xdr:rowOff>
    </xdr:from>
    <xdr:to>
      <xdr:col>5</xdr:col>
      <xdr:colOff>478009</xdr:colOff>
      <xdr:row>22</xdr:row>
      <xdr:rowOff>49823</xdr:rowOff>
    </xdr:to>
    <xdr:cxnSp macro="">
      <xdr:nvCxnSpPr>
        <xdr:cNvPr id="160" name="Conector rect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CxnSpPr/>
      </xdr:nvCxnSpPr>
      <xdr:spPr>
        <a:xfrm flipH="1">
          <a:off x="4629738" y="2367769"/>
          <a:ext cx="8791" cy="11148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724488</xdr:colOff>
      <xdr:row>16</xdr:row>
      <xdr:rowOff>145073</xdr:rowOff>
    </xdr:from>
    <xdr:to>
      <xdr:col>5</xdr:col>
      <xdr:colOff>733279</xdr:colOff>
      <xdr:row>22</xdr:row>
      <xdr:rowOff>48357</xdr:rowOff>
    </xdr:to>
    <xdr:cxnSp macro="">
      <xdr:nvCxnSpPr>
        <xdr:cNvPr id="162" name="Conector rect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CxnSpPr/>
      </xdr:nvCxnSpPr>
      <xdr:spPr>
        <a:xfrm flipH="1">
          <a:off x="4885008" y="2366303"/>
          <a:ext cx="8791" cy="111486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113109</xdr:colOff>
      <xdr:row>19</xdr:row>
      <xdr:rowOff>5953</xdr:rowOff>
    </xdr:from>
    <xdr:to>
      <xdr:col>0</xdr:col>
      <xdr:colOff>458390</xdr:colOff>
      <xdr:row>19</xdr:row>
      <xdr:rowOff>5953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H="1">
          <a:off x="113109" y="2839641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110731</xdr:colOff>
      <xdr:row>19</xdr:row>
      <xdr:rowOff>80964</xdr:rowOff>
    </xdr:from>
    <xdr:to>
      <xdr:col>0</xdr:col>
      <xdr:colOff>456012</xdr:colOff>
      <xdr:row>19</xdr:row>
      <xdr:rowOff>80964</xdr:rowOff>
    </xdr:to>
    <xdr:cxnSp macro="">
      <xdr:nvCxnSpPr>
        <xdr:cNvPr id="165" name="Conector rect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CxnSpPr/>
      </xdr:nvCxnSpPr>
      <xdr:spPr>
        <a:xfrm flipH="1">
          <a:off x="110731" y="2914652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315516</xdr:colOff>
      <xdr:row>19</xdr:row>
      <xdr:rowOff>83343</xdr:rowOff>
    </xdr:from>
    <xdr:to>
      <xdr:col>0</xdr:col>
      <xdr:colOff>315516</xdr:colOff>
      <xdr:row>22</xdr:row>
      <xdr:rowOff>0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CxnSpPr/>
      </xdr:nvCxnSpPr>
      <xdr:spPr>
        <a:xfrm flipV="1">
          <a:off x="315516" y="2917031"/>
          <a:ext cx="0" cy="321469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24549</xdr:colOff>
      <xdr:row>20</xdr:row>
      <xdr:rowOff>14331</xdr:rowOff>
    </xdr:from>
    <xdr:ext cx="348483" cy="240095"/>
    <xdr:sp macro="" textlink="">
      <xdr:nvSpPr>
        <xdr:cNvPr id="168" name="29 CuadroTexto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24549" y="3014706"/>
          <a:ext cx="348483" cy="2400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Hc</a:t>
          </a:r>
          <a:endParaRPr lang="es-PE" sz="110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681818</xdr:colOff>
      <xdr:row>34</xdr:row>
      <xdr:rowOff>170258</xdr:rowOff>
    </xdr:from>
    <xdr:ext cx="324260" cy="250031"/>
    <xdr:sp macro="" textlink="">
      <xdr:nvSpPr>
        <xdr:cNvPr id="170" name="29 CuadroTexto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1455724" y="8587977"/>
          <a:ext cx="324260" cy="2500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~  </a:t>
          </a:r>
        </a:p>
      </xdr:txBody>
    </xdr:sp>
    <xdr:clientData/>
  </xdr:oneCellAnchor>
  <xdr:oneCellAnchor>
    <xdr:from>
      <xdr:col>1</xdr:col>
      <xdr:colOff>360606</xdr:colOff>
      <xdr:row>49</xdr:row>
      <xdr:rowOff>196299</xdr:rowOff>
    </xdr:from>
    <xdr:ext cx="1337327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29 CuadroTexto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 txBox="1"/>
          </xdr:nvSpPr>
          <xdr:spPr>
            <a:xfrm>
              <a:off x="1230280" y="9837256"/>
              <a:ext cx="1337327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cos</m:t>
                    </m:r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𝜃</m:t>
                    </m:r>
                    <m:r>
                      <m:rPr>
                        <m:nor/>
                      </m:rPr>
                      <a:rPr lang="es-PE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P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s-PE" sz="105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P</m:t>
                                </m:r>
                              </m:e>
                              <m:sup>
                                <m: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ES" sz="1050" b="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s-ES" sz="105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CP</m:t>
                                </m:r>
                              </m:e>
                              <m:sup>
                                <m:r>
                                  <a:rPr lang="es-ES" sz="1050" b="0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71" name="29 CuadroTexto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 txBox="1"/>
          </xdr:nvSpPr>
          <xdr:spPr>
            <a:xfrm>
              <a:off x="1230280" y="9837256"/>
              <a:ext cx="1337327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cos𝜃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= " 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P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/√(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P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2+CP^2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</a:p>
          </xdr:txBody>
        </xdr:sp>
      </mc:Fallback>
    </mc:AlternateContent>
    <xdr:clientData/>
  </xdr:oneCellAnchor>
  <xdr:oneCellAnchor>
    <xdr:from>
      <xdr:col>1</xdr:col>
      <xdr:colOff>409473</xdr:colOff>
      <xdr:row>54</xdr:row>
      <xdr:rowOff>21536</xdr:rowOff>
    </xdr:from>
    <xdr:ext cx="1263612" cy="4000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29 CuadroTexto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 txBox="1"/>
          </xdr:nvSpPr>
          <xdr:spPr>
            <a:xfrm>
              <a:off x="1279147" y="10532166"/>
              <a:ext cx="1263612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hm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CP</m:t>
                        </m:r>
                      </m:num>
                      <m:den>
                        <m: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s-ES" sz="105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t</m:t>
                        </m:r>
                      </m:num>
                      <m:den>
                        <m:r>
                          <m:rPr>
                            <m:nor/>
                          </m:rPr>
                          <a:rPr lang="es-ES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cos</m:t>
                        </m:r>
                        <m:r>
                          <a:rPr lang="es-ES" sz="105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𝜃</m:t>
                        </m:r>
                        <m:r>
                          <m:rPr>
                            <m:nor/>
                          </m:rPr>
                          <a:rPr lang="es-PE" sz="105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72" name="29 CuadroTexto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 txBox="1"/>
          </xdr:nvSpPr>
          <xdr:spPr>
            <a:xfrm>
              <a:off x="1279147" y="10532166"/>
              <a:ext cx="1263612" cy="4000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hm=CP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2+t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"cos" 𝜃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 " )</a:t>
              </a:r>
              <a:endParaRPr lang="es-PE" sz="110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159338</xdr:colOff>
      <xdr:row>104</xdr:row>
      <xdr:rowOff>125067</xdr:rowOff>
    </xdr:from>
    <xdr:ext cx="1753944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29 CuadroTexto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 txBox="1"/>
          </xdr:nvSpPr>
          <xdr:spPr>
            <a:xfrm>
              <a:off x="1029012" y="20061306"/>
              <a:ext cx="1753944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min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 = 0.0018 ⋅ </m:t>
                    </m:r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b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⋅ </m:t>
                    </m:r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78" name="29 CuadroTexto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 txBox="1"/>
          </xdr:nvSpPr>
          <xdr:spPr>
            <a:xfrm>
              <a:off x="1029012" y="20061306"/>
              <a:ext cx="1753944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 min1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= 0.0018 </a:t>
              </a:r>
              <a:r>
                <a:rPr lang="es-PE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b </a:t>
              </a:r>
              <a:r>
                <a:rPr lang="es-PE" sz="105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d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4</xdr:col>
      <xdr:colOff>152399</xdr:colOff>
      <xdr:row>103</xdr:row>
      <xdr:rowOff>142875</xdr:rowOff>
    </xdr:from>
    <xdr:to>
      <xdr:col>6</xdr:col>
      <xdr:colOff>289890</xdr:colOff>
      <xdr:row>106</xdr:row>
      <xdr:rowOff>33104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3432312" y="19888614"/>
              <a:ext cx="1901687" cy="46172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05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</m:t>
                    </m:r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min</m:t>
                    </m:r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</m:t>
                    </m:r>
                    <m:r>
                      <a:rPr lang="es-ES" sz="1050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0.7</m:t>
                        </m:r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⋅</m:t>
                        </m:r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ad>
                          <m:radPr>
                            <m:degHide m:val="on"/>
                            <m:ctrlPr>
                              <a:rPr lang="es-PE" sz="1050" i="1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050" i="1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es-PE" sz="1050" i="0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f</m:t>
                                </m:r>
                              </m:e>
                              <m:sup>
                                <m:r>
                                  <a:rPr lang="es-PE" sz="1050" i="0"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′</m:t>
                                </m:r>
                              </m:sup>
                            </m:sSup>
                            <m:r>
                              <m:rPr>
                                <m:sty m:val="p"/>
                              </m:rPr>
                              <a:rPr lang="es-PE" sz="1050" i="0"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c</m:t>
                            </m:r>
                          </m:e>
                        </m:rad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⋅</m:t>
                        </m:r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⋅</m:t>
                        </m:r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t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s-PE" sz="1050" i="0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fy</m:t>
                        </m:r>
                      </m:den>
                    </m:f>
                  </m:oMath>
                </m:oMathPara>
              </a14:m>
              <a:endParaRPr lang="es-PE" sz="105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2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SpPr txBox="1"/>
          </xdr:nvSpPr>
          <xdr:spPr>
            <a:xfrm>
              <a:off x="3432312" y="19888614"/>
              <a:ext cx="1901687" cy="46172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 min2=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(0.7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f^′ c)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b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t)/fy</a:t>
              </a:r>
              <a:endParaRPr lang="es-PE" sz="105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12</xdr:col>
      <xdr:colOff>600076</xdr:colOff>
      <xdr:row>40</xdr:row>
      <xdr:rowOff>120161</xdr:rowOff>
    </xdr:from>
    <xdr:to>
      <xdr:col>15</xdr:col>
      <xdr:colOff>590551</xdr:colOff>
      <xdr:row>44</xdr:row>
      <xdr:rowOff>131096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3951" y="6978161"/>
          <a:ext cx="2000250" cy="772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407670</xdr:colOff>
      <xdr:row>12</xdr:row>
      <xdr:rowOff>58276</xdr:rowOff>
    </xdr:from>
    <xdr:to>
      <xdr:col>5</xdr:col>
      <xdr:colOff>562338</xdr:colOff>
      <xdr:row>13</xdr:row>
      <xdr:rowOff>45720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4568190" y="1471786"/>
          <a:ext cx="154668" cy="189374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577198</xdr:colOff>
      <xdr:row>97</xdr:row>
      <xdr:rowOff>152408</xdr:rowOff>
    </xdr:from>
    <xdr:ext cx="1228410" cy="247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29 CuadroText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1446872" y="18755147"/>
              <a:ext cx="1228410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d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r>
                      <m:rPr>
                        <m:sty m:val="p"/>
                      </m:rP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R</m:t>
                    </m:r>
                    <m:r>
                      <a:rPr lang="es-ES" sz="1050" b="0" i="0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PE" sz="105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050" b="0" i="0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</m:e>
                      <m:sub>
                        <m:r>
                          <a:rPr lang="es-PE" sz="1050" b="0" i="1" baseline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050" b="0" i="1" baseline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/2</m:t>
                    </m:r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68" name="29 CuadroTexto">
              <a:extLst>
                <a:ext uri="{FF2B5EF4-FFF2-40B4-BE49-F238E27FC236}">
                  <a16:creationId xmlns:a16="http://schemas.microsoft.com/office/drawing/2014/main" id="{00000000-0008-0000-0000-000044000000}"/>
                </a:ext>
              </a:extLst>
            </xdr:cNvPr>
            <xdr:cNvSpPr txBox="1"/>
          </xdr:nvSpPr>
          <xdr:spPr>
            <a:xfrm>
              <a:off x="1446872" y="18755147"/>
              <a:ext cx="1228410" cy="247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d=t−R−d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_Ø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/2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</xdr:col>
      <xdr:colOff>415019</xdr:colOff>
      <xdr:row>13</xdr:row>
      <xdr:rowOff>187099</xdr:rowOff>
    </xdr:from>
    <xdr:to>
      <xdr:col>2</xdr:col>
      <xdr:colOff>517073</xdr:colOff>
      <xdr:row>14</xdr:row>
      <xdr:rowOff>139473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2187349" y="2881313"/>
          <a:ext cx="102054" cy="15308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818019</xdr:colOff>
      <xdr:row>9</xdr:row>
      <xdr:rowOff>2</xdr:rowOff>
    </xdr:from>
    <xdr:to>
      <xdr:col>5</xdr:col>
      <xdr:colOff>822239</xdr:colOff>
      <xdr:row>10</xdr:row>
      <xdr:rowOff>15297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 flipV="1">
          <a:off x="4971599" y="1891395"/>
          <a:ext cx="4220" cy="21600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45982</xdr:colOff>
      <xdr:row>12</xdr:row>
      <xdr:rowOff>124810</xdr:rowOff>
    </xdr:from>
    <xdr:to>
      <xdr:col>2</xdr:col>
      <xdr:colOff>406400</xdr:colOff>
      <xdr:row>14</xdr:row>
      <xdr:rowOff>88900</xdr:rowOff>
    </xdr:to>
    <xdr:cxnSp macro="">
      <xdr:nvCxnSpPr>
        <xdr:cNvPr id="22" name="Conector: curvad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1819603" y="2581603"/>
          <a:ext cx="360418" cy="358228"/>
        </a:xfrm>
        <a:prstGeom prst="curved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244680</xdr:colOff>
      <xdr:row>118</xdr:row>
      <xdr:rowOff>344</xdr:rowOff>
    </xdr:from>
    <xdr:to>
      <xdr:col>4</xdr:col>
      <xdr:colOff>815720</xdr:colOff>
      <xdr:row>119</xdr:row>
      <xdr:rowOff>47969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2017158" y="22562170"/>
              <a:ext cx="2078475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</m:t>
                    </m:r>
                    <m:r>
                      <a:rPr lang="es-ES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05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05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b</m:t>
                        </m:r>
                        <m:r>
                          <a:rPr lang="es-ES" sz="105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R</m:t>
                        </m:r>
                        <m:r>
                          <a:rPr lang="es-ES" sz="105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d</m:t>
                        </m:r>
                      </m:e>
                      <m:sub>
                        <m:r>
                          <a:rPr lang="es-PE" sz="105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Ø</m:t>
                        </m:r>
                      </m:sub>
                    </m:sSub>
                    <m:r>
                      <a:rPr lang="es-ES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/(</m:t>
                    </m:r>
                    <m:sSub>
                      <m:sSubPr>
                        <m:ctrlPr>
                          <a:rPr lang="es-PE" sz="105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05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05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 sz="1000">
                <a:effectLst/>
              </a:endParaRPr>
            </a:p>
          </xdr:txBody>
        </xdr:sp>
      </mc:Choice>
      <mc:Fallback xmlns="">
        <xdr:sp macro="" textlink="">
          <xdr:nvSpPr>
            <xdr:cNvPr id="83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3000000}"/>
                </a:ext>
              </a:extLst>
            </xdr:cNvPr>
            <xdr:cNvSpPr txBox="1"/>
          </xdr:nvSpPr>
          <xdr:spPr>
            <a:xfrm>
              <a:off x="2017158" y="22562170"/>
              <a:ext cx="2078475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S=</a:t>
              </a:r>
              <a:r>
                <a:rPr lang="es-PE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(b−2R−d</a:t>
              </a:r>
              <a:r>
                <a:rPr lang="es-PE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〗_</a:t>
              </a:r>
              <a:r>
                <a:rPr lang="es-PE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Ø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/(N</a:t>
              </a:r>
              <a:r>
                <a:rPr lang="es-PE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05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sz="1000">
                <a:effectLst/>
              </a:endParaRPr>
            </a:p>
          </xdr:txBody>
        </xdr:sp>
      </mc:Fallback>
    </mc:AlternateContent>
    <xdr:clientData/>
  </xdr:twoCellAnchor>
  <xdr:oneCellAnchor>
    <xdr:from>
      <xdr:col>2</xdr:col>
      <xdr:colOff>364321</xdr:colOff>
      <xdr:row>135</xdr:row>
      <xdr:rowOff>8283</xdr:rowOff>
    </xdr:from>
    <xdr:ext cx="1897206" cy="246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2136799" y="25891435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</m:t>
                    </m:r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05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05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a:rPr lang="es-PE" sz="105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05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05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05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4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 txBox="1"/>
          </xdr:nvSpPr>
          <xdr:spPr>
            <a:xfrm>
              <a:off x="2136799" y="25891435"/>
              <a:ext cx="1897206" cy="246063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PE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(b−2R−d</a:t>
              </a:r>
              <a:r>
                <a:rPr lang="es-PE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05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 i="0">
                <a:effectLst/>
              </a:endParaRPr>
            </a:p>
            <a:p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409986</xdr:colOff>
      <xdr:row>148</xdr:row>
      <xdr:rowOff>188015</xdr:rowOff>
    </xdr:from>
    <xdr:ext cx="1809750" cy="2492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2182464" y="28613928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</m:t>
                    </m:r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PE" sz="1050" i="0"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es-PE" sz="105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b</m:t>
                        </m:r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R</m:t>
                        </m:r>
                        <m: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d</m:t>
                        </m:r>
                      </m:e>
                      <m:sub>
                        <m:r>
                          <a:rPr lang="es-PE" sz="105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)/(</m:t>
                    </m:r>
                    <m:sSub>
                      <m:sSubPr>
                        <m:ctrlPr>
                          <a:rPr lang="es-PE" sz="1050" i="1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s-ES" sz="1050" b="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N</m:t>
                        </m:r>
                      </m:e>
                      <m:sub>
                        <m:r>
                          <a:rPr lang="es-PE" sz="1050" i="0"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</m:sub>
                    </m:sSub>
                    <m:r>
                      <m:rPr>
                        <m:nor/>
                      </m:rPr>
                      <a:rPr lang="es-PE" sz="1050" i="0">
                        <a:effectLst/>
                        <a:latin typeface="+mn-lt"/>
                        <a:ea typeface="+mn-ea"/>
                        <a:cs typeface="+mn-cs"/>
                      </a:rPr>
                      <m:t>−1)</m:t>
                    </m:r>
                  </m:oMath>
                </m:oMathPara>
              </a14:m>
              <a:endParaRPr lang="es-PE">
                <a:effectLst/>
              </a:endParaRPr>
            </a:p>
          </xdr:txBody>
        </xdr:sp>
      </mc:Choice>
      <mc:Fallback xmlns="">
        <xdr:sp macro="" textlink="">
          <xdr:nvSpPr>
            <xdr:cNvPr id="85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 txBox="1"/>
          </xdr:nvSpPr>
          <xdr:spPr>
            <a:xfrm>
              <a:off x="2182464" y="28613928"/>
              <a:ext cx="1809750" cy="249238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S=</a:t>
              </a:r>
              <a:r>
                <a:rPr lang="es-PE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 〖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(b−2R−d</a:t>
              </a:r>
              <a:r>
                <a:rPr lang="es-PE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ES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)/(N</a:t>
              </a:r>
              <a:r>
                <a:rPr lang="es-PE" sz="1050" b="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i="0"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"−1)</a:t>
              </a:r>
              <a:r>
                <a:rPr lang="es-PE" sz="1050" i="0"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PE">
                <a:effectLst/>
              </a:endParaRPr>
            </a:p>
          </xdr:txBody>
        </xdr:sp>
      </mc:Fallback>
    </mc:AlternateContent>
    <xdr:clientData/>
  </xdr:oneCellAnchor>
  <xdr:twoCellAnchor>
    <xdr:from>
      <xdr:col>4</xdr:col>
      <xdr:colOff>4571</xdr:colOff>
      <xdr:row>158</xdr:row>
      <xdr:rowOff>190501</xdr:rowOff>
    </xdr:from>
    <xdr:to>
      <xdr:col>5</xdr:col>
      <xdr:colOff>706244</xdr:colOff>
      <xdr:row>158</xdr:row>
      <xdr:rowOff>195147</xdr:rowOff>
    </xdr:to>
    <xdr:cxnSp macro="">
      <xdr:nvCxnSpPr>
        <xdr:cNvPr id="236" name="Conector rect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CxnSpPr/>
      </xdr:nvCxnSpPr>
      <xdr:spPr>
        <a:xfrm>
          <a:off x="3281171" y="30584776"/>
          <a:ext cx="1577973" cy="46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368085</xdr:colOff>
      <xdr:row>160</xdr:row>
      <xdr:rowOff>6458</xdr:rowOff>
    </xdr:from>
    <xdr:to>
      <xdr:col>5</xdr:col>
      <xdr:colOff>333378</xdr:colOff>
      <xdr:row>160</xdr:row>
      <xdr:rowOff>6806</xdr:rowOff>
    </xdr:to>
    <xdr:cxnSp macro="">
      <xdr:nvCxnSpPr>
        <xdr:cNvPr id="237" name="Conector rect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CxnSpPr/>
      </xdr:nvCxnSpPr>
      <xdr:spPr>
        <a:xfrm>
          <a:off x="3644685" y="30800783"/>
          <a:ext cx="841593" cy="34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372663</xdr:colOff>
      <xdr:row>162</xdr:row>
      <xdr:rowOff>3517</xdr:rowOff>
    </xdr:from>
    <xdr:to>
      <xdr:col>2</xdr:col>
      <xdr:colOff>678565</xdr:colOff>
      <xdr:row>164</xdr:row>
      <xdr:rowOff>2635</xdr:rowOff>
    </xdr:to>
    <xdr:cxnSp macro="">
      <xdr:nvCxnSpPr>
        <xdr:cNvPr id="239" name="Conector: angular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CxnSpPr/>
      </xdr:nvCxnSpPr>
      <xdr:spPr>
        <a:xfrm rot="5400000" flipH="1" flipV="1">
          <a:off x="2100186" y="31262573"/>
          <a:ext cx="400171" cy="30590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676777</xdr:colOff>
      <xdr:row>160</xdr:row>
      <xdr:rowOff>190496</xdr:rowOff>
    </xdr:from>
    <xdr:to>
      <xdr:col>3</xdr:col>
      <xdr:colOff>466226</xdr:colOff>
      <xdr:row>162</xdr:row>
      <xdr:rowOff>0</xdr:rowOff>
    </xdr:to>
    <xdr:cxnSp macro="">
      <xdr:nvCxnSpPr>
        <xdr:cNvPr id="240" name="Conector: angular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CxnSpPr/>
      </xdr:nvCxnSpPr>
      <xdr:spPr>
        <a:xfrm rot="10800000" flipV="1">
          <a:off x="2451435" y="31001364"/>
          <a:ext cx="541423" cy="210557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467899</xdr:colOff>
      <xdr:row>158</xdr:row>
      <xdr:rowOff>187817</xdr:rowOff>
    </xdr:from>
    <xdr:to>
      <xdr:col>4</xdr:col>
      <xdr:colOff>8054</xdr:colOff>
      <xdr:row>160</xdr:row>
      <xdr:rowOff>191594</xdr:rowOff>
    </xdr:to>
    <xdr:cxnSp macro="">
      <xdr:nvCxnSpPr>
        <xdr:cNvPr id="241" name="Conector: angular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CxnSpPr/>
      </xdr:nvCxnSpPr>
      <xdr:spPr>
        <a:xfrm rot="5400000" flipH="1" flipV="1">
          <a:off x="2932602" y="30684981"/>
          <a:ext cx="406241" cy="291422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738941</xdr:colOff>
      <xdr:row>164</xdr:row>
      <xdr:rowOff>12027</xdr:rowOff>
    </xdr:from>
    <xdr:to>
      <xdr:col>2</xdr:col>
      <xdr:colOff>372982</xdr:colOff>
      <xdr:row>165</xdr:row>
      <xdr:rowOff>22057</xdr:rowOff>
    </xdr:to>
    <xdr:cxnSp macro="">
      <xdr:nvCxnSpPr>
        <xdr:cNvPr id="242" name="Conector: angular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CxnSpPr/>
      </xdr:nvCxnSpPr>
      <xdr:spPr>
        <a:xfrm rot="10800000" flipV="1">
          <a:off x="1605716" y="31606452"/>
          <a:ext cx="538916" cy="21005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443279</xdr:colOff>
      <xdr:row>165</xdr:row>
      <xdr:rowOff>21314</xdr:rowOff>
    </xdr:from>
    <xdr:to>
      <xdr:col>1</xdr:col>
      <xdr:colOff>735645</xdr:colOff>
      <xdr:row>167</xdr:row>
      <xdr:rowOff>28780</xdr:rowOff>
    </xdr:to>
    <xdr:cxnSp macro="">
      <xdr:nvCxnSpPr>
        <xdr:cNvPr id="243" name="Conector: angular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CxnSpPr/>
      </xdr:nvCxnSpPr>
      <xdr:spPr>
        <a:xfrm rot="5400000" flipH="1" flipV="1">
          <a:off x="1257492" y="31877851"/>
          <a:ext cx="398492" cy="292366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456128</xdr:colOff>
      <xdr:row>167</xdr:row>
      <xdr:rowOff>24057</xdr:rowOff>
    </xdr:from>
    <xdr:to>
      <xdr:col>1</xdr:col>
      <xdr:colOff>440165</xdr:colOff>
      <xdr:row>168</xdr:row>
      <xdr:rowOff>40247</xdr:rowOff>
    </xdr:to>
    <xdr:cxnSp macro="">
      <xdr:nvCxnSpPr>
        <xdr:cNvPr id="244" name="Conector: angular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CxnSpPr/>
      </xdr:nvCxnSpPr>
      <xdr:spPr>
        <a:xfrm rot="10800000" flipV="1">
          <a:off x="456128" y="32199507"/>
          <a:ext cx="850812" cy="216215"/>
        </a:xfrm>
        <a:prstGeom prst="bentConnector3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459597</xdr:colOff>
      <xdr:row>168</xdr:row>
      <xdr:rowOff>41985</xdr:rowOff>
    </xdr:from>
    <xdr:to>
      <xdr:col>0</xdr:col>
      <xdr:colOff>464346</xdr:colOff>
      <xdr:row>172</xdr:row>
      <xdr:rowOff>11906</xdr:rowOff>
    </xdr:to>
    <xdr:cxnSp macro="">
      <xdr:nvCxnSpPr>
        <xdr:cNvPr id="245" name="Conector rect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/>
      </xdr:nvCxnSpPr>
      <xdr:spPr>
        <a:xfrm>
          <a:off x="459597" y="32417460"/>
          <a:ext cx="4749" cy="7604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467614</xdr:colOff>
      <xdr:row>172</xdr:row>
      <xdr:rowOff>8050</xdr:rowOff>
    </xdr:from>
    <xdr:to>
      <xdr:col>1</xdr:col>
      <xdr:colOff>64395</xdr:colOff>
      <xdr:row>172</xdr:row>
      <xdr:rowOff>11907</xdr:rowOff>
    </xdr:to>
    <xdr:cxnSp macro="">
      <xdr:nvCxnSpPr>
        <xdr:cNvPr id="246" name="Conector rect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/>
      </xdr:nvCxnSpPr>
      <xdr:spPr>
        <a:xfrm flipV="1">
          <a:off x="467614" y="33174100"/>
          <a:ext cx="463556" cy="3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68005</xdr:colOff>
      <xdr:row>169</xdr:row>
      <xdr:rowOff>125866</xdr:rowOff>
    </xdr:from>
    <xdr:to>
      <xdr:col>1</xdr:col>
      <xdr:colOff>71438</xdr:colOff>
      <xdr:row>172</xdr:row>
      <xdr:rowOff>8638</xdr:rowOff>
    </xdr:to>
    <xdr:cxnSp macro="">
      <xdr:nvCxnSpPr>
        <xdr:cNvPr id="247" name="Conector rect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CxnSpPr/>
      </xdr:nvCxnSpPr>
      <xdr:spPr>
        <a:xfrm flipV="1">
          <a:off x="934780" y="32701366"/>
          <a:ext cx="3433" cy="4733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68036</xdr:colOff>
      <xdr:row>160</xdr:row>
      <xdr:rowOff>8659</xdr:rowOff>
    </xdr:from>
    <xdr:to>
      <xdr:col>4</xdr:col>
      <xdr:colOff>368011</xdr:colOff>
      <xdr:row>169</xdr:row>
      <xdr:rowOff>125866</xdr:rowOff>
    </xdr:to>
    <xdr:cxnSp macro="">
      <xdr:nvCxnSpPr>
        <xdr:cNvPr id="248" name="Conector rect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/>
      </xdr:nvCxnSpPr>
      <xdr:spPr>
        <a:xfrm flipV="1">
          <a:off x="934811" y="30802984"/>
          <a:ext cx="2709800" cy="189838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446942</xdr:colOff>
      <xdr:row>172</xdr:row>
      <xdr:rowOff>118110</xdr:rowOff>
    </xdr:from>
    <xdr:to>
      <xdr:col>1</xdr:col>
      <xdr:colOff>57150</xdr:colOff>
      <xdr:row>172</xdr:row>
      <xdr:rowOff>121334</xdr:rowOff>
    </xdr:to>
    <xdr:cxnSp macro="">
      <xdr:nvCxnSpPr>
        <xdr:cNvPr id="249" name="Conector recto de flecha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CxnSpPr/>
      </xdr:nvCxnSpPr>
      <xdr:spPr>
        <a:xfrm flipV="1">
          <a:off x="446942" y="33284160"/>
          <a:ext cx="476983" cy="3224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58615</xdr:colOff>
      <xdr:row>172</xdr:row>
      <xdr:rowOff>113109</xdr:rowOff>
    </xdr:from>
    <xdr:to>
      <xdr:col>3</xdr:col>
      <xdr:colOff>744141</xdr:colOff>
      <xdr:row>172</xdr:row>
      <xdr:rowOff>117231</xdr:rowOff>
    </xdr:to>
    <xdr:cxnSp macro="">
      <xdr:nvCxnSpPr>
        <xdr:cNvPr id="250" name="Conector recto de flecha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CxnSpPr/>
      </xdr:nvCxnSpPr>
      <xdr:spPr>
        <a:xfrm flipV="1">
          <a:off x="925390" y="33279159"/>
          <a:ext cx="2342876" cy="4122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738188</xdr:colOff>
      <xdr:row>172</xdr:row>
      <xdr:rowOff>113110</xdr:rowOff>
    </xdr:from>
    <xdr:to>
      <xdr:col>5</xdr:col>
      <xdr:colOff>453390</xdr:colOff>
      <xdr:row>172</xdr:row>
      <xdr:rowOff>121920</xdr:rowOff>
    </xdr:to>
    <xdr:cxnSp macro="">
      <xdr:nvCxnSpPr>
        <xdr:cNvPr id="251" name="Conector recto de flecha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CxnSpPr/>
      </xdr:nvCxnSpPr>
      <xdr:spPr>
        <a:xfrm>
          <a:off x="3262313" y="33279160"/>
          <a:ext cx="1343977" cy="8810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458053</xdr:colOff>
      <xdr:row>172</xdr:row>
      <xdr:rowOff>122362</xdr:rowOff>
    </xdr:from>
    <xdr:to>
      <xdr:col>5</xdr:col>
      <xdr:colOff>701040</xdr:colOff>
      <xdr:row>172</xdr:row>
      <xdr:rowOff>125730</xdr:rowOff>
    </xdr:to>
    <xdr:cxnSp macro="">
      <xdr:nvCxnSpPr>
        <xdr:cNvPr id="252" name="Conector recto de flecha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/>
      </xdr:nvCxnSpPr>
      <xdr:spPr>
        <a:xfrm>
          <a:off x="4610953" y="33288412"/>
          <a:ext cx="242987" cy="3368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740021</xdr:colOff>
      <xdr:row>168</xdr:row>
      <xdr:rowOff>53578</xdr:rowOff>
    </xdr:from>
    <xdr:to>
      <xdr:col>3</xdr:col>
      <xdr:colOff>744141</xdr:colOff>
      <xdr:row>172</xdr:row>
      <xdr:rowOff>36634</xdr:rowOff>
    </xdr:to>
    <xdr:cxnSp macro="">
      <xdr:nvCxnSpPr>
        <xdr:cNvPr id="260" name="Conector rec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/>
      </xdr:nvCxnSpPr>
      <xdr:spPr>
        <a:xfrm flipH="1">
          <a:off x="3264146" y="32429053"/>
          <a:ext cx="4120" cy="7736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467042</xdr:colOff>
      <xdr:row>168</xdr:row>
      <xdr:rowOff>88280</xdr:rowOff>
    </xdr:from>
    <xdr:to>
      <xdr:col>5</xdr:col>
      <xdr:colOff>471006</xdr:colOff>
      <xdr:row>172</xdr:row>
      <xdr:rowOff>49823</xdr:rowOff>
    </xdr:to>
    <xdr:cxnSp macro="">
      <xdr:nvCxnSpPr>
        <xdr:cNvPr id="261" name="Conector rect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CxnSpPr/>
      </xdr:nvCxnSpPr>
      <xdr:spPr>
        <a:xfrm flipH="1">
          <a:off x="4619942" y="32463755"/>
          <a:ext cx="3964" cy="75211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687476</xdr:colOff>
      <xdr:row>168</xdr:row>
      <xdr:rowOff>69695</xdr:rowOff>
    </xdr:from>
    <xdr:to>
      <xdr:col>5</xdr:col>
      <xdr:colOff>690046</xdr:colOff>
      <xdr:row>172</xdr:row>
      <xdr:rowOff>48357</xdr:rowOff>
    </xdr:to>
    <xdr:cxnSp macro="">
      <xdr:nvCxnSpPr>
        <xdr:cNvPr id="262" name="Conector rec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/>
      </xdr:nvCxnSpPr>
      <xdr:spPr>
        <a:xfrm flipH="1">
          <a:off x="4840376" y="32445170"/>
          <a:ext cx="2570" cy="7692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113109</xdr:colOff>
      <xdr:row>169</xdr:row>
      <xdr:rowOff>5953</xdr:rowOff>
    </xdr:from>
    <xdr:to>
      <xdr:col>0</xdr:col>
      <xdr:colOff>458390</xdr:colOff>
      <xdr:row>169</xdr:row>
      <xdr:rowOff>5953</xdr:rowOff>
    </xdr:to>
    <xdr:cxnSp macro="">
      <xdr:nvCxnSpPr>
        <xdr:cNvPr id="263" name="Conector rect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CxnSpPr/>
      </xdr:nvCxnSpPr>
      <xdr:spPr>
        <a:xfrm flipH="1">
          <a:off x="113109" y="32581453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110731</xdr:colOff>
      <xdr:row>169</xdr:row>
      <xdr:rowOff>80964</xdr:rowOff>
    </xdr:from>
    <xdr:to>
      <xdr:col>0</xdr:col>
      <xdr:colOff>456012</xdr:colOff>
      <xdr:row>169</xdr:row>
      <xdr:rowOff>80964</xdr:rowOff>
    </xdr:to>
    <xdr:cxnSp macro="">
      <xdr:nvCxnSpPr>
        <xdr:cNvPr id="264" name="Conector rect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/>
      </xdr:nvCxnSpPr>
      <xdr:spPr>
        <a:xfrm flipH="1">
          <a:off x="110731" y="32656464"/>
          <a:ext cx="3452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315516</xdr:colOff>
      <xdr:row>169</xdr:row>
      <xdr:rowOff>83343</xdr:rowOff>
    </xdr:from>
    <xdr:to>
      <xdr:col>0</xdr:col>
      <xdr:colOff>315516</xdr:colOff>
      <xdr:row>172</xdr:row>
      <xdr:rowOff>0</xdr:rowOff>
    </xdr:to>
    <xdr:cxnSp macro="">
      <xdr:nvCxnSpPr>
        <xdr:cNvPr id="265" name="Conector recto de flecha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CxnSpPr/>
      </xdr:nvCxnSpPr>
      <xdr:spPr>
        <a:xfrm flipV="1">
          <a:off x="315516" y="32658843"/>
          <a:ext cx="0" cy="507207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568506</xdr:colOff>
      <xdr:row>159</xdr:row>
      <xdr:rowOff>64634</xdr:rowOff>
    </xdr:from>
    <xdr:to>
      <xdr:col>4</xdr:col>
      <xdr:colOff>510676</xdr:colOff>
      <xdr:row>170</xdr:row>
      <xdr:rowOff>153080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568506" y="30658934"/>
          <a:ext cx="3218770" cy="226967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510268</xdr:colOff>
      <xdr:row>159</xdr:row>
      <xdr:rowOff>60960</xdr:rowOff>
    </xdr:from>
    <xdr:to>
      <xdr:col>4</xdr:col>
      <xdr:colOff>800100</xdr:colOff>
      <xdr:row>159</xdr:row>
      <xdr:rowOff>64634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 flipV="1">
          <a:off x="3786868" y="30655260"/>
          <a:ext cx="289832" cy="36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136071</xdr:colOff>
      <xdr:row>159</xdr:row>
      <xdr:rowOff>167268</xdr:rowOff>
    </xdr:from>
    <xdr:to>
      <xdr:col>5</xdr:col>
      <xdr:colOff>678365</xdr:colOff>
      <xdr:row>159</xdr:row>
      <xdr:rowOff>173492</xdr:rowOff>
    </xdr:to>
    <xdr:cxnSp macro="">
      <xdr:nvCxnSpPr>
        <xdr:cNvPr id="272" name="Conector rect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CxnSpPr/>
      </xdr:nvCxnSpPr>
      <xdr:spPr>
        <a:xfrm flipV="1">
          <a:off x="3412671" y="30761568"/>
          <a:ext cx="1418594" cy="622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627920</xdr:colOff>
      <xdr:row>159</xdr:row>
      <xdr:rowOff>173183</xdr:rowOff>
    </xdr:from>
    <xdr:to>
      <xdr:col>4</xdr:col>
      <xdr:colOff>138682</xdr:colOff>
      <xdr:row>160</xdr:row>
      <xdr:rowOff>168853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 flipH="1">
          <a:off x="3152045" y="30767483"/>
          <a:ext cx="263237" cy="19569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271221</xdr:colOff>
      <xdr:row>159</xdr:row>
      <xdr:rowOff>24068</xdr:rowOff>
    </xdr:from>
    <xdr:to>
      <xdr:col>5</xdr:col>
      <xdr:colOff>678365</xdr:colOff>
      <xdr:row>159</xdr:row>
      <xdr:rowOff>25248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>
          <a:off x="3547821" y="30618368"/>
          <a:ext cx="1283444" cy="118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87630</xdr:colOff>
      <xdr:row>159</xdr:row>
      <xdr:rowOff>22688</xdr:rowOff>
    </xdr:from>
    <xdr:to>
      <xdr:col>4</xdr:col>
      <xdr:colOff>272689</xdr:colOff>
      <xdr:row>162</xdr:row>
      <xdr:rowOff>95250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2611755" y="30616988"/>
          <a:ext cx="937534" cy="6726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510268</xdr:colOff>
      <xdr:row>165</xdr:row>
      <xdr:rowOff>159884</xdr:rowOff>
    </xdr:from>
    <xdr:to>
      <xdr:col>1</xdr:col>
      <xdr:colOff>864054</xdr:colOff>
      <xdr:row>170</xdr:row>
      <xdr:rowOff>235</xdr:rowOff>
    </xdr:to>
    <xdr:cxnSp macro="">
      <xdr:nvCxnSpPr>
        <xdr:cNvPr id="141" name="Conector rect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 flipV="1">
          <a:off x="510268" y="31954334"/>
          <a:ext cx="1220561" cy="8214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510702</xdr:colOff>
      <xdr:row>170</xdr:row>
      <xdr:rowOff>2487</xdr:rowOff>
    </xdr:from>
    <xdr:to>
      <xdr:col>0</xdr:col>
      <xdr:colOff>510702</xdr:colOff>
      <xdr:row>171</xdr:row>
      <xdr:rowOff>170169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510702" y="32778012"/>
          <a:ext cx="0" cy="36770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567204</xdr:colOff>
      <xdr:row>170</xdr:row>
      <xdr:rowOff>155568</xdr:rowOff>
    </xdr:from>
    <xdr:to>
      <xdr:col>0</xdr:col>
      <xdr:colOff>568506</xdr:colOff>
      <xdr:row>171</xdr:row>
      <xdr:rowOff>187633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567204" y="32931093"/>
          <a:ext cx="1302" cy="23209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159</xdr:row>
      <xdr:rowOff>26670</xdr:rowOff>
    </xdr:from>
    <xdr:to>
      <xdr:col>5</xdr:col>
      <xdr:colOff>156209</xdr:colOff>
      <xdr:row>159</xdr:row>
      <xdr:rowOff>72389</xdr:rowOff>
    </xdr:to>
    <xdr:sp macro="" textlink="">
      <xdr:nvSpPr>
        <xdr:cNvPr id="157" name="Diagrama de flujo: conector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4263390" y="3062097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739140</xdr:colOff>
      <xdr:row>159</xdr:row>
      <xdr:rowOff>26670</xdr:rowOff>
    </xdr:from>
    <xdr:to>
      <xdr:col>4</xdr:col>
      <xdr:colOff>784859</xdr:colOff>
      <xdr:row>159</xdr:row>
      <xdr:rowOff>72389</xdr:rowOff>
    </xdr:to>
    <xdr:sp macro="" textlink="">
      <xdr:nvSpPr>
        <xdr:cNvPr id="158" name="Diagrama de flujo: conector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4015740" y="3062097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495300</xdr:colOff>
      <xdr:row>159</xdr:row>
      <xdr:rowOff>22860</xdr:rowOff>
    </xdr:from>
    <xdr:to>
      <xdr:col>4</xdr:col>
      <xdr:colOff>541019</xdr:colOff>
      <xdr:row>159</xdr:row>
      <xdr:rowOff>68579</xdr:rowOff>
    </xdr:to>
    <xdr:sp macro="" textlink="">
      <xdr:nvSpPr>
        <xdr:cNvPr id="161" name="Diagrama de flujo: conector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3771900" y="3061716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274320</xdr:colOff>
      <xdr:row>159</xdr:row>
      <xdr:rowOff>30480</xdr:rowOff>
    </xdr:from>
    <xdr:to>
      <xdr:col>4</xdr:col>
      <xdr:colOff>320039</xdr:colOff>
      <xdr:row>159</xdr:row>
      <xdr:rowOff>76199</xdr:rowOff>
    </xdr:to>
    <xdr:sp macro="" textlink="">
      <xdr:nvSpPr>
        <xdr:cNvPr id="163" name="Diagrama de flujo: conector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3550920" y="3062478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137160</xdr:colOff>
      <xdr:row>159</xdr:row>
      <xdr:rowOff>118110</xdr:rowOff>
    </xdr:from>
    <xdr:to>
      <xdr:col>4</xdr:col>
      <xdr:colOff>182879</xdr:colOff>
      <xdr:row>159</xdr:row>
      <xdr:rowOff>163829</xdr:rowOff>
    </xdr:to>
    <xdr:sp macro="" textlink="">
      <xdr:nvSpPr>
        <xdr:cNvPr id="164" name="Diagrama de flujo: conector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3413760" y="3071241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632460</xdr:colOff>
      <xdr:row>160</xdr:row>
      <xdr:rowOff>102870</xdr:rowOff>
    </xdr:from>
    <xdr:to>
      <xdr:col>3</xdr:col>
      <xdr:colOff>678179</xdr:colOff>
      <xdr:row>160</xdr:row>
      <xdr:rowOff>148589</xdr:rowOff>
    </xdr:to>
    <xdr:sp macro="" textlink="">
      <xdr:nvSpPr>
        <xdr:cNvPr id="167" name="Diagrama de flujo: conector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3156585" y="3089719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365760</xdr:colOff>
      <xdr:row>161</xdr:row>
      <xdr:rowOff>91440</xdr:rowOff>
    </xdr:from>
    <xdr:to>
      <xdr:col>3</xdr:col>
      <xdr:colOff>411479</xdr:colOff>
      <xdr:row>161</xdr:row>
      <xdr:rowOff>137159</xdr:rowOff>
    </xdr:to>
    <xdr:sp macro="" textlink="">
      <xdr:nvSpPr>
        <xdr:cNvPr id="179" name="Diagrama de flujo: conector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2889885" y="3108579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121920</xdr:colOff>
      <xdr:row>162</xdr:row>
      <xdr:rowOff>68580</xdr:rowOff>
    </xdr:from>
    <xdr:to>
      <xdr:col>3</xdr:col>
      <xdr:colOff>167639</xdr:colOff>
      <xdr:row>162</xdr:row>
      <xdr:rowOff>114299</xdr:rowOff>
    </xdr:to>
    <xdr:sp macro="" textlink="">
      <xdr:nvSpPr>
        <xdr:cNvPr id="181" name="Diagrama de flujo: conector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2646045" y="31262955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106680</xdr:colOff>
      <xdr:row>159</xdr:row>
      <xdr:rowOff>125730</xdr:rowOff>
    </xdr:from>
    <xdr:to>
      <xdr:col>5</xdr:col>
      <xdr:colOff>152399</xdr:colOff>
      <xdr:row>159</xdr:row>
      <xdr:rowOff>171449</xdr:rowOff>
    </xdr:to>
    <xdr:sp macro="" textlink="">
      <xdr:nvSpPr>
        <xdr:cNvPr id="182" name="Diagrama de flujo: conector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4259580" y="3072003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731520</xdr:colOff>
      <xdr:row>159</xdr:row>
      <xdr:rowOff>129540</xdr:rowOff>
    </xdr:from>
    <xdr:to>
      <xdr:col>4</xdr:col>
      <xdr:colOff>777239</xdr:colOff>
      <xdr:row>159</xdr:row>
      <xdr:rowOff>175259</xdr:rowOff>
    </xdr:to>
    <xdr:sp macro="" textlink="">
      <xdr:nvSpPr>
        <xdr:cNvPr id="183" name="Diagrama de flujo: conector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4008120" y="3072384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445770</xdr:colOff>
      <xdr:row>159</xdr:row>
      <xdr:rowOff>125730</xdr:rowOff>
    </xdr:from>
    <xdr:to>
      <xdr:col>4</xdr:col>
      <xdr:colOff>491489</xdr:colOff>
      <xdr:row>159</xdr:row>
      <xdr:rowOff>171449</xdr:rowOff>
    </xdr:to>
    <xdr:sp macro="" textlink="">
      <xdr:nvSpPr>
        <xdr:cNvPr id="185" name="Diagrama de flujo: conector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3722370" y="3072003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208325</xdr:colOff>
      <xdr:row>160</xdr:row>
      <xdr:rowOff>10206</xdr:rowOff>
    </xdr:from>
    <xdr:to>
      <xdr:col>4</xdr:col>
      <xdr:colOff>254044</xdr:colOff>
      <xdr:row>160</xdr:row>
      <xdr:rowOff>54700</xdr:rowOff>
    </xdr:to>
    <xdr:sp macro="" textlink="">
      <xdr:nvSpPr>
        <xdr:cNvPr id="186" name="Diagrama de flujo: conector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3484925" y="30804531"/>
          <a:ext cx="45719" cy="4449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699407</xdr:colOff>
      <xdr:row>160</xdr:row>
      <xdr:rowOff>196079</xdr:rowOff>
    </xdr:from>
    <xdr:to>
      <xdr:col>3</xdr:col>
      <xdr:colOff>745126</xdr:colOff>
      <xdr:row>161</xdr:row>
      <xdr:rowOff>39868</xdr:rowOff>
    </xdr:to>
    <xdr:sp macro="" textlink="">
      <xdr:nvSpPr>
        <xdr:cNvPr id="188" name="Diagrama de flujo: conector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3223532" y="30990404"/>
          <a:ext cx="45719" cy="4381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439919</xdr:colOff>
      <xdr:row>161</xdr:row>
      <xdr:rowOff>180838</xdr:rowOff>
    </xdr:from>
    <xdr:to>
      <xdr:col>3</xdr:col>
      <xdr:colOff>485638</xdr:colOff>
      <xdr:row>162</xdr:row>
      <xdr:rowOff>24627</xdr:rowOff>
    </xdr:to>
    <xdr:sp macro="" textlink="">
      <xdr:nvSpPr>
        <xdr:cNvPr id="190" name="Diagrama de flujo: conector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2964044" y="31175188"/>
          <a:ext cx="45719" cy="43814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195671</xdr:colOff>
      <xdr:row>162</xdr:row>
      <xdr:rowOff>154577</xdr:rowOff>
    </xdr:from>
    <xdr:to>
      <xdr:col>3</xdr:col>
      <xdr:colOff>241390</xdr:colOff>
      <xdr:row>163</xdr:row>
      <xdr:rowOff>1514</xdr:rowOff>
    </xdr:to>
    <xdr:sp macro="" textlink="">
      <xdr:nvSpPr>
        <xdr:cNvPr id="192" name="Diagrama de flujo: conector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2719796" y="31348952"/>
          <a:ext cx="45719" cy="4696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688333</xdr:colOff>
      <xdr:row>163</xdr:row>
      <xdr:rowOff>139450</xdr:rowOff>
    </xdr:from>
    <xdr:to>
      <xdr:col>2</xdr:col>
      <xdr:colOff>734052</xdr:colOff>
      <xdr:row>163</xdr:row>
      <xdr:rowOff>185169</xdr:rowOff>
    </xdr:to>
    <xdr:sp macro="" textlink="">
      <xdr:nvSpPr>
        <xdr:cNvPr id="194" name="Diagrama de flujo: conector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2459983" y="31533850"/>
          <a:ext cx="45719" cy="45719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424085</xdr:colOff>
      <xdr:row>164</xdr:row>
      <xdr:rowOff>128485</xdr:rowOff>
    </xdr:from>
    <xdr:to>
      <xdr:col>2</xdr:col>
      <xdr:colOff>469804</xdr:colOff>
      <xdr:row>164</xdr:row>
      <xdr:rowOff>172067</xdr:rowOff>
    </xdr:to>
    <xdr:sp macro="" textlink="">
      <xdr:nvSpPr>
        <xdr:cNvPr id="196" name="Diagrama de flujo: conector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2195735" y="31722910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186119</xdr:colOff>
      <xdr:row>165</xdr:row>
      <xdr:rowOff>99770</xdr:rowOff>
    </xdr:from>
    <xdr:to>
      <xdr:col>2</xdr:col>
      <xdr:colOff>231838</xdr:colOff>
      <xdr:row>165</xdr:row>
      <xdr:rowOff>143352</xdr:rowOff>
    </xdr:to>
    <xdr:sp macro="" textlink="">
      <xdr:nvSpPr>
        <xdr:cNvPr id="198" name="Diagrama de flujo: conector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1957769" y="31894220"/>
          <a:ext cx="45719" cy="43582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843663</xdr:colOff>
      <xdr:row>166</xdr:row>
      <xdr:rowOff>70724</xdr:rowOff>
    </xdr:from>
    <xdr:to>
      <xdr:col>1</xdr:col>
      <xdr:colOff>889382</xdr:colOff>
      <xdr:row>166</xdr:row>
      <xdr:rowOff>114305</xdr:rowOff>
    </xdr:to>
    <xdr:sp macro="" textlink="">
      <xdr:nvSpPr>
        <xdr:cNvPr id="200" name="Diagrama de flujo: conector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1710438" y="3205567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606950</xdr:colOff>
      <xdr:row>167</xdr:row>
      <xdr:rowOff>44672</xdr:rowOff>
    </xdr:from>
    <xdr:to>
      <xdr:col>1</xdr:col>
      <xdr:colOff>652669</xdr:colOff>
      <xdr:row>167</xdr:row>
      <xdr:rowOff>88253</xdr:rowOff>
    </xdr:to>
    <xdr:sp macro="" textlink="">
      <xdr:nvSpPr>
        <xdr:cNvPr id="201" name="Diagrama de flujo: conector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1473725" y="32220122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395358</xdr:colOff>
      <xdr:row>167</xdr:row>
      <xdr:rowOff>193670</xdr:rowOff>
    </xdr:from>
    <xdr:to>
      <xdr:col>1</xdr:col>
      <xdr:colOff>441077</xdr:colOff>
      <xdr:row>168</xdr:row>
      <xdr:rowOff>36545</xdr:rowOff>
    </xdr:to>
    <xdr:sp macro="" textlink="">
      <xdr:nvSpPr>
        <xdr:cNvPr id="202" name="Diagrama de flujo: conector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1262133" y="32369120"/>
          <a:ext cx="45719" cy="42900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176965</xdr:colOff>
      <xdr:row>168</xdr:row>
      <xdr:rowOff>152168</xdr:rowOff>
    </xdr:from>
    <xdr:to>
      <xdr:col>1</xdr:col>
      <xdr:colOff>222684</xdr:colOff>
      <xdr:row>168</xdr:row>
      <xdr:rowOff>195749</xdr:rowOff>
    </xdr:to>
    <xdr:sp macro="" textlink="">
      <xdr:nvSpPr>
        <xdr:cNvPr id="203" name="Diagrama de flujo: conector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1043740" y="32527643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846436</xdr:colOff>
      <xdr:row>169</xdr:row>
      <xdr:rowOff>90256</xdr:rowOff>
    </xdr:from>
    <xdr:to>
      <xdr:col>1</xdr:col>
      <xdr:colOff>24700</xdr:colOff>
      <xdr:row>169</xdr:row>
      <xdr:rowOff>133837</xdr:rowOff>
    </xdr:to>
    <xdr:sp macro="" textlink="">
      <xdr:nvSpPr>
        <xdr:cNvPr id="204" name="Diagrama de flujo: conector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846436" y="32665756"/>
          <a:ext cx="4503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651853</xdr:colOff>
      <xdr:row>170</xdr:row>
      <xdr:rowOff>21539</xdr:rowOff>
    </xdr:from>
    <xdr:to>
      <xdr:col>0</xdr:col>
      <xdr:colOff>697572</xdr:colOff>
      <xdr:row>170</xdr:row>
      <xdr:rowOff>65120</xdr:rowOff>
    </xdr:to>
    <xdr:sp macro="" textlink="">
      <xdr:nvSpPr>
        <xdr:cNvPr id="205" name="Diagrama de flujo: conector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51853" y="3279706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521225</xdr:colOff>
      <xdr:row>171</xdr:row>
      <xdr:rowOff>115428</xdr:rowOff>
    </xdr:from>
    <xdr:to>
      <xdr:col>0</xdr:col>
      <xdr:colOff>566944</xdr:colOff>
      <xdr:row>171</xdr:row>
      <xdr:rowOff>159009</xdr:rowOff>
    </xdr:to>
    <xdr:sp macro="" textlink="">
      <xdr:nvSpPr>
        <xdr:cNvPr id="207" name="Diagrama de flujo: conector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521225" y="3309097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596744</xdr:colOff>
      <xdr:row>169</xdr:row>
      <xdr:rowOff>129716</xdr:rowOff>
    </xdr:from>
    <xdr:to>
      <xdr:col>0</xdr:col>
      <xdr:colOff>642463</xdr:colOff>
      <xdr:row>169</xdr:row>
      <xdr:rowOff>173297</xdr:rowOff>
    </xdr:to>
    <xdr:sp macro="" textlink="">
      <xdr:nvSpPr>
        <xdr:cNvPr id="208" name="Diagrama de flujo: conector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596744" y="32705216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793368</xdr:colOff>
      <xdr:row>168</xdr:row>
      <xdr:rowOff>190268</xdr:rowOff>
    </xdr:from>
    <xdr:to>
      <xdr:col>0</xdr:col>
      <xdr:colOff>839087</xdr:colOff>
      <xdr:row>169</xdr:row>
      <xdr:rowOff>33144</xdr:rowOff>
    </xdr:to>
    <xdr:sp macro="" textlink="">
      <xdr:nvSpPr>
        <xdr:cNvPr id="209" name="Diagrama de flujo: conector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793368" y="32565743"/>
          <a:ext cx="45719" cy="4290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119135</xdr:colOff>
      <xdr:row>168</xdr:row>
      <xdr:rowOff>60319</xdr:rowOff>
    </xdr:from>
    <xdr:to>
      <xdr:col>1</xdr:col>
      <xdr:colOff>164854</xdr:colOff>
      <xdr:row>168</xdr:row>
      <xdr:rowOff>103900</xdr:rowOff>
    </xdr:to>
    <xdr:sp macro="" textlink="">
      <xdr:nvSpPr>
        <xdr:cNvPr id="210" name="Diagrama de flujo: conector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985910" y="32435794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332767</xdr:colOff>
      <xdr:row>167</xdr:row>
      <xdr:rowOff>114068</xdr:rowOff>
    </xdr:from>
    <xdr:to>
      <xdr:col>1</xdr:col>
      <xdr:colOff>378486</xdr:colOff>
      <xdr:row>167</xdr:row>
      <xdr:rowOff>157649</xdr:rowOff>
    </xdr:to>
    <xdr:sp macro="" textlink="">
      <xdr:nvSpPr>
        <xdr:cNvPr id="211" name="Diagrama de flujo: conector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1199542" y="32289518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557421</xdr:colOff>
      <xdr:row>166</xdr:row>
      <xdr:rowOff>171626</xdr:rowOff>
    </xdr:from>
    <xdr:to>
      <xdr:col>1</xdr:col>
      <xdr:colOff>603140</xdr:colOff>
      <xdr:row>167</xdr:row>
      <xdr:rowOff>14502</xdr:rowOff>
    </xdr:to>
    <xdr:sp macro="" textlink="">
      <xdr:nvSpPr>
        <xdr:cNvPr id="212" name="Diagrama de flujo: conector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1424196" y="32156576"/>
          <a:ext cx="45719" cy="3337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1</xdr:col>
      <xdr:colOff>780442</xdr:colOff>
      <xdr:row>166</xdr:row>
      <xdr:rowOff>7252</xdr:rowOff>
    </xdr:from>
    <xdr:to>
      <xdr:col>1</xdr:col>
      <xdr:colOff>826161</xdr:colOff>
      <xdr:row>166</xdr:row>
      <xdr:rowOff>50833</xdr:rowOff>
    </xdr:to>
    <xdr:sp macro="" textlink="">
      <xdr:nvSpPr>
        <xdr:cNvPr id="213" name="Diagrama de flujo: conector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1647217" y="31992202"/>
          <a:ext cx="45719" cy="43581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v</a:t>
          </a:r>
        </a:p>
      </xdr:txBody>
    </xdr:sp>
    <xdr:clientData/>
  </xdr:twoCellAnchor>
  <xdr:twoCellAnchor>
    <xdr:from>
      <xdr:col>0</xdr:col>
      <xdr:colOff>521225</xdr:colOff>
      <xdr:row>170</xdr:row>
      <xdr:rowOff>159647</xdr:rowOff>
    </xdr:from>
    <xdr:to>
      <xdr:col>0</xdr:col>
      <xdr:colOff>566944</xdr:colOff>
      <xdr:row>171</xdr:row>
      <xdr:rowOff>12728</xdr:rowOff>
    </xdr:to>
    <xdr:sp macro="" textlink="">
      <xdr:nvSpPr>
        <xdr:cNvPr id="269" name="Diagrama de flujo: conector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521225" y="32935172"/>
          <a:ext cx="45719" cy="5310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94962</xdr:colOff>
      <xdr:row>160</xdr:row>
      <xdr:rowOff>155674</xdr:rowOff>
    </xdr:from>
    <xdr:to>
      <xdr:col>4</xdr:col>
      <xdr:colOff>381966</xdr:colOff>
      <xdr:row>162</xdr:row>
      <xdr:rowOff>175796</xdr:rowOff>
    </xdr:to>
    <xdr:cxnSp macro="">
      <xdr:nvCxnSpPr>
        <xdr:cNvPr id="62" name="Conector: curvad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rot="16200000" flipV="1">
          <a:off x="3306481" y="31033628"/>
          <a:ext cx="421175" cy="287004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381002</xdr:colOff>
      <xdr:row>164</xdr:row>
      <xdr:rowOff>8285</xdr:rowOff>
    </xdr:from>
    <xdr:to>
      <xdr:col>1</xdr:col>
      <xdr:colOff>672411</xdr:colOff>
      <xdr:row>166</xdr:row>
      <xdr:rowOff>102343</xdr:rowOff>
    </xdr:to>
    <xdr:cxnSp macro="">
      <xdr:nvCxnSpPr>
        <xdr:cNvPr id="87" name="Conector: curvad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rot="16200000" flipH="1">
          <a:off x="1158852" y="31665131"/>
          <a:ext cx="475058" cy="291409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706442</xdr:colOff>
      <xdr:row>160</xdr:row>
      <xdr:rowOff>3684</xdr:rowOff>
    </xdr:from>
    <xdr:to>
      <xdr:col>3</xdr:col>
      <xdr:colOff>288769</xdr:colOff>
      <xdr:row>161</xdr:row>
      <xdr:rowOff>154481</xdr:rowOff>
    </xdr:to>
    <xdr:cxnSp macro="">
      <xdr:nvCxnSpPr>
        <xdr:cNvPr id="271" name="Conector: curvad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CxnSpPr/>
      </xdr:nvCxnSpPr>
      <xdr:spPr>
        <a:xfrm rot="16200000" flipH="1">
          <a:off x="2472153" y="30780342"/>
          <a:ext cx="349580" cy="336045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234695</xdr:colOff>
      <xdr:row>162</xdr:row>
      <xdr:rowOff>193601</xdr:rowOff>
    </xdr:from>
    <xdr:to>
      <xdr:col>3</xdr:col>
      <xdr:colOff>712839</xdr:colOff>
      <xdr:row>166</xdr:row>
      <xdr:rowOff>113686</xdr:rowOff>
    </xdr:to>
    <xdr:cxnSp macro="">
      <xdr:nvCxnSpPr>
        <xdr:cNvPr id="142" name="Conector recto de flecha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CxnSpPr>
          <a:endCxn id="192" idx="5"/>
        </xdr:cNvCxnSpPr>
      </xdr:nvCxnSpPr>
      <xdr:spPr>
        <a:xfrm flipH="1" flipV="1">
          <a:off x="2758820" y="31387976"/>
          <a:ext cx="478144" cy="710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722007</xdr:colOff>
      <xdr:row>163</xdr:row>
      <xdr:rowOff>170864</xdr:rowOff>
    </xdr:from>
    <xdr:to>
      <xdr:col>3</xdr:col>
      <xdr:colOff>704850</xdr:colOff>
      <xdr:row>166</xdr:row>
      <xdr:rowOff>110490</xdr:rowOff>
    </xdr:to>
    <xdr:cxnSp macro="">
      <xdr:nvCxnSpPr>
        <xdr:cNvPr id="279" name="Conector recto de flecha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CxnSpPr/>
      </xdr:nvCxnSpPr>
      <xdr:spPr>
        <a:xfrm flipH="1" flipV="1">
          <a:off x="2493657" y="31565264"/>
          <a:ext cx="735318" cy="5301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681038</xdr:colOff>
      <xdr:row>166</xdr:row>
      <xdr:rowOff>28575</xdr:rowOff>
    </xdr:from>
    <xdr:to>
      <xdr:col>1</xdr:col>
      <xdr:colOff>339462</xdr:colOff>
      <xdr:row>167</xdr:row>
      <xdr:rowOff>120450</xdr:rowOff>
    </xdr:to>
    <xdr:cxnSp macro="">
      <xdr:nvCxnSpPr>
        <xdr:cNvPr id="1096" name="Conector recto de flecha 1095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CxnSpPr>
          <a:endCxn id="211" idx="1"/>
        </xdr:cNvCxnSpPr>
      </xdr:nvCxnSpPr>
      <xdr:spPr>
        <a:xfrm>
          <a:off x="681038" y="32013525"/>
          <a:ext cx="525199" cy="282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678051</xdr:colOff>
      <xdr:row>166</xdr:row>
      <xdr:rowOff>29059</xdr:rowOff>
    </xdr:from>
    <xdr:to>
      <xdr:col>1</xdr:col>
      <xdr:colOff>125830</xdr:colOff>
      <xdr:row>168</xdr:row>
      <xdr:rowOff>66701</xdr:rowOff>
    </xdr:to>
    <xdr:cxnSp macro="">
      <xdr:nvCxnSpPr>
        <xdr:cNvPr id="1099" name="Conector recto de flecha 1098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CxnSpPr>
          <a:endCxn id="210" idx="1"/>
        </xdr:cNvCxnSpPr>
      </xdr:nvCxnSpPr>
      <xdr:spPr>
        <a:xfrm>
          <a:off x="678051" y="32014009"/>
          <a:ext cx="314554" cy="42816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595312</xdr:colOff>
      <xdr:row>157</xdr:row>
      <xdr:rowOff>190499</xdr:rowOff>
    </xdr:from>
    <xdr:to>
      <xdr:col>4</xdr:col>
      <xdr:colOff>143855</xdr:colOff>
      <xdr:row>159</xdr:row>
      <xdr:rowOff>124805</xdr:rowOff>
    </xdr:to>
    <xdr:cxnSp macro="">
      <xdr:nvCxnSpPr>
        <xdr:cNvPr id="1107" name="Conector recto de flecha 1106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CxnSpPr>
          <a:endCxn id="164" idx="1"/>
        </xdr:cNvCxnSpPr>
      </xdr:nvCxnSpPr>
      <xdr:spPr>
        <a:xfrm>
          <a:off x="3119437" y="30394274"/>
          <a:ext cx="301018" cy="3248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158</xdr:row>
      <xdr:rowOff>0</xdr:rowOff>
    </xdr:from>
    <xdr:to>
      <xdr:col>3</xdr:col>
      <xdr:colOff>655320</xdr:colOff>
      <xdr:row>160</xdr:row>
      <xdr:rowOff>102870</xdr:rowOff>
    </xdr:to>
    <xdr:cxnSp macro="">
      <xdr:nvCxnSpPr>
        <xdr:cNvPr id="1109" name="Conector recto de flecha 1108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CxnSpPr>
          <a:endCxn id="167" idx="0"/>
        </xdr:cNvCxnSpPr>
      </xdr:nvCxnSpPr>
      <xdr:spPr>
        <a:xfrm>
          <a:off x="3118485" y="30394275"/>
          <a:ext cx="60960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629810</xdr:colOff>
      <xdr:row>167</xdr:row>
      <xdr:rowOff>88253</xdr:rowOff>
    </xdr:from>
    <xdr:to>
      <xdr:col>2</xdr:col>
      <xdr:colOff>5013</xdr:colOff>
      <xdr:row>169</xdr:row>
      <xdr:rowOff>95250</xdr:rowOff>
    </xdr:to>
    <xdr:cxnSp macro="">
      <xdr:nvCxnSpPr>
        <xdr:cNvPr id="1119" name="Conector recto de flecha 1118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CxnSpPr>
          <a:endCxn id="201" idx="4"/>
        </xdr:cNvCxnSpPr>
      </xdr:nvCxnSpPr>
      <xdr:spPr>
        <a:xfrm flipH="1" flipV="1">
          <a:off x="1496585" y="32263703"/>
          <a:ext cx="280078" cy="4070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434382</xdr:colOff>
      <xdr:row>168</xdr:row>
      <xdr:rowOff>30189</xdr:rowOff>
    </xdr:from>
    <xdr:to>
      <xdr:col>2</xdr:col>
      <xdr:colOff>5013</xdr:colOff>
      <xdr:row>169</xdr:row>
      <xdr:rowOff>95250</xdr:rowOff>
    </xdr:to>
    <xdr:cxnSp macro="">
      <xdr:nvCxnSpPr>
        <xdr:cNvPr id="1121" name="Conector recto de flecha 1120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CxnSpPr>
          <a:endCxn id="202" idx="5"/>
        </xdr:cNvCxnSpPr>
      </xdr:nvCxnSpPr>
      <xdr:spPr>
        <a:xfrm flipH="1" flipV="1">
          <a:off x="1301157" y="32405664"/>
          <a:ext cx="475506" cy="2650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453097</xdr:colOff>
      <xdr:row>157</xdr:row>
      <xdr:rowOff>30080</xdr:rowOff>
    </xdr:from>
    <xdr:to>
      <xdr:col>5</xdr:col>
      <xdr:colOff>702212</xdr:colOff>
      <xdr:row>158</xdr:row>
      <xdr:rowOff>168424</xdr:rowOff>
    </xdr:to>
    <xdr:sp macro="" textlink="">
      <xdr:nvSpPr>
        <xdr:cNvPr id="328" name="Rectángulo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>
          <a:off x="4605997" y="30233855"/>
          <a:ext cx="249115" cy="328844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335017</xdr:colOff>
      <xdr:row>160</xdr:row>
      <xdr:rowOff>5953</xdr:rowOff>
    </xdr:from>
    <xdr:to>
      <xdr:col>5</xdr:col>
      <xdr:colOff>708422</xdr:colOff>
      <xdr:row>160</xdr:row>
      <xdr:rowOff>6569</xdr:rowOff>
    </xdr:to>
    <xdr:cxnSp macro="">
      <xdr:nvCxnSpPr>
        <xdr:cNvPr id="330" name="Conector recto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CxnSpPr/>
      </xdr:nvCxnSpPr>
      <xdr:spPr>
        <a:xfrm flipV="1">
          <a:off x="3611617" y="30800278"/>
          <a:ext cx="1249705" cy="6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708026</xdr:colOff>
      <xdr:row>158</xdr:row>
      <xdr:rowOff>196467</xdr:rowOff>
    </xdr:from>
    <xdr:to>
      <xdr:col>5</xdr:col>
      <xdr:colOff>708026</xdr:colOff>
      <xdr:row>160</xdr:row>
      <xdr:rowOff>9845</xdr:rowOff>
    </xdr:to>
    <xdr:cxnSp macro="">
      <xdr:nvCxnSpPr>
        <xdr:cNvPr id="331" name="Conector recto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CxnSpPr/>
      </xdr:nvCxnSpPr>
      <xdr:spPr>
        <a:xfrm flipV="1">
          <a:off x="4860926" y="30590742"/>
          <a:ext cx="0" cy="2134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453130</xdr:colOff>
      <xdr:row>160</xdr:row>
      <xdr:rowOff>40105</xdr:rowOff>
    </xdr:from>
    <xdr:to>
      <xdr:col>5</xdr:col>
      <xdr:colOff>702245</xdr:colOff>
      <xdr:row>161</xdr:row>
      <xdr:rowOff>165434</xdr:rowOff>
    </xdr:to>
    <xdr:sp macro="" textlink="">
      <xdr:nvSpPr>
        <xdr:cNvPr id="333" name="Rectángulo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>
          <a:off x="4606030" y="30834430"/>
          <a:ext cx="249115" cy="325354"/>
        </a:xfrm>
        <a:prstGeom prst="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818019</xdr:colOff>
      <xdr:row>158</xdr:row>
      <xdr:rowOff>190501</xdr:rowOff>
    </xdr:from>
    <xdr:to>
      <xdr:col>5</xdr:col>
      <xdr:colOff>822239</xdr:colOff>
      <xdr:row>160</xdr:row>
      <xdr:rowOff>21566</xdr:rowOff>
    </xdr:to>
    <xdr:cxnSp macro="">
      <xdr:nvCxnSpPr>
        <xdr:cNvPr id="337" name="Conector recto de flecha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CxnSpPr/>
      </xdr:nvCxnSpPr>
      <xdr:spPr>
        <a:xfrm flipH="1" flipV="1">
          <a:off x="4970919" y="30584776"/>
          <a:ext cx="4220" cy="231115"/>
        </a:xfrm>
        <a:prstGeom prst="straightConnector1">
          <a:avLst/>
        </a:prstGeom>
        <a:ln>
          <a:headEnd type="diamond" w="med" len="med"/>
          <a:tailEnd type="diamond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390664</xdr:colOff>
      <xdr:row>159</xdr:row>
      <xdr:rowOff>121270</xdr:rowOff>
    </xdr:from>
    <xdr:to>
      <xdr:col>5</xdr:col>
      <xdr:colOff>436383</xdr:colOff>
      <xdr:row>159</xdr:row>
      <xdr:rowOff>169126</xdr:rowOff>
    </xdr:to>
    <xdr:sp macro="" textlink="">
      <xdr:nvSpPr>
        <xdr:cNvPr id="345" name="Diagrama de flujo: conector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4543564" y="30715570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386854</xdr:colOff>
      <xdr:row>159</xdr:row>
      <xdr:rowOff>26020</xdr:rowOff>
    </xdr:from>
    <xdr:to>
      <xdr:col>5</xdr:col>
      <xdr:colOff>432573</xdr:colOff>
      <xdr:row>159</xdr:row>
      <xdr:rowOff>73876</xdr:rowOff>
    </xdr:to>
    <xdr:sp macro="" textlink="">
      <xdr:nvSpPr>
        <xdr:cNvPr id="346" name="Diagrama de flujo: conector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4539754" y="30620320"/>
          <a:ext cx="45719" cy="47856"/>
        </a:xfrm>
        <a:prstGeom prst="flowChartConnector">
          <a:avLst/>
        </a:prstGeom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</xdr:col>
      <xdr:colOff>92001</xdr:colOff>
      <xdr:row>115</xdr:row>
      <xdr:rowOff>0</xdr:rowOff>
    </xdr:from>
    <xdr:to>
      <xdr:col>3</xdr:col>
      <xdr:colOff>289889</xdr:colOff>
      <xdr:row>116</xdr:row>
      <xdr:rowOff>67199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9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 txBox="1"/>
          </xdr:nvSpPr>
          <xdr:spPr>
            <a:xfrm>
              <a:off x="1864479" y="21990326"/>
              <a:ext cx="951606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Smax</m:t>
                    </m:r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1=3</m:t>
                    </m:r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t</m:t>
                    </m:r>
                  </m:oMath>
                </m:oMathPara>
              </a14:m>
              <a:endParaRPr lang="es-PE" sz="1050" b="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49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D010000}"/>
                </a:ext>
              </a:extLst>
            </xdr:cNvPr>
            <xdr:cNvSpPr txBox="1"/>
          </xdr:nvSpPr>
          <xdr:spPr>
            <a:xfrm>
              <a:off x="1864479" y="21990326"/>
              <a:ext cx="951606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Smax1=3t</a:t>
              </a:r>
              <a:endParaRPr lang="es-PE" sz="1050" b="0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3</xdr:col>
      <xdr:colOff>305831</xdr:colOff>
      <xdr:row>115</xdr:row>
      <xdr:rowOff>1</xdr:rowOff>
    </xdr:from>
    <xdr:to>
      <xdr:col>4</xdr:col>
      <xdr:colOff>720239</xdr:colOff>
      <xdr:row>116</xdr:row>
      <xdr:rowOff>67200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0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5E010000}"/>
                </a:ext>
              </a:extLst>
            </xdr:cNvPr>
            <xdr:cNvSpPr txBox="1"/>
          </xdr:nvSpPr>
          <xdr:spPr>
            <a:xfrm>
              <a:off x="2832027" y="21990327"/>
              <a:ext cx="1168125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Smax</m:t>
                    </m:r>
                    <m: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2=45 </m:t>
                    </m:r>
                    <m:r>
                      <m:rPr>
                        <m:sty m:val="p"/>
                      </m:rPr>
                      <a:rPr lang="es-ES" sz="1050" b="0" i="0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cm</m:t>
                    </m:r>
                  </m:oMath>
                </m:oMathPara>
              </a14:m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50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00000000-0008-0000-0000-00005E010000}"/>
                </a:ext>
              </a:extLst>
            </xdr:cNvPr>
            <xdr:cNvSpPr txBox="1"/>
          </xdr:nvSpPr>
          <xdr:spPr>
            <a:xfrm>
              <a:off x="2832027" y="21990327"/>
              <a:ext cx="1168125" cy="257699"/>
            </a:xfrm>
            <a:prstGeom prst="rect">
              <a:avLst/>
            </a:prstGeom>
            <a:noFill/>
          </xdr:spPr>
          <xdr:txBody>
            <a:bodyPr vertOverflow="clip" horzOverflow="clip" wrap="square">
              <a:spAutoFit/>
            </a:bodyPr>
            <a:lstStyle/>
            <a:p>
              <a:r>
                <a:rPr lang="es-ES" sz="1050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Smax2=45 cm</a:t>
              </a:r>
              <a:endParaRPr lang="es-PE" i="0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twoCellAnchor>
  <xdr:twoCellAnchor editAs="oneCell">
    <xdr:from>
      <xdr:col>13</xdr:col>
      <xdr:colOff>58882</xdr:colOff>
      <xdr:row>68</xdr:row>
      <xdr:rowOff>79471</xdr:rowOff>
    </xdr:from>
    <xdr:to>
      <xdr:col>16</xdr:col>
      <xdr:colOff>638176</xdr:colOff>
      <xdr:row>73</xdr:row>
      <xdr:rowOff>68407</xdr:rowOff>
    </xdr:to>
    <xdr:pic>
      <xdr:nvPicPr>
        <xdr:cNvPr id="184" name="Imagen 183">
          <a:extLst>
            <a:ext uri="{FF2B5EF4-FFF2-40B4-BE49-F238E27FC236}">
              <a16:creationId xmlns:a16="http://schemas.microsoft.com/office/drawing/2014/main" id="{1652A463-B01E-44AE-A14F-E9DF2F155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2357" y="13081096"/>
          <a:ext cx="2770044" cy="808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328760</xdr:colOff>
      <xdr:row>165</xdr:row>
      <xdr:rowOff>54000</xdr:rowOff>
    </xdr:from>
    <xdr:to>
      <xdr:col>2</xdr:col>
      <xdr:colOff>529625</xdr:colOff>
      <xdr:row>166</xdr:row>
      <xdr:rowOff>163397</xdr:rowOff>
    </xdr:to>
    <xdr:cxnSp macro="">
      <xdr:nvCxnSpPr>
        <xdr:cNvPr id="187" name="Conector: curvado 186">
          <a:extLst>
            <a:ext uri="{FF2B5EF4-FFF2-40B4-BE49-F238E27FC236}">
              <a16:creationId xmlns:a16="http://schemas.microsoft.com/office/drawing/2014/main" id="{623FA1BF-5E5F-401F-8D23-CCC5FC77AE87}"/>
            </a:ext>
          </a:extLst>
        </xdr:cNvPr>
        <xdr:cNvCxnSpPr/>
      </xdr:nvCxnSpPr>
      <xdr:spPr>
        <a:xfrm rot="16200000" flipV="1">
          <a:off x="2050894" y="31897966"/>
          <a:ext cx="299897" cy="200865"/>
        </a:xfrm>
        <a:prstGeom prst="curvedConnector3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577689</xdr:colOff>
      <xdr:row>161</xdr:row>
      <xdr:rowOff>165434</xdr:rowOff>
    </xdr:from>
    <xdr:to>
      <xdr:col>5</xdr:col>
      <xdr:colOff>857485</xdr:colOff>
      <xdr:row>163</xdr:row>
      <xdr:rowOff>98885</xdr:rowOff>
    </xdr:to>
    <xdr:cxnSp macro="">
      <xdr:nvCxnSpPr>
        <xdr:cNvPr id="34" name="Conector: curvado 33">
          <a:extLst>
            <a:ext uri="{FF2B5EF4-FFF2-40B4-BE49-F238E27FC236}">
              <a16:creationId xmlns:a16="http://schemas.microsoft.com/office/drawing/2014/main" id="{0C32F03B-68C3-4B77-A912-28902935BA88}"/>
            </a:ext>
          </a:extLst>
        </xdr:cNvPr>
        <xdr:cNvCxnSpPr>
          <a:endCxn id="333" idx="2"/>
        </xdr:cNvCxnSpPr>
      </xdr:nvCxnSpPr>
      <xdr:spPr>
        <a:xfrm rot="16200000" flipV="1">
          <a:off x="4703736" y="31196162"/>
          <a:ext cx="333501" cy="279796"/>
        </a:xfrm>
        <a:prstGeom prst="curved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466623</xdr:colOff>
      <xdr:row>100</xdr:row>
      <xdr:rowOff>107675</xdr:rowOff>
    </xdr:from>
    <xdr:ext cx="1537766" cy="469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9" name="29 CuadroTexto">
              <a:extLst>
                <a:ext uri="{FF2B5EF4-FFF2-40B4-BE49-F238E27FC236}">
                  <a16:creationId xmlns:a16="http://schemas.microsoft.com/office/drawing/2014/main" id="{8AEFE0A5-866A-47A0-ACC9-73CA710A4CB8}"/>
                </a:ext>
              </a:extLst>
            </xdr:cNvPr>
            <xdr:cNvSpPr txBox="1"/>
          </xdr:nvSpPr>
          <xdr:spPr>
            <a:xfrm>
              <a:off x="1336297" y="19281914"/>
              <a:ext cx="1537766" cy="469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As</m:t>
                    </m:r>
                    <m:r>
                      <a:rPr lang="es-ES" sz="105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05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050" b="0" i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Mu</m:t>
                        </m:r>
                      </m:num>
                      <m:den>
                        <m:r>
                          <a:rPr lang="es-PE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Ø</m:t>
                        </m:r>
                        <m:r>
                          <a:rPr lang="es-PE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m:rPr>
                            <m:sty m:val="p"/>
                          </m:rPr>
                          <a:rPr lang="es-ES" sz="1050" b="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fy</m:t>
                        </m:r>
                        <m:r>
                          <a:rPr lang="es-PE" sz="110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es-ES" sz="1050" b="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(</m:t>
                        </m:r>
                        <m:r>
                          <m:rPr>
                            <m:sty m:val="p"/>
                          </m:rPr>
                          <a:rPr lang="es-ES" sz="1050" b="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d</m:t>
                        </m:r>
                        <m:r>
                          <a:rPr lang="es-ES" sz="1050" b="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s-ES" sz="1050" b="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a</m:t>
                        </m:r>
                        <m:r>
                          <a:rPr lang="es-ES" sz="1050" b="0" i="0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/2)</m:t>
                        </m:r>
                      </m:den>
                    </m:f>
                  </m:oMath>
                </m:oMathPara>
              </a14:m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89" name="29 CuadroTexto">
              <a:extLst>
                <a:ext uri="{FF2B5EF4-FFF2-40B4-BE49-F238E27FC236}">
                  <a16:creationId xmlns:a16="http://schemas.microsoft.com/office/drawing/2014/main" id="{8AEFE0A5-866A-47A0-ACC9-73CA710A4CB8}"/>
                </a:ext>
              </a:extLst>
            </xdr:cNvPr>
            <xdr:cNvSpPr txBox="1"/>
          </xdr:nvSpPr>
          <xdr:spPr>
            <a:xfrm>
              <a:off x="1336297" y="19281914"/>
              <a:ext cx="1537766" cy="469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As=Mu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s-PE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Ø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fy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(d−a/2)</a:t>
              </a:r>
              <a:r>
                <a:rPr lang="es-PE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1</xdr:col>
      <xdr:colOff>438978</xdr:colOff>
      <xdr:row>126</xdr:row>
      <xdr:rowOff>107673</xdr:rowOff>
    </xdr:from>
    <xdr:to>
      <xdr:col>4</xdr:col>
      <xdr:colOff>107214</xdr:colOff>
      <xdr:row>127</xdr:row>
      <xdr:rowOff>147015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Object 97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E6C223E1-ED2E-4FB8-99C1-40BC33620C1C}"/>
                </a:ext>
              </a:extLst>
            </xdr:cNvPr>
            <xdr:cNvSpPr txBox="1"/>
          </xdr:nvSpPr>
          <xdr:spPr>
            <a:xfrm>
              <a:off x="1308652" y="24268043"/>
              <a:ext cx="2078475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As</m:t>
                    </m:r>
                    <m:r>
                      <a:rPr lang="es-ES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(−) = </m:t>
                    </m:r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As</m:t>
                    </m:r>
                    <m:r>
                      <a:rPr lang="es-ES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(+)/</m:t>
                    </m:r>
                    <m:r>
                      <m:rPr>
                        <m:sty m:val="p"/>
                      </m:rPr>
                      <a:rPr lang="el-GR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β</m:t>
                    </m:r>
                    <m:r>
                      <a:rPr lang="el-GR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≥ </m:t>
                    </m:r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As</m:t>
                    </m:r>
                    <m:r>
                      <a:rPr lang="es-ES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ES" sz="105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temp</m:t>
                    </m:r>
                  </m:oMath>
                </m:oMathPara>
              </a14:m>
              <a:endParaRPr lang="es-PE" sz="1000" i="0">
                <a:effectLst/>
              </a:endParaRPr>
            </a:p>
          </xdr:txBody>
        </xdr:sp>
      </mc:Choice>
      <mc:Fallback xmlns="">
        <xdr:sp macro="" textlink="">
          <xdr:nvSpPr>
            <xdr:cNvPr id="156" name="Object 97">
              <a:extLst>
                <a:ext uri="{63B3BB69-23CF-44E3-9099-C40C66FF867C}">
                  <a14:compatExt xmlns:a14="http://schemas.microsoft.com/office/drawing/2010/main" spid="_x0000_s1121"/>
                </a:ext>
                <a:ext uri="{FF2B5EF4-FFF2-40B4-BE49-F238E27FC236}">
                  <a16:creationId xmlns:a16="http://schemas.microsoft.com/office/drawing/2014/main" id="{E6C223E1-ED2E-4FB8-99C1-40BC33620C1C}"/>
                </a:ext>
              </a:extLst>
            </xdr:cNvPr>
            <xdr:cNvSpPr txBox="1"/>
          </xdr:nvSpPr>
          <xdr:spPr>
            <a:xfrm>
              <a:off x="1308652" y="24268043"/>
              <a:ext cx="2078475" cy="238125"/>
            </a:xfrm>
            <a:prstGeom prst="rect">
              <a:avLst/>
            </a:prstGeom>
            <a:noFill/>
          </xdr:spPr>
          <xdr:txBody>
            <a:bodyPr vertOverflow="clip" horzOverflow="clip" wrap="square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As(−) = As(+)/</a:t>
              </a:r>
              <a:r>
                <a:rPr lang="el-GR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 ≥ </a:t>
              </a:r>
              <a:r>
                <a:rPr lang="es-ES" sz="105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As temp</a:t>
              </a:r>
              <a:endParaRPr lang="es-PE" sz="1000" i="0">
                <a:effectLst/>
              </a:endParaRPr>
            </a:p>
          </xdr:txBody>
        </xdr:sp>
      </mc:Fallback>
    </mc:AlternateContent>
    <xdr:clientData/>
  </xdr:twoCellAnchor>
  <xdr:twoCellAnchor editAs="oneCell">
    <xdr:from>
      <xdr:col>0</xdr:col>
      <xdr:colOff>108858</xdr:colOff>
      <xdr:row>76</xdr:row>
      <xdr:rowOff>146050</xdr:rowOff>
    </xdr:from>
    <xdr:to>
      <xdr:col>5</xdr:col>
      <xdr:colOff>707572</xdr:colOff>
      <xdr:row>86</xdr:row>
      <xdr:rowOff>163286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724B383-0D36-4B8D-BFFB-6144071FBC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2224" t="41228" r="28641" b="30623"/>
        <a:stretch/>
      </xdr:blipFill>
      <xdr:spPr>
        <a:xfrm>
          <a:off x="108858" y="14836321"/>
          <a:ext cx="4746171" cy="1922236"/>
        </a:xfrm>
        <a:prstGeom prst="rect">
          <a:avLst/>
        </a:prstGeom>
      </xdr:spPr>
    </xdr:pic>
    <xdr:clientData/>
  </xdr:twoCellAnchor>
  <xdr:twoCellAnchor editAs="oneCell">
    <xdr:from>
      <xdr:col>6</xdr:col>
      <xdr:colOff>238805</xdr:colOff>
      <xdr:row>76</xdr:row>
      <xdr:rowOff>5443</xdr:rowOff>
    </xdr:from>
    <xdr:to>
      <xdr:col>10</xdr:col>
      <xdr:colOff>498473</xdr:colOff>
      <xdr:row>90</xdr:row>
      <xdr:rowOff>119743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575D626-527C-4605-81F4-631CD3B283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3871" t="18504" r="33975" b="21833"/>
        <a:stretch/>
      </xdr:blipFill>
      <xdr:spPr>
        <a:xfrm>
          <a:off x="5273448" y="14695714"/>
          <a:ext cx="2665411" cy="2781300"/>
        </a:xfrm>
        <a:prstGeom prst="rect">
          <a:avLst/>
        </a:prstGeom>
      </xdr:spPr>
    </xdr:pic>
    <xdr:clientData/>
  </xdr:twoCellAnchor>
  <xdr:twoCellAnchor editAs="oneCell">
    <xdr:from>
      <xdr:col>6</xdr:col>
      <xdr:colOff>423334</xdr:colOff>
      <xdr:row>5</xdr:row>
      <xdr:rowOff>0</xdr:rowOff>
    </xdr:from>
    <xdr:to>
      <xdr:col>10</xdr:col>
      <xdr:colOff>404385</xdr:colOff>
      <xdr:row>15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E75BD5-1331-46F5-970D-F4411F3EFD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1089" r="11291" b="36158"/>
        <a:stretch/>
      </xdr:blipFill>
      <xdr:spPr>
        <a:xfrm>
          <a:off x="5613401" y="1100667"/>
          <a:ext cx="2461784" cy="2023533"/>
        </a:xfrm>
        <a:prstGeom prst="rect">
          <a:avLst/>
        </a:prstGeom>
      </xdr:spPr>
    </xdr:pic>
    <xdr:clientData/>
  </xdr:twoCellAnchor>
  <xdr:twoCellAnchor editAs="oneCell">
    <xdr:from>
      <xdr:col>1</xdr:col>
      <xdr:colOff>660400</xdr:colOff>
      <xdr:row>176</xdr:row>
      <xdr:rowOff>101601</xdr:rowOff>
    </xdr:from>
    <xdr:to>
      <xdr:col>7</xdr:col>
      <xdr:colOff>594240</xdr:colOff>
      <xdr:row>203</xdr:row>
      <xdr:rowOff>32321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9C8C17A-ACAB-4F52-8F73-D7E4703FB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9400" y="33367134"/>
          <a:ext cx="4963040" cy="4959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75"/>
  <sheetViews>
    <sheetView tabSelected="1" topLeftCell="A159" zoomScale="90" zoomScaleNormal="90" workbookViewId="0">
      <selection activeCell="B179" sqref="B179"/>
    </sheetView>
  </sheetViews>
  <sheetFormatPr defaultColWidth="9.109375" defaultRowHeight="14.4" x14ac:dyDescent="0.3"/>
  <cols>
    <col min="1" max="1" width="13" style="3" customWidth="1"/>
    <col min="2" max="2" width="13.5546875" style="3" customWidth="1"/>
    <col min="3" max="4" width="11.33203125" style="3" customWidth="1"/>
    <col min="5" max="5" width="13.109375" style="3" customWidth="1"/>
    <col min="6" max="6" width="13.33203125" style="3" customWidth="1"/>
    <col min="7" max="7" width="10.5546875" style="3" customWidth="1"/>
    <col min="8" max="8" width="9.44140625" style="3" customWidth="1"/>
    <col min="9" max="9" width="6.88671875" style="3" customWidth="1"/>
    <col min="10" max="11" width="9.109375" style="3"/>
    <col min="12" max="12" width="1.44140625" style="40" customWidth="1"/>
    <col min="13" max="13" width="9.109375" style="3"/>
    <col min="14" max="14" width="9.33203125" style="3" customWidth="1"/>
    <col min="15" max="15" width="11.6640625" style="3" customWidth="1"/>
    <col min="16" max="16" width="11.88671875" style="3" customWidth="1"/>
    <col min="17" max="17" width="11" style="3" customWidth="1"/>
    <col min="18" max="18" width="9.109375" style="3"/>
    <col min="19" max="19" width="12" style="3" customWidth="1"/>
    <col min="20" max="20" width="11.6640625" style="3" customWidth="1"/>
    <col min="21" max="16384" width="9.109375" style="3"/>
  </cols>
  <sheetData>
    <row r="2" spans="1:10" ht="15.75" customHeight="1" x14ac:dyDescent="0.3">
      <c r="A2" s="89" t="s">
        <v>101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6.25" customHeight="1" x14ac:dyDescent="0.3">
      <c r="A3" s="89"/>
      <c r="B3" s="89"/>
      <c r="C3" s="89"/>
      <c r="D3" s="89"/>
      <c r="E3" s="89"/>
      <c r="F3" s="89"/>
      <c r="G3" s="89"/>
      <c r="H3" s="89"/>
      <c r="I3" s="89"/>
      <c r="J3" s="89"/>
    </row>
    <row r="4" spans="1:10" ht="15.75" customHeight="1" x14ac:dyDescent="0.3">
      <c r="A4" s="89"/>
      <c r="B4" s="89"/>
      <c r="C4" s="89"/>
      <c r="D4" s="89"/>
      <c r="E4" s="89"/>
      <c r="F4" s="89"/>
      <c r="G4" s="89"/>
      <c r="H4" s="89"/>
      <c r="I4" s="89"/>
      <c r="J4" s="89"/>
    </row>
    <row r="5" spans="1:10" ht="15.75" customHeight="1" x14ac:dyDescent="0.3">
      <c r="A5" s="89"/>
      <c r="B5" s="89"/>
      <c r="C5" s="89"/>
      <c r="D5" s="89"/>
      <c r="E5" s="89"/>
      <c r="F5" s="89"/>
      <c r="G5" s="89"/>
      <c r="H5" s="89"/>
      <c r="I5" s="89"/>
      <c r="J5" s="89"/>
    </row>
    <row r="6" spans="1:10" ht="15.6" x14ac:dyDescent="0.3">
      <c r="D6" s="39"/>
    </row>
    <row r="7" spans="1:10" ht="15.6" x14ac:dyDescent="0.3">
      <c r="A7" s="39" t="s">
        <v>0</v>
      </c>
      <c r="D7" s="41"/>
    </row>
    <row r="8" spans="1:10" ht="15.6" x14ac:dyDescent="0.3">
      <c r="A8" s="39"/>
      <c r="D8" s="41"/>
    </row>
    <row r="9" spans="1:10" ht="15.6" x14ac:dyDescent="0.3">
      <c r="A9" s="39"/>
      <c r="D9" s="41"/>
    </row>
    <row r="10" spans="1:10" ht="15.6" x14ac:dyDescent="0.3">
      <c r="A10" s="39"/>
      <c r="D10" s="41"/>
      <c r="G10" s="42" t="s">
        <v>63</v>
      </c>
    </row>
    <row r="11" spans="1:10" ht="15.6" x14ac:dyDescent="0.3">
      <c r="A11" s="39"/>
      <c r="D11" s="41"/>
    </row>
    <row r="12" spans="1:10" ht="15.6" x14ac:dyDescent="0.3">
      <c r="A12" s="39"/>
      <c r="D12" s="41"/>
    </row>
    <row r="13" spans="1:10" ht="15.6" x14ac:dyDescent="0.3">
      <c r="A13" s="39"/>
      <c r="B13" s="1" t="s">
        <v>63</v>
      </c>
      <c r="D13" s="41"/>
    </row>
    <row r="14" spans="1:10" ht="15.6" x14ac:dyDescent="0.3">
      <c r="A14" s="39"/>
      <c r="C14" s="43"/>
      <c r="D14" s="41"/>
      <c r="F14" s="1" t="s">
        <v>85</v>
      </c>
    </row>
    <row r="15" spans="1:10" ht="15.6" x14ac:dyDescent="0.3">
      <c r="A15" s="39"/>
      <c r="D15" s="41"/>
    </row>
    <row r="16" spans="1:10" ht="15.6" x14ac:dyDescent="0.3">
      <c r="A16" s="39"/>
      <c r="D16" s="41"/>
    </row>
    <row r="17" spans="1:8" ht="15.6" x14ac:dyDescent="0.3">
      <c r="A17" s="39"/>
      <c r="D17" s="41"/>
    </row>
    <row r="18" spans="1:8" ht="15.6" x14ac:dyDescent="0.3">
      <c r="A18" s="39"/>
      <c r="D18" s="41"/>
    </row>
    <row r="19" spans="1:8" ht="15.6" x14ac:dyDescent="0.3">
      <c r="A19" s="39"/>
      <c r="D19" s="41"/>
    </row>
    <row r="20" spans="1:8" ht="15.6" x14ac:dyDescent="0.3">
      <c r="A20" s="39"/>
      <c r="D20" s="41"/>
    </row>
    <row r="21" spans="1:8" ht="15.6" x14ac:dyDescent="0.3">
      <c r="A21" s="39"/>
      <c r="D21" s="41"/>
    </row>
    <row r="22" spans="1:8" ht="15.6" x14ac:dyDescent="0.3">
      <c r="A22" s="39"/>
      <c r="D22" s="41"/>
    </row>
    <row r="23" spans="1:8" ht="15.6" x14ac:dyDescent="0.3">
      <c r="A23" s="39"/>
      <c r="D23" s="41"/>
    </row>
    <row r="24" spans="1:8" ht="15.6" x14ac:dyDescent="0.3">
      <c r="A24" s="39"/>
      <c r="D24" s="41"/>
    </row>
    <row r="25" spans="1:8" ht="15.6" x14ac:dyDescent="0.3">
      <c r="A25" s="39"/>
      <c r="D25" s="41"/>
    </row>
    <row r="28" spans="1:8" x14ac:dyDescent="0.3">
      <c r="G28" s="42">
        <f>+B46</f>
        <v>1.1000000000000001</v>
      </c>
      <c r="H28" s="3" t="s">
        <v>1</v>
      </c>
    </row>
    <row r="32" spans="1:8" x14ac:dyDescent="0.3">
      <c r="C32" s="44">
        <f>+B41/2+B42</f>
        <v>2.0499999999999998</v>
      </c>
      <c r="D32" s="3" t="s">
        <v>1</v>
      </c>
      <c r="E32" s="45">
        <f>+B43+B44/2</f>
        <v>1.1499999999999999</v>
      </c>
      <c r="F32" s="3" t="s">
        <v>1</v>
      </c>
    </row>
    <row r="34" spans="1:17" x14ac:dyDescent="0.3">
      <c r="A34" s="5" t="s">
        <v>38</v>
      </c>
      <c r="E34" s="6" t="s">
        <v>47</v>
      </c>
      <c r="G34" s="25"/>
    </row>
    <row r="35" spans="1:17" x14ac:dyDescent="0.3">
      <c r="A35" s="1" t="s">
        <v>68</v>
      </c>
      <c r="B35" s="46">
        <v>210</v>
      </c>
      <c r="C35" s="3" t="s">
        <v>4</v>
      </c>
      <c r="F35" s="1"/>
    </row>
    <row r="36" spans="1:17" x14ac:dyDescent="0.3">
      <c r="A36" s="1" t="s">
        <v>6</v>
      </c>
      <c r="B36" s="46">
        <v>4200</v>
      </c>
      <c r="C36" s="3" t="s">
        <v>4</v>
      </c>
      <c r="E36" s="1" t="s">
        <v>5</v>
      </c>
      <c r="F36" s="47">
        <f>+(B42+B43)/25</f>
        <v>0.11199999999999999</v>
      </c>
      <c r="G36" s="47">
        <f>+(B42+B43)/20</f>
        <v>0.13999999999999999</v>
      </c>
      <c r="H36" s="3" t="s">
        <v>1</v>
      </c>
    </row>
    <row r="37" spans="1:17" x14ac:dyDescent="0.3">
      <c r="A37" s="1" t="s">
        <v>8</v>
      </c>
      <c r="B37" s="46">
        <v>400</v>
      </c>
      <c r="C37" s="3" t="s">
        <v>9</v>
      </c>
      <c r="E37" s="4" t="s">
        <v>7</v>
      </c>
      <c r="F37" s="48">
        <f>ROUND((F36+G36)/2,2)</f>
        <v>0.13</v>
      </c>
      <c r="G37" s="3" t="s">
        <v>1</v>
      </c>
    </row>
    <row r="38" spans="1:17" x14ac:dyDescent="0.3">
      <c r="A38" s="1" t="s">
        <v>86</v>
      </c>
      <c r="B38" s="46">
        <v>100</v>
      </c>
      <c r="C38" s="3" t="s">
        <v>9</v>
      </c>
      <c r="E38" s="4" t="s">
        <v>37</v>
      </c>
      <c r="F38" s="49">
        <v>15</v>
      </c>
      <c r="G38" s="3" t="s">
        <v>10</v>
      </c>
      <c r="H38" s="50"/>
    </row>
    <row r="39" spans="1:17" x14ac:dyDescent="0.3">
      <c r="A39" s="1" t="s">
        <v>2</v>
      </c>
      <c r="B39" s="46">
        <v>30</v>
      </c>
      <c r="C39" s="3" t="s">
        <v>10</v>
      </c>
      <c r="E39" s="1" t="s">
        <v>45</v>
      </c>
      <c r="F39" s="25">
        <f>+F38</f>
        <v>15</v>
      </c>
      <c r="G39" s="3" t="s">
        <v>10</v>
      </c>
    </row>
    <row r="40" spans="1:17" x14ac:dyDescent="0.3">
      <c r="A40" s="1" t="s">
        <v>3</v>
      </c>
      <c r="B40" s="46">
        <v>18</v>
      </c>
      <c r="C40" s="3" t="s">
        <v>10</v>
      </c>
    </row>
    <row r="41" spans="1:17" x14ac:dyDescent="0.3">
      <c r="A41" s="4" t="s">
        <v>39</v>
      </c>
      <c r="B41" s="46">
        <v>0.5</v>
      </c>
      <c r="C41" s="3" t="s">
        <v>1</v>
      </c>
    </row>
    <row r="42" spans="1:17" x14ac:dyDescent="0.3">
      <c r="A42" s="4" t="s">
        <v>40</v>
      </c>
      <c r="B42" s="46">
        <v>1.8</v>
      </c>
      <c r="C42" s="3" t="s">
        <v>1</v>
      </c>
    </row>
    <row r="43" spans="1:17" x14ac:dyDescent="0.3">
      <c r="A43" s="4" t="s">
        <v>41</v>
      </c>
      <c r="B43" s="46">
        <v>1</v>
      </c>
      <c r="C43" s="3" t="s">
        <v>1</v>
      </c>
    </row>
    <row r="44" spans="1:17" x14ac:dyDescent="0.3">
      <c r="A44" s="4" t="s">
        <v>42</v>
      </c>
      <c r="B44" s="46">
        <v>0.3</v>
      </c>
      <c r="C44" s="3" t="s">
        <v>1</v>
      </c>
    </row>
    <row r="45" spans="1:17" x14ac:dyDescent="0.3">
      <c r="A45" s="4" t="s">
        <v>43</v>
      </c>
      <c r="B45" s="46">
        <v>0.6</v>
      </c>
      <c r="C45" s="3" t="s">
        <v>1</v>
      </c>
    </row>
    <row r="46" spans="1:17" x14ac:dyDescent="0.3">
      <c r="A46" s="4" t="s">
        <v>44</v>
      </c>
      <c r="B46" s="46">
        <v>1.1000000000000001</v>
      </c>
      <c r="C46" s="3" t="s">
        <v>1</v>
      </c>
      <c r="N46" s="93" t="s">
        <v>23</v>
      </c>
      <c r="O46" s="93"/>
      <c r="P46" s="93"/>
      <c r="Q46" s="93"/>
    </row>
    <row r="47" spans="1:17" x14ac:dyDescent="0.3">
      <c r="A47" s="1" t="s">
        <v>59</v>
      </c>
      <c r="B47" s="46">
        <v>2.5</v>
      </c>
      <c r="C47" s="3" t="s">
        <v>10</v>
      </c>
      <c r="N47" s="51"/>
      <c r="O47" s="52"/>
      <c r="P47" s="52"/>
      <c r="Q47" s="53"/>
    </row>
    <row r="48" spans="1:17" x14ac:dyDescent="0.3">
      <c r="A48" s="1"/>
      <c r="B48" s="25"/>
      <c r="N48" s="90" t="s">
        <v>71</v>
      </c>
      <c r="O48" s="91"/>
      <c r="P48" s="91"/>
      <c r="Q48" s="92"/>
    </row>
    <row r="49" spans="1:17" ht="15.6" x14ac:dyDescent="0.3">
      <c r="A49" s="39" t="s">
        <v>67</v>
      </c>
      <c r="N49" s="54"/>
      <c r="O49" s="54" t="s">
        <v>69</v>
      </c>
      <c r="P49" s="55" t="s">
        <v>72</v>
      </c>
      <c r="Q49" s="56"/>
    </row>
    <row r="50" spans="1:17" ht="15.6" x14ac:dyDescent="0.3">
      <c r="A50" s="67" t="s">
        <v>98</v>
      </c>
      <c r="N50" s="54">
        <v>1</v>
      </c>
      <c r="O50" s="57">
        <v>0.8</v>
      </c>
      <c r="P50" s="55" t="s">
        <v>73</v>
      </c>
      <c r="Q50" s="56"/>
    </row>
    <row r="51" spans="1:17" x14ac:dyDescent="0.3">
      <c r="A51" s="41"/>
      <c r="N51" s="54">
        <v>2</v>
      </c>
      <c r="O51" s="57">
        <v>0.9</v>
      </c>
      <c r="P51" s="55" t="s">
        <v>74</v>
      </c>
      <c r="Q51" s="56"/>
    </row>
    <row r="52" spans="1:17" x14ac:dyDescent="0.3">
      <c r="A52" s="41"/>
      <c r="N52" s="54">
        <v>3</v>
      </c>
      <c r="O52" s="57">
        <v>1</v>
      </c>
      <c r="P52" s="55" t="s">
        <v>83</v>
      </c>
      <c r="Q52" s="56"/>
    </row>
    <row r="53" spans="1:17" x14ac:dyDescent="0.3">
      <c r="B53" s="1" t="s">
        <v>46</v>
      </c>
      <c r="C53" s="23">
        <f>ROUND(B39/(B39^2+B40^2)^(0.5),3)</f>
        <v>0.85699999999999998</v>
      </c>
      <c r="N53" s="9" t="s">
        <v>100</v>
      </c>
    </row>
    <row r="54" spans="1:17" ht="7.5" customHeight="1" x14ac:dyDescent="0.3">
      <c r="B54" s="1"/>
      <c r="C54" s="23"/>
    </row>
    <row r="55" spans="1:17" x14ac:dyDescent="0.3">
      <c r="B55" s="1"/>
      <c r="C55" s="23"/>
      <c r="N55" s="93" t="s">
        <v>70</v>
      </c>
      <c r="O55" s="93"/>
      <c r="P55" s="93"/>
      <c r="Q55" s="93"/>
    </row>
    <row r="56" spans="1:17" x14ac:dyDescent="0.3">
      <c r="B56" s="1"/>
      <c r="C56" s="23"/>
      <c r="N56" s="90" t="s">
        <v>24</v>
      </c>
      <c r="O56" s="91"/>
      <c r="P56" s="91"/>
      <c r="Q56" s="92"/>
    </row>
    <row r="57" spans="1:17" x14ac:dyDescent="0.3">
      <c r="B57" s="1" t="s">
        <v>22</v>
      </c>
      <c r="C57" s="7">
        <f>ROUND((B40/2+F38/C53)/100,3)</f>
        <v>0.26500000000000001</v>
      </c>
      <c r="D57" s="3" t="s">
        <v>1</v>
      </c>
      <c r="F57" s="86" t="str">
        <f>CONCATENATE("Cargas en Parte Inclinada con ancho de escalera de ",B46, " m" )</f>
        <v>Cargas en Parte Inclinada con ancho de escalera de 1.1 m</v>
      </c>
      <c r="N57" s="54"/>
      <c r="O57" s="54"/>
      <c r="P57" s="54"/>
      <c r="Q57" s="54"/>
    </row>
    <row r="58" spans="1:17" x14ac:dyDescent="0.3">
      <c r="B58" s="1" t="s">
        <v>48</v>
      </c>
      <c r="C58" s="7">
        <f>ROUND(2.4*C57*1,3)</f>
        <v>0.63600000000000001</v>
      </c>
      <c r="D58" s="3" t="s">
        <v>13</v>
      </c>
      <c r="F58" s="1" t="s">
        <v>11</v>
      </c>
      <c r="G58" s="58">
        <f>+C60*G28</f>
        <v>0.8096000000000001</v>
      </c>
      <c r="H58" s="3" t="s">
        <v>13</v>
      </c>
      <c r="N58" s="54" t="s">
        <v>25</v>
      </c>
      <c r="O58" s="54" t="s">
        <v>26</v>
      </c>
      <c r="P58" s="54" t="s">
        <v>26</v>
      </c>
      <c r="Q58" s="54" t="s">
        <v>27</v>
      </c>
    </row>
    <row r="59" spans="1:17" x14ac:dyDescent="0.3">
      <c r="B59" s="1" t="s">
        <v>86</v>
      </c>
      <c r="C59" s="7">
        <f>B38/1000</f>
        <v>0.1</v>
      </c>
      <c r="D59" s="3" t="s">
        <v>13</v>
      </c>
      <c r="F59" s="1" t="s">
        <v>12</v>
      </c>
      <c r="G59" s="58">
        <f>+B37/1000*G28</f>
        <v>0.44000000000000006</v>
      </c>
      <c r="H59" s="3" t="s">
        <v>13</v>
      </c>
      <c r="N59" s="54"/>
      <c r="O59" s="54" t="s">
        <v>90</v>
      </c>
      <c r="P59" s="54" t="s">
        <v>10</v>
      </c>
      <c r="Q59" s="54" t="s">
        <v>16</v>
      </c>
    </row>
    <row r="60" spans="1:17" x14ac:dyDescent="0.3">
      <c r="B60" s="77" t="s">
        <v>14</v>
      </c>
      <c r="C60" s="85">
        <f>C58+C59</f>
        <v>0.73599999999999999</v>
      </c>
      <c r="D60" s="16" t="s">
        <v>13</v>
      </c>
      <c r="F60" s="1"/>
      <c r="N60" s="54">
        <v>3</v>
      </c>
      <c r="O60" s="61" t="s">
        <v>28</v>
      </c>
      <c r="P60" s="57">
        <v>0.95250000000000001</v>
      </c>
      <c r="Q60" s="62">
        <v>0.71255739248085614</v>
      </c>
    </row>
    <row r="61" spans="1:17" x14ac:dyDescent="0.3">
      <c r="B61" s="59"/>
      <c r="C61" s="60"/>
      <c r="D61" s="41"/>
      <c r="F61" s="1"/>
      <c r="N61" s="54">
        <v>4</v>
      </c>
      <c r="O61" s="61" t="s">
        <v>29</v>
      </c>
      <c r="P61" s="57">
        <v>1.27</v>
      </c>
      <c r="Q61" s="62">
        <v>1.2667686977437445</v>
      </c>
    </row>
    <row r="62" spans="1:17" ht="15.6" x14ac:dyDescent="0.3">
      <c r="A62" s="67" t="s">
        <v>99</v>
      </c>
      <c r="C62" s="23"/>
      <c r="F62" s="86" t="str">
        <f>CONCATENATE("Cargas en Descanso con ancho de escalera de ",B46, " m" )</f>
        <v>Cargas en Descanso con ancho de escalera de 1.1 m</v>
      </c>
      <c r="N62" s="54">
        <v>5</v>
      </c>
      <c r="O62" s="61" t="s">
        <v>30</v>
      </c>
      <c r="P62" s="57">
        <v>1.5874999999999999</v>
      </c>
      <c r="Q62" s="62">
        <v>1.9793260902246004</v>
      </c>
    </row>
    <row r="63" spans="1:17" x14ac:dyDescent="0.3">
      <c r="B63" s="1" t="s">
        <v>48</v>
      </c>
      <c r="C63" s="7">
        <f>1*1*F39/100*2.4</f>
        <v>0.36</v>
      </c>
      <c r="D63" s="3" t="s">
        <v>13</v>
      </c>
      <c r="F63" s="1" t="s">
        <v>11</v>
      </c>
      <c r="G63" s="58">
        <f>+C65*G28</f>
        <v>0.50600000000000001</v>
      </c>
      <c r="H63" s="3" t="s">
        <v>13</v>
      </c>
      <c r="N63" s="54">
        <v>6</v>
      </c>
      <c r="O63" s="61" t="s">
        <v>31</v>
      </c>
      <c r="P63" s="57">
        <v>1.905</v>
      </c>
      <c r="Q63" s="62">
        <v>2.8502295699234246</v>
      </c>
    </row>
    <row r="64" spans="1:17" x14ac:dyDescent="0.3">
      <c r="B64" s="1" t="s">
        <v>86</v>
      </c>
      <c r="C64" s="7">
        <f>B38/1000</f>
        <v>0.1</v>
      </c>
      <c r="D64" s="3" t="s">
        <v>13</v>
      </c>
      <c r="F64" s="1" t="s">
        <v>12</v>
      </c>
      <c r="G64" s="58">
        <f>+G59</f>
        <v>0.44000000000000006</v>
      </c>
      <c r="H64" s="3" t="s">
        <v>13</v>
      </c>
      <c r="N64" s="54">
        <v>7</v>
      </c>
      <c r="O64" s="61" t="s">
        <v>32</v>
      </c>
      <c r="P64" s="57">
        <v>2.2225000000000001</v>
      </c>
      <c r="Q64" s="62">
        <v>3.8794791368402173</v>
      </c>
    </row>
    <row r="65" spans="1:21" x14ac:dyDescent="0.3">
      <c r="B65" s="77" t="s">
        <v>14</v>
      </c>
      <c r="C65" s="85">
        <f>+C63+C64</f>
        <v>0.45999999999999996</v>
      </c>
      <c r="D65" s="16" t="s">
        <v>13</v>
      </c>
      <c r="F65" s="1"/>
      <c r="N65" s="54">
        <v>8</v>
      </c>
      <c r="O65" s="61" t="s">
        <v>33</v>
      </c>
      <c r="P65" s="57">
        <v>2.54</v>
      </c>
      <c r="Q65" s="62">
        <v>5.0670747909749778</v>
      </c>
    </row>
    <row r="66" spans="1:21" x14ac:dyDescent="0.3">
      <c r="B66" s="59"/>
      <c r="C66" s="60"/>
      <c r="D66" s="41"/>
      <c r="F66" s="1"/>
      <c r="N66" s="54">
        <v>9</v>
      </c>
      <c r="O66" s="61" t="s">
        <v>34</v>
      </c>
      <c r="P66" s="57">
        <v>2.8574999999999999</v>
      </c>
      <c r="Q66" s="62">
        <v>6.4130165323277053</v>
      </c>
    </row>
    <row r="67" spans="1:21" x14ac:dyDescent="0.3">
      <c r="B67" s="59"/>
      <c r="C67" s="60"/>
      <c r="D67" s="41"/>
      <c r="F67" s="1"/>
      <c r="N67" s="54">
        <v>10</v>
      </c>
      <c r="O67" s="61" t="s">
        <v>35</v>
      </c>
      <c r="P67" s="57">
        <v>3.1749999999999998</v>
      </c>
      <c r="Q67" s="62">
        <v>7.9173043608984015</v>
      </c>
    </row>
    <row r="68" spans="1:21" x14ac:dyDescent="0.3">
      <c r="B68" s="59"/>
      <c r="C68" s="60"/>
      <c r="D68" s="2" t="str">
        <f>CONCATENATE("WD = ", ROUND(G58,2)," Tn/m")</f>
        <v>WD = 0.81 Tn/m</v>
      </c>
      <c r="E68" s="2"/>
      <c r="F68" s="2" t="str">
        <f>CONCATENATE("WD = ", ROUND(G63,2)," Tn/m")</f>
        <v>WD = 0.51 Tn/m</v>
      </c>
      <c r="N68" s="54">
        <v>11</v>
      </c>
      <c r="O68" s="61" t="s">
        <v>36</v>
      </c>
      <c r="P68" s="57">
        <v>3.4925000000000002</v>
      </c>
      <c r="Q68" s="62">
        <v>9.5799382766870682</v>
      </c>
    </row>
    <row r="69" spans="1:21" x14ac:dyDescent="0.3">
      <c r="D69" s="2" t="str">
        <f>CONCATENATE("WL = ", ROUND(G59,2)," Tn/m")</f>
        <v>WL = 0.44 Tn/m</v>
      </c>
      <c r="F69" s="3" t="str">
        <f>CONCATENATE("WL = ", ROUND(G64,2)," Tn/m")</f>
        <v>WL = 0.44 Tn/m</v>
      </c>
      <c r="S69" s="63"/>
      <c r="T69" s="64"/>
      <c r="U69" s="65"/>
    </row>
    <row r="70" spans="1:21" x14ac:dyDescent="0.3">
      <c r="F70" s="2"/>
      <c r="S70" s="66"/>
      <c r="T70" s="66"/>
      <c r="U70" s="66"/>
    </row>
    <row r="73" spans="1:21" ht="4.5" customHeight="1" x14ac:dyDescent="0.3"/>
    <row r="74" spans="1:21" x14ac:dyDescent="0.3">
      <c r="B74" s="1" t="s">
        <v>49</v>
      </c>
      <c r="D74" s="44">
        <f>C32</f>
        <v>2.0499999999999998</v>
      </c>
      <c r="F74" s="44">
        <f>E32</f>
        <v>1.1499999999999999</v>
      </c>
      <c r="G74" s="2" t="s">
        <v>50</v>
      </c>
    </row>
    <row r="75" spans="1:21" x14ac:dyDescent="0.3">
      <c r="B75" s="1"/>
      <c r="D75" s="44"/>
      <c r="F75" s="44"/>
      <c r="G75" s="2"/>
      <c r="N75" s="93" t="s">
        <v>76</v>
      </c>
      <c r="O75" s="93"/>
      <c r="P75" s="93"/>
      <c r="Q75" s="93"/>
    </row>
    <row r="76" spans="1:21" ht="15.6" x14ac:dyDescent="0.3">
      <c r="A76" s="67" t="s">
        <v>102</v>
      </c>
      <c r="B76" s="1"/>
      <c r="D76" s="44"/>
      <c r="F76" s="44"/>
      <c r="G76" s="2"/>
      <c r="N76" s="90" t="s">
        <v>80</v>
      </c>
      <c r="O76" s="91"/>
      <c r="P76" s="91"/>
      <c r="Q76" s="92"/>
    </row>
    <row r="77" spans="1:21" x14ac:dyDescent="0.3">
      <c r="B77" s="1"/>
      <c r="D77" s="44"/>
      <c r="F77" s="44"/>
      <c r="G77" s="2"/>
      <c r="N77" s="54"/>
      <c r="O77" s="54" t="s">
        <v>77</v>
      </c>
      <c r="P77" s="55"/>
      <c r="Q77" s="56"/>
    </row>
    <row r="78" spans="1:21" x14ac:dyDescent="0.3">
      <c r="B78" s="1"/>
      <c r="D78" s="44"/>
      <c r="F78" s="44"/>
      <c r="G78" s="2"/>
      <c r="N78" s="54">
        <v>1</v>
      </c>
      <c r="O78" s="57">
        <v>2</v>
      </c>
      <c r="P78" s="68" t="s">
        <v>82</v>
      </c>
      <c r="Q78" s="56"/>
    </row>
    <row r="79" spans="1:21" x14ac:dyDescent="0.3">
      <c r="B79" s="1"/>
      <c r="D79" s="44"/>
      <c r="F79" s="44"/>
      <c r="G79" s="2"/>
      <c r="N79" s="54">
        <v>2</v>
      </c>
      <c r="O79" s="57">
        <v>3</v>
      </c>
      <c r="P79" s="55" t="s">
        <v>81</v>
      </c>
      <c r="Q79" s="56"/>
    </row>
    <row r="80" spans="1:21" x14ac:dyDescent="0.3">
      <c r="B80" s="1"/>
      <c r="D80" s="44"/>
      <c r="F80" s="44"/>
      <c r="G80" s="2"/>
    </row>
    <row r="81" spans="1:7" x14ac:dyDescent="0.3">
      <c r="B81" s="1"/>
      <c r="D81" s="44"/>
      <c r="F81" s="44"/>
      <c r="G81" s="2"/>
    </row>
    <row r="82" spans="1:7" x14ac:dyDescent="0.3">
      <c r="B82" s="1"/>
      <c r="D82" s="44"/>
      <c r="F82" s="44"/>
      <c r="G82" s="2"/>
    </row>
    <row r="83" spans="1:7" x14ac:dyDescent="0.3">
      <c r="B83" s="1"/>
      <c r="D83" s="44"/>
      <c r="F83" s="44"/>
      <c r="G83" s="2"/>
    </row>
    <row r="84" spans="1:7" x14ac:dyDescent="0.3">
      <c r="B84" s="1"/>
      <c r="D84" s="44"/>
      <c r="F84" s="44"/>
      <c r="G84" s="2"/>
    </row>
    <row r="85" spans="1:7" x14ac:dyDescent="0.3">
      <c r="B85" s="1"/>
      <c r="D85" s="44"/>
      <c r="F85" s="44"/>
      <c r="G85" s="2"/>
    </row>
    <row r="86" spans="1:7" x14ac:dyDescent="0.3">
      <c r="B86" s="1"/>
      <c r="D86" s="44"/>
      <c r="F86" s="44"/>
      <c r="G86" s="2"/>
    </row>
    <row r="87" spans="1:7" x14ac:dyDescent="0.3">
      <c r="B87" s="1"/>
      <c r="D87" s="44"/>
      <c r="F87" s="44"/>
      <c r="G87" s="2"/>
    </row>
    <row r="88" spans="1:7" x14ac:dyDescent="0.3">
      <c r="B88" s="1"/>
      <c r="D88" s="44"/>
      <c r="F88" s="44"/>
      <c r="G88" s="2"/>
    </row>
    <row r="89" spans="1:7" x14ac:dyDescent="0.3">
      <c r="B89" s="1"/>
      <c r="D89" s="44"/>
      <c r="F89" s="44"/>
      <c r="G89" s="2"/>
    </row>
    <row r="90" spans="1:7" x14ac:dyDescent="0.3">
      <c r="B90" s="1"/>
      <c r="D90" s="44"/>
      <c r="F90" s="44"/>
      <c r="G90" s="2"/>
    </row>
    <row r="91" spans="1:7" x14ac:dyDescent="0.3">
      <c r="B91" s="1"/>
      <c r="D91" s="44"/>
      <c r="F91" s="44"/>
      <c r="G91" s="2"/>
    </row>
    <row r="92" spans="1:7" x14ac:dyDescent="0.3">
      <c r="B92" s="1"/>
      <c r="D92" s="44"/>
      <c r="F92" s="44"/>
      <c r="G92" s="2"/>
    </row>
    <row r="93" spans="1:7" x14ac:dyDescent="0.3">
      <c r="B93" s="1"/>
      <c r="D93" s="44"/>
      <c r="F93" s="44"/>
      <c r="G93" s="2"/>
    </row>
    <row r="94" spans="1:7" ht="15.6" x14ac:dyDescent="0.3">
      <c r="A94" s="67"/>
      <c r="F94" s="1"/>
      <c r="G94" s="2"/>
    </row>
    <row r="95" spans="1:7" x14ac:dyDescent="0.3">
      <c r="B95" s="1" t="s">
        <v>54</v>
      </c>
      <c r="C95" s="30">
        <v>2.27</v>
      </c>
      <c r="D95" s="3" t="s">
        <v>21</v>
      </c>
      <c r="E95" s="80" t="s">
        <v>97</v>
      </c>
    </row>
    <row r="96" spans="1:7" x14ac:dyDescent="0.3">
      <c r="B96" s="1"/>
      <c r="E96" s="80"/>
    </row>
    <row r="97" spans="1:16" ht="15.6" x14ac:dyDescent="0.3">
      <c r="A97" s="67" t="s">
        <v>88</v>
      </c>
      <c r="B97" s="1"/>
      <c r="E97" s="80"/>
    </row>
    <row r="98" spans="1:16" x14ac:dyDescent="0.3">
      <c r="B98" s="1"/>
      <c r="D98" s="44"/>
      <c r="F98" s="44"/>
      <c r="G98" s="2"/>
    </row>
    <row r="99" spans="1:16" x14ac:dyDescent="0.3">
      <c r="F99" s="44"/>
      <c r="G99" s="2"/>
      <c r="N99" s="13" t="s">
        <v>55</v>
      </c>
      <c r="O99" s="84">
        <f>C100/5</f>
        <v>2.3730000000000002</v>
      </c>
      <c r="P99" s="14" t="s">
        <v>10</v>
      </c>
    </row>
    <row r="100" spans="1:16" x14ac:dyDescent="0.3">
      <c r="B100" s="4" t="s">
        <v>58</v>
      </c>
      <c r="C100" s="44">
        <f>F38-B47-D110/2</f>
        <v>11.865</v>
      </c>
      <c r="D100" s="3" t="s">
        <v>10</v>
      </c>
      <c r="F100" s="44"/>
      <c r="G100" s="2"/>
      <c r="N100" s="1" t="s">
        <v>15</v>
      </c>
      <c r="O100" s="7">
        <f>C95*100000/(0.9*B36*(C100-O99/2))</f>
        <v>5.6237215014196806</v>
      </c>
      <c r="P100" s="3" t="s">
        <v>16</v>
      </c>
    </row>
    <row r="101" spans="1:16" x14ac:dyDescent="0.3">
      <c r="B101" s="1"/>
      <c r="D101" s="44"/>
      <c r="F101" s="44"/>
      <c r="N101" s="13" t="s">
        <v>55</v>
      </c>
      <c r="O101" s="84">
        <f>O100*B36/(0.85*B35*B45*100)</f>
        <v>2.2053809809488945</v>
      </c>
      <c r="P101" s="14" t="s">
        <v>10</v>
      </c>
    </row>
    <row r="102" spans="1:16" x14ac:dyDescent="0.3">
      <c r="B102" s="4"/>
      <c r="F102" s="44"/>
      <c r="N102" s="1" t="s">
        <v>15</v>
      </c>
      <c r="O102" s="7">
        <f>C95*100000/(0.9*B36*(C100-O101/2))</f>
        <v>5.5799278026485073</v>
      </c>
      <c r="P102" s="3" t="s">
        <v>16</v>
      </c>
    </row>
    <row r="103" spans="1:16" x14ac:dyDescent="0.3">
      <c r="B103" s="4"/>
      <c r="F103" s="44"/>
      <c r="N103" s="13" t="s">
        <v>55</v>
      </c>
      <c r="O103" s="84">
        <f>O102*B36/(0.85*B35*B45*100)</f>
        <v>2.188206981430787</v>
      </c>
      <c r="P103" s="14" t="s">
        <v>10</v>
      </c>
    </row>
    <row r="104" spans="1:16" x14ac:dyDescent="0.3">
      <c r="A104" s="41"/>
      <c r="B104" s="1" t="s">
        <v>15</v>
      </c>
      <c r="C104" s="25">
        <f>O108</f>
        <v>5.5749819535622489</v>
      </c>
      <c r="D104" s="3" t="s">
        <v>16</v>
      </c>
      <c r="N104" s="1" t="s">
        <v>15</v>
      </c>
      <c r="O104" s="7">
        <f>C95*100000/(0.9*B36*(C100-O103/2))</f>
        <v>5.5754792557094879</v>
      </c>
      <c r="P104" s="3" t="s">
        <v>16</v>
      </c>
    </row>
    <row r="105" spans="1:16" x14ac:dyDescent="0.3">
      <c r="A105" s="41"/>
      <c r="B105" s="1"/>
      <c r="C105" s="44"/>
      <c r="N105" s="13" t="s">
        <v>55</v>
      </c>
      <c r="O105" s="84">
        <f>O104*B36/(0.85*B35*B45*100)</f>
        <v>2.186462453219407</v>
      </c>
      <c r="P105" s="14" t="s">
        <v>10</v>
      </c>
    </row>
    <row r="106" spans="1:16" x14ac:dyDescent="0.3">
      <c r="A106" s="41"/>
      <c r="B106" s="1"/>
      <c r="C106" s="58"/>
      <c r="N106" s="1" t="s">
        <v>15</v>
      </c>
      <c r="O106" s="7">
        <f>C95*100000/(0.9*B36*(C100-O105/2))</f>
        <v>5.5750277708578269</v>
      </c>
      <c r="P106" s="3" t="s">
        <v>16</v>
      </c>
    </row>
    <row r="107" spans="1:16" x14ac:dyDescent="0.3">
      <c r="A107" s="41"/>
      <c r="B107" s="1" t="s">
        <v>52</v>
      </c>
      <c r="C107" s="25">
        <f>0.0018*G28*C100*100</f>
        <v>2.3492700000000002</v>
      </c>
      <c r="D107" s="3" t="s">
        <v>16</v>
      </c>
      <c r="E107" s="1" t="s">
        <v>51</v>
      </c>
      <c r="F107" s="2">
        <f>ROUND(0.7*B35^0.5*100*F38*G28/B36,2)</f>
        <v>3.99</v>
      </c>
      <c r="G107" s="3" t="s">
        <v>16</v>
      </c>
      <c r="N107" s="13" t="s">
        <v>55</v>
      </c>
      <c r="O107" s="7">
        <f>O106*B36/(0.85*B35*B45*100)</f>
        <v>2.186285400336403</v>
      </c>
      <c r="P107" s="14" t="s">
        <v>10</v>
      </c>
    </row>
    <row r="108" spans="1:16" x14ac:dyDescent="0.3">
      <c r="A108" s="41"/>
      <c r="F108" s="1"/>
      <c r="G108" s="2"/>
      <c r="N108" s="1" t="s">
        <v>15</v>
      </c>
      <c r="O108" s="7">
        <f>C95*100000/(0.9*B36*(C100-O107/2))</f>
        <v>5.5749819535622489</v>
      </c>
      <c r="P108" s="3" t="s">
        <v>16</v>
      </c>
    </row>
    <row r="109" spans="1:16" x14ac:dyDescent="0.3">
      <c r="A109" s="1" t="s">
        <v>60</v>
      </c>
      <c r="B109" s="29">
        <v>4</v>
      </c>
      <c r="C109" s="3" t="s">
        <v>75</v>
      </c>
      <c r="I109" s="9"/>
      <c r="M109" s="69"/>
      <c r="N109" s="70"/>
      <c r="O109" s="71"/>
    </row>
    <row r="110" spans="1:16" x14ac:dyDescent="0.3">
      <c r="B110" s="23" t="str">
        <f>+LOOKUP(B109,$N$60:$N$68,$O$60:$O$68)</f>
        <v>1/2"</v>
      </c>
      <c r="C110" s="24" t="s">
        <v>56</v>
      </c>
      <c r="D110" s="7">
        <f>+LOOKUP(B109,$N$60:$N$68,$P$60:$P$68)</f>
        <v>1.27</v>
      </c>
      <c r="E110" s="3" t="s">
        <v>10</v>
      </c>
    </row>
    <row r="111" spans="1:16" ht="12" customHeight="1" x14ac:dyDescent="0.3">
      <c r="B111" s="1"/>
      <c r="C111" s="1" t="s">
        <v>57</v>
      </c>
      <c r="D111" s="7">
        <f>+LOOKUP(B109,$N$60:$N$68,$Q$60:$Q$68)</f>
        <v>1.2667686977437445</v>
      </c>
      <c r="E111" s="3" t="s">
        <v>16</v>
      </c>
      <c r="M111" s="72"/>
      <c r="O111" s="73"/>
    </row>
    <row r="112" spans="1:16" x14ac:dyDescent="0.3">
      <c r="B112" s="1"/>
      <c r="C112" s="23"/>
      <c r="E112" s="1"/>
      <c r="F112" s="2"/>
      <c r="M112" s="69"/>
      <c r="N112" s="70"/>
      <c r="O112" s="71"/>
    </row>
    <row r="113" spans="1:9" x14ac:dyDescent="0.3">
      <c r="B113" s="1" t="s">
        <v>53</v>
      </c>
      <c r="C113" s="87">
        <f>MAX(C104,F107,C107)</f>
        <v>5.5749819535622489</v>
      </c>
      <c r="D113" s="3" t="s">
        <v>16</v>
      </c>
      <c r="E113" s="70"/>
      <c r="F113" s="70"/>
      <c r="G113" s="71"/>
    </row>
    <row r="114" spans="1:9" x14ac:dyDescent="0.3">
      <c r="B114" s="77" t="str">
        <f>+CONCATENATE("As para ancho de ", G28," m =")</f>
        <v>As para ancho de 1.1 m =</v>
      </c>
      <c r="C114" s="88">
        <f>ROUND(C113,2)</f>
        <v>5.57</v>
      </c>
      <c r="D114" s="16" t="s">
        <v>16</v>
      </c>
      <c r="E114" s="75"/>
      <c r="F114" s="43"/>
      <c r="G114" s="58"/>
    </row>
    <row r="115" spans="1:9" x14ac:dyDescent="0.3">
      <c r="B115" s="59"/>
      <c r="C115" s="74"/>
      <c r="D115" s="41"/>
      <c r="E115" s="75"/>
      <c r="F115" s="43"/>
      <c r="G115" s="58"/>
    </row>
    <row r="116" spans="1:9" x14ac:dyDescent="0.3">
      <c r="B116" s="1" t="s">
        <v>64</v>
      </c>
      <c r="C116" s="76"/>
      <c r="D116" s="25"/>
      <c r="E116" s="7"/>
      <c r="G116" s="1"/>
      <c r="H116" s="7"/>
    </row>
    <row r="117" spans="1:9" x14ac:dyDescent="0.3">
      <c r="B117" s="1"/>
      <c r="C117" s="4" t="s">
        <v>65</v>
      </c>
      <c r="D117" s="25">
        <f>3*F38/100</f>
        <v>0.45</v>
      </c>
      <c r="E117" s="26" t="s">
        <v>1</v>
      </c>
      <c r="G117" s="1"/>
      <c r="H117" s="7"/>
    </row>
    <row r="118" spans="1:9" x14ac:dyDescent="0.3">
      <c r="B118" s="1"/>
      <c r="C118" s="4" t="s">
        <v>66</v>
      </c>
      <c r="D118" s="25">
        <f>45/100</f>
        <v>0.45</v>
      </c>
      <c r="E118" s="26" t="s">
        <v>1</v>
      </c>
      <c r="G118" s="1"/>
      <c r="H118" s="7"/>
    </row>
    <row r="119" spans="1:9" x14ac:dyDescent="0.3">
      <c r="B119" s="1"/>
      <c r="C119" s="10"/>
      <c r="D119" s="11"/>
      <c r="E119" s="12"/>
      <c r="F119" s="9"/>
      <c r="G119" s="8"/>
      <c r="H119" s="12"/>
      <c r="I119" s="9"/>
    </row>
    <row r="120" spans="1:9" x14ac:dyDescent="0.3">
      <c r="B120" s="1" t="s">
        <v>61</v>
      </c>
      <c r="C120" s="76" t="s">
        <v>62</v>
      </c>
      <c r="D120" s="25">
        <f>(G28*100-2*B47-D110)/(ROUNDUP(C114/D111,0)-1)/100</f>
        <v>0.25932500000000003</v>
      </c>
      <c r="E120" s="3" t="s">
        <v>1</v>
      </c>
      <c r="F120" s="3" t="str">
        <f>IF(MAX(D117:D118)&gt;D120,"…...CONFORME","…...VERIFICAR")</f>
        <v>…...CONFORME</v>
      </c>
    </row>
    <row r="121" spans="1:9" x14ac:dyDescent="0.3">
      <c r="B121" s="1"/>
      <c r="C121" s="76"/>
      <c r="D121" s="25"/>
    </row>
    <row r="122" spans="1:9" x14ac:dyDescent="0.3">
      <c r="C122" s="31" t="s">
        <v>93</v>
      </c>
      <c r="D122" s="79">
        <f>MIN(D120,D118,D117)</f>
        <v>0.25932500000000003</v>
      </c>
      <c r="E122" s="80" t="s">
        <v>1</v>
      </c>
    </row>
    <row r="123" spans="1:9" x14ac:dyDescent="0.3">
      <c r="C123" s="31"/>
      <c r="D123" s="79"/>
      <c r="E123" s="80"/>
    </row>
    <row r="124" spans="1:9" ht="19.8" x14ac:dyDescent="0.3">
      <c r="A124" s="81" t="s">
        <v>91</v>
      </c>
      <c r="B124" s="33" t="str">
        <f>CONCATENATE("USAR: ",ROUNDUP(C114/D111,0)," Ø ",B110," @ ",ROUND(D122,2)," m ")</f>
        <v xml:space="preserve">USAR: 5 Ø 1/2" @ 0.26 m </v>
      </c>
      <c r="C124" s="34"/>
      <c r="D124" s="35"/>
      <c r="E124" s="36" t="s">
        <v>87</v>
      </c>
      <c r="F124" s="37" t="str">
        <f>CONCATENATE(ROUND(ROUNDUP(C114/D111,0)*D111,2), " cm2")</f>
        <v>6.33 cm2</v>
      </c>
    </row>
    <row r="125" spans="1:9" ht="15.75" customHeight="1" x14ac:dyDescent="0.4">
      <c r="B125" s="32"/>
      <c r="C125" s="76"/>
      <c r="D125" s="25"/>
    </row>
    <row r="126" spans="1:9" ht="15.75" customHeight="1" x14ac:dyDescent="0.4">
      <c r="A126" s="67" t="s">
        <v>89</v>
      </c>
      <c r="B126" s="32"/>
      <c r="C126" s="76"/>
      <c r="D126" s="25"/>
    </row>
    <row r="127" spans="1:9" ht="15.75" customHeight="1" x14ac:dyDescent="0.4">
      <c r="B127" s="32"/>
      <c r="C127" s="76"/>
      <c r="D127" s="25"/>
    </row>
    <row r="128" spans="1:9" x14ac:dyDescent="0.3">
      <c r="C128" s="2"/>
    </row>
    <row r="129" spans="1:8" x14ac:dyDescent="0.3">
      <c r="B129" s="1" t="s">
        <v>78</v>
      </c>
      <c r="C129" s="38">
        <v>2</v>
      </c>
      <c r="D129" s="3" t="s">
        <v>79</v>
      </c>
    </row>
    <row r="130" spans="1:8" x14ac:dyDescent="0.3">
      <c r="B130" s="1" t="s">
        <v>17</v>
      </c>
      <c r="C130" s="58">
        <f>+C114/C129</f>
        <v>2.7850000000000001</v>
      </c>
      <c r="D130" s="3" t="s">
        <v>16</v>
      </c>
      <c r="E130" s="2"/>
    </row>
    <row r="131" spans="1:8" x14ac:dyDescent="0.3">
      <c r="B131" s="1" t="s">
        <v>84</v>
      </c>
      <c r="C131" s="58">
        <f>0.0018*G28*100*C100</f>
        <v>2.3492700000000002</v>
      </c>
      <c r="D131" s="3" t="s">
        <v>16</v>
      </c>
    </row>
    <row r="132" spans="1:8" x14ac:dyDescent="0.3">
      <c r="B132" s="77" t="s">
        <v>18</v>
      </c>
      <c r="C132" s="78">
        <f>+MAX(C130,C131)</f>
        <v>2.7850000000000001</v>
      </c>
      <c r="D132" s="16" t="s">
        <v>16</v>
      </c>
    </row>
    <row r="133" spans="1:8" x14ac:dyDescent="0.3">
      <c r="B133" s="1" t="s">
        <v>60</v>
      </c>
      <c r="C133" s="29">
        <v>3</v>
      </c>
      <c r="D133" s="3" t="s">
        <v>75</v>
      </c>
    </row>
    <row r="134" spans="1:8" x14ac:dyDescent="0.3">
      <c r="B134" s="1"/>
      <c r="C134" s="23" t="str">
        <f>+LOOKUP(C133,$N$60:$N$68,$O$60:$O$68)</f>
        <v>3/8"</v>
      </c>
      <c r="D134" s="24" t="s">
        <v>56</v>
      </c>
      <c r="E134" s="7">
        <f>+LOOKUP(C133,$N$60:$N$68,$P$60:$P$68)</f>
        <v>0.95250000000000001</v>
      </c>
      <c r="F134" s="3" t="s">
        <v>10</v>
      </c>
    </row>
    <row r="135" spans="1:8" x14ac:dyDescent="0.3">
      <c r="B135" s="1"/>
      <c r="C135" s="23"/>
      <c r="D135" s="1" t="s">
        <v>57</v>
      </c>
      <c r="E135" s="7">
        <f>+LOOKUP(C133,$N$60:$N$68,$Q$60:$Q$68)</f>
        <v>0.71255739248085614</v>
      </c>
      <c r="F135" s="3" t="s">
        <v>16</v>
      </c>
      <c r="G135" s="1"/>
      <c r="H135" s="7"/>
    </row>
    <row r="136" spans="1:8" x14ac:dyDescent="0.3">
      <c r="B136" s="1"/>
      <c r="C136" s="10"/>
      <c r="D136" s="11"/>
      <c r="E136" s="12"/>
    </row>
    <row r="137" spans="1:8" x14ac:dyDescent="0.3">
      <c r="B137" s="1" t="s">
        <v>61</v>
      </c>
      <c r="C137" s="76" t="s">
        <v>62</v>
      </c>
      <c r="D137" s="25">
        <f>(G28*100-2*B47-E134)/(ROUNDUP(C132/E135,0)-1)/100</f>
        <v>0.34682500000000005</v>
      </c>
      <c r="E137" s="3" t="s">
        <v>1</v>
      </c>
      <c r="F137" s="3" t="str">
        <f>IF(MAX(D117:D118)&gt;D137,"…...CONFORME","…...VERIFICAR")</f>
        <v>…...CONFORME</v>
      </c>
    </row>
    <row r="138" spans="1:8" x14ac:dyDescent="0.3">
      <c r="B138" s="1"/>
      <c r="C138" s="76"/>
      <c r="D138" s="25"/>
    </row>
    <row r="139" spans="1:8" x14ac:dyDescent="0.3">
      <c r="B139" s="1"/>
      <c r="C139" s="31" t="s">
        <v>93</v>
      </c>
      <c r="D139" s="79">
        <f>MIN(D137,D118,D117)</f>
        <v>0.34682500000000005</v>
      </c>
      <c r="E139" s="80" t="s">
        <v>1</v>
      </c>
    </row>
    <row r="140" spans="1:8" x14ac:dyDescent="0.3">
      <c r="B140" s="1"/>
      <c r="C140" s="76"/>
      <c r="D140" s="25"/>
    </row>
    <row r="141" spans="1:8" ht="19.8" x14ac:dyDescent="0.3">
      <c r="A141" s="81" t="s">
        <v>92</v>
      </c>
      <c r="B141" s="33" t="str">
        <f>CONCATENATE("USAR: ",ROUNDUP(C132/E135,0)," Ø ",C134," @ ",ROUND(D139,2)," m ")</f>
        <v xml:space="preserve">USAR: 4 Ø 3/8" @ 0.35 m </v>
      </c>
      <c r="C141" s="34"/>
      <c r="D141" s="35"/>
      <c r="E141" s="36" t="s">
        <v>87</v>
      </c>
      <c r="F141" s="37" t="str">
        <f>CONCATENATE(ROUND(ROUNDUP(C132/E135,0)*E135,2), " cm2")</f>
        <v>2.85 cm2</v>
      </c>
    </row>
    <row r="142" spans="1:8" x14ac:dyDescent="0.3">
      <c r="B142" s="1"/>
      <c r="C142" s="76"/>
      <c r="D142" s="25"/>
    </row>
    <row r="143" spans="1:8" ht="15.6" x14ac:dyDescent="0.3">
      <c r="A143" s="67" t="s">
        <v>94</v>
      </c>
    </row>
    <row r="144" spans="1:8" x14ac:dyDescent="0.3">
      <c r="B144" s="1" t="s">
        <v>19</v>
      </c>
      <c r="C144" s="58">
        <f>ROUND(0.0018*100*F38,2)</f>
        <v>2.7</v>
      </c>
      <c r="D144" s="3" t="s">
        <v>16</v>
      </c>
    </row>
    <row r="145" spans="1:8" x14ac:dyDescent="0.3">
      <c r="B145" s="1" t="s">
        <v>103</v>
      </c>
      <c r="C145" s="58">
        <f>C32/C53+E32</f>
        <v>3.5420653442240373</v>
      </c>
      <c r="D145" s="3" t="s">
        <v>1</v>
      </c>
    </row>
    <row r="146" spans="1:8" x14ac:dyDescent="0.3">
      <c r="B146" s="1" t="s">
        <v>20</v>
      </c>
      <c r="C146" s="28">
        <f>C144*C145</f>
        <v>9.5635764294049022</v>
      </c>
      <c r="D146" s="3" t="s">
        <v>16</v>
      </c>
    </row>
    <row r="147" spans="1:8" x14ac:dyDescent="0.3">
      <c r="B147" s="1" t="s">
        <v>60</v>
      </c>
      <c r="C147" s="29">
        <v>3</v>
      </c>
      <c r="D147" s="3" t="s">
        <v>75</v>
      </c>
    </row>
    <row r="148" spans="1:8" x14ac:dyDescent="0.3">
      <c r="B148" s="1"/>
      <c r="C148" s="23" t="str">
        <f>+LOOKUP(C147,$N$60:$N$68,$O$60:$O$68)</f>
        <v>3/8"</v>
      </c>
      <c r="D148" s="24" t="s">
        <v>56</v>
      </c>
      <c r="E148" s="7">
        <f>+LOOKUP(C147,$N$60:$N$68,$P$60:$P$68)</f>
        <v>0.95250000000000001</v>
      </c>
      <c r="F148" s="3" t="s">
        <v>10</v>
      </c>
    </row>
    <row r="149" spans="1:8" x14ac:dyDescent="0.3">
      <c r="B149" s="1"/>
      <c r="C149" s="23"/>
      <c r="D149" s="1" t="s">
        <v>57</v>
      </c>
      <c r="E149" s="7">
        <f>+LOOKUP(C147,$N$60:$N$68,$Q$60:$Q$68)</f>
        <v>0.71255739248085614</v>
      </c>
      <c r="F149" s="3" t="s">
        <v>16</v>
      </c>
      <c r="G149" s="1"/>
      <c r="H149" s="7"/>
    </row>
    <row r="150" spans="1:8" x14ac:dyDescent="0.3">
      <c r="B150" s="1"/>
      <c r="C150" s="10"/>
      <c r="D150" s="11"/>
      <c r="E150" s="12"/>
    </row>
    <row r="151" spans="1:8" x14ac:dyDescent="0.3">
      <c r="B151" s="1" t="s">
        <v>61</v>
      </c>
      <c r="C151" s="76" t="s">
        <v>62</v>
      </c>
      <c r="D151" s="25">
        <f>(C145*100-2*B47-E148)/(ROUNDUP(C146/E149,0)-1)/100</f>
        <v>0.26788771878646439</v>
      </c>
      <c r="E151" s="3" t="s">
        <v>1</v>
      </c>
      <c r="F151" s="3" t="str">
        <f>IF(MAX(D117:D118)&gt;D151,"…...CONFORME","…...VERIFICAR")</f>
        <v>…...CONFORME</v>
      </c>
    </row>
    <row r="152" spans="1:8" x14ac:dyDescent="0.3">
      <c r="B152" s="1"/>
      <c r="C152" s="76"/>
      <c r="D152" s="25"/>
    </row>
    <row r="153" spans="1:8" x14ac:dyDescent="0.3">
      <c r="B153" s="1"/>
      <c r="C153" s="31" t="s">
        <v>93</v>
      </c>
      <c r="D153" s="79">
        <f>MIN(D151,D118,D117)</f>
        <v>0.26788771878646439</v>
      </c>
      <c r="E153" s="80" t="s">
        <v>1</v>
      </c>
    </row>
    <row r="154" spans="1:8" x14ac:dyDescent="0.3">
      <c r="B154" s="1"/>
      <c r="C154" s="76"/>
      <c r="D154" s="25"/>
    </row>
    <row r="155" spans="1:8" ht="19.8" x14ac:dyDescent="0.3">
      <c r="A155" s="81" t="s">
        <v>95</v>
      </c>
      <c r="B155" s="33" t="str">
        <f>CONCATENATE("USAR: ",ROUNDUP(C146/E149,0)," Ø ",C148," @ ",ROUND(D153,2)," m ")</f>
        <v xml:space="preserve">USAR: 14 Ø 3/8" @ 0.27 m </v>
      </c>
      <c r="C155" s="34"/>
      <c r="D155" s="35"/>
      <c r="E155" s="36"/>
      <c r="F155" s="37"/>
    </row>
    <row r="156" spans="1:8" x14ac:dyDescent="0.3">
      <c r="B156" s="1"/>
      <c r="C156" s="76"/>
      <c r="D156" s="25"/>
    </row>
    <row r="158" spans="1:8" ht="15.6" x14ac:dyDescent="0.3">
      <c r="A158" s="39"/>
      <c r="D158" s="15" t="str">
        <f>CONCATENATE(" Ø ",C148," @ ",ROUND(D153,2)," m ")</f>
        <v xml:space="preserve"> Ø 3/8" @ 0.27 m </v>
      </c>
    </row>
    <row r="159" spans="1:8" ht="15.6" x14ac:dyDescent="0.3">
      <c r="A159" s="39"/>
      <c r="D159" s="41"/>
    </row>
    <row r="160" spans="1:8" ht="15.6" x14ac:dyDescent="0.3">
      <c r="A160" s="39"/>
      <c r="C160" s="20" t="str">
        <f>CONCATENATE(" Ø ",C134," @ ",ROUND(D139,2)," m ")</f>
        <v xml:space="preserve"> Ø 3/8" @ 0.35 m </v>
      </c>
      <c r="D160" s="41"/>
      <c r="G160" s="42" t="str">
        <f>CONCATENATE(F39, " cm")</f>
        <v>15 cm</v>
      </c>
    </row>
    <row r="161" spans="1:12" ht="15.6" x14ac:dyDescent="0.3">
      <c r="A161" s="39"/>
      <c r="D161" s="41"/>
    </row>
    <row r="162" spans="1:12" ht="15.6" x14ac:dyDescent="0.3">
      <c r="A162" s="39"/>
      <c r="D162" s="41"/>
    </row>
    <row r="163" spans="1:12" ht="15.6" x14ac:dyDescent="0.3">
      <c r="A163" s="39"/>
      <c r="D163" s="41"/>
    </row>
    <row r="164" spans="1:12" ht="15.6" x14ac:dyDescent="0.3">
      <c r="A164" s="39"/>
      <c r="B164" s="20" t="str">
        <f>CONCATENATE(" Ø ",C134," @ ",ROUND(D139,2)," m ")</f>
        <v xml:space="preserve"> Ø 3/8" @ 0.35 m </v>
      </c>
      <c r="C164" s="43"/>
      <c r="D164" s="41"/>
      <c r="E164" s="82" t="str">
        <f>CONCATENATE(" Ø ",B110," @ ",ROUND(D122,2)," m ")</f>
        <v xml:space="preserve"> Ø 1/2" @ 0.26 m </v>
      </c>
      <c r="G164" s="3" t="s">
        <v>96</v>
      </c>
    </row>
    <row r="165" spans="1:12" x14ac:dyDescent="0.3">
      <c r="D165" s="41"/>
    </row>
    <row r="166" spans="1:12" x14ac:dyDescent="0.3">
      <c r="A166" s="15" t="str">
        <f>CONCATENATE(" Ø ",C148," @ ",ROUND(D153,2)," m ")</f>
        <v xml:space="preserve"> Ø 3/8" @ 0.27 m </v>
      </c>
      <c r="D166" s="41"/>
    </row>
    <row r="167" spans="1:12" ht="15.6" x14ac:dyDescent="0.3">
      <c r="A167" s="39"/>
      <c r="D167" s="41"/>
      <c r="E167" s="15" t="str">
        <f>CONCATENATE(" Ø ",C148," @ ",ROUND(D153,2)," m ")</f>
        <v xml:space="preserve"> Ø 3/8" @ 0.27 m </v>
      </c>
    </row>
    <row r="168" spans="1:12" ht="15.6" x14ac:dyDescent="0.3">
      <c r="A168" s="39"/>
      <c r="C168" s="19" t="str">
        <f>CONCATENATE(" Ø ",B110," @ ",ROUND(D122,2)," m ")</f>
        <v xml:space="preserve"> Ø 1/2" @ 0.26 m </v>
      </c>
      <c r="D168" s="41"/>
    </row>
    <row r="169" spans="1:12" ht="15.6" x14ac:dyDescent="0.3">
      <c r="A169" s="39"/>
      <c r="D169" s="41"/>
    </row>
    <row r="170" spans="1:12" ht="15.6" x14ac:dyDescent="0.3">
      <c r="A170" s="39"/>
      <c r="C170" s="15" t="str">
        <f>CONCATENATE(" Ø ",C148," @ ",ROUND(D153,2)," m ")</f>
        <v xml:space="preserve"> Ø 3/8" @ 0.27 m </v>
      </c>
      <c r="D170" s="41"/>
    </row>
    <row r="171" spans="1:12" x14ac:dyDescent="0.3">
      <c r="A171" s="18">
        <f>+B45</f>
        <v>0.6</v>
      </c>
      <c r="D171" s="41"/>
    </row>
    <row r="172" spans="1:12" ht="15.6" x14ac:dyDescent="0.3">
      <c r="A172" s="39"/>
      <c r="D172" s="41"/>
    </row>
    <row r="173" spans="1:12" ht="15.6" x14ac:dyDescent="0.3">
      <c r="A173" s="39"/>
      <c r="D173" s="41"/>
    </row>
    <row r="174" spans="1:12" s="15" customFormat="1" x14ac:dyDescent="0.3">
      <c r="A174" s="22">
        <f>B41</f>
        <v>0.5</v>
      </c>
      <c r="C174" s="17">
        <f>B42</f>
        <v>1.8</v>
      </c>
      <c r="D174" s="16"/>
      <c r="E174" s="83">
        <f>B43</f>
        <v>1</v>
      </c>
      <c r="F174" s="21">
        <f>B44</f>
        <v>0.3</v>
      </c>
      <c r="L174" s="27"/>
    </row>
    <row r="175" spans="1:12" ht="15.6" x14ac:dyDescent="0.3">
      <c r="A175" s="39"/>
      <c r="D175" s="41"/>
    </row>
  </sheetData>
  <protectedRanges>
    <protectedRange password="CCF9" sqref="G28 C59 C64 C116 F26:G27 F29:G33 A26:E33 B39:B40 F38:F39 G34 C137:C138 C151:C152 B47:B48 B35:B37 C120:C121 C124:C127 C140:C142 C154:C156" name="Rango1_1"/>
  </protectedRanges>
  <dataConsolidate/>
  <mergeCells count="7">
    <mergeCell ref="A2:J5"/>
    <mergeCell ref="N76:Q76"/>
    <mergeCell ref="N55:Q55"/>
    <mergeCell ref="N56:Q56"/>
    <mergeCell ref="N46:Q46"/>
    <mergeCell ref="N48:Q48"/>
    <mergeCell ref="N75:Q75"/>
  </mergeCells>
  <phoneticPr fontId="8" type="noConversion"/>
  <dataValidations count="2">
    <dataValidation type="list" allowBlank="1" showInputMessage="1" showErrorMessage="1" sqref="B109 C133 C147" xr:uid="{BAF01DE8-40DE-4F51-969E-FF7B53C47CDA}">
      <formula1>$N$60:$N$68</formula1>
    </dataValidation>
    <dataValidation type="list" allowBlank="1" showInputMessage="1" showErrorMessage="1" sqref="C129" xr:uid="{73E0B90C-1E58-455B-8FC8-00BF18342A9A}">
      <formula1>$O$78:$O$79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TRAMO SAP2000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2024-04-17T13:26:54Z</cp:lastPrinted>
  <dcterms:created xsi:type="dcterms:W3CDTF">2015-06-05T18:19:34Z</dcterms:created>
  <dcterms:modified xsi:type="dcterms:W3CDTF">2024-04-22T12:41:57Z</dcterms:modified>
</cp:coreProperties>
</file>