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defaultThemeVersion="124226"/>
  <xr:revisionPtr revIDLastSave="0" documentId="13_ncr:1_{69CB3C66-18AB-478D-85CE-52D826A107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SA MACI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9" i="1" l="1"/>
  <c r="D309" i="1"/>
  <c r="D313" i="1" s="1"/>
  <c r="F319" i="1" s="1"/>
  <c r="D289" i="1"/>
  <c r="E87" i="1"/>
  <c r="C94" i="1"/>
  <c r="D277" i="1" l="1"/>
  <c r="F272" i="1"/>
  <c r="H257" i="1"/>
  <c r="C247" i="1" l="1"/>
  <c r="F240" i="1"/>
  <c r="O214" i="1"/>
  <c r="E211" i="1"/>
  <c r="O215" i="1"/>
  <c r="P215" i="1"/>
  <c r="O216" i="1"/>
  <c r="P216" i="1"/>
  <c r="O217" i="1"/>
  <c r="P217" i="1"/>
  <c r="O218" i="1"/>
  <c r="P218" i="1"/>
  <c r="O219" i="1"/>
  <c r="P219" i="1"/>
  <c r="P214" i="1"/>
  <c r="G219" i="1"/>
  <c r="G215" i="1"/>
  <c r="G216" i="1"/>
  <c r="G217" i="1"/>
  <c r="G218" i="1"/>
  <c r="G214" i="1"/>
  <c r="D203" i="1"/>
  <c r="D144" i="1"/>
  <c r="D112" i="1"/>
  <c r="D126" i="1" s="1"/>
  <c r="D52" i="1"/>
  <c r="C60" i="1" s="1"/>
  <c r="F41" i="1"/>
  <c r="F32" i="1"/>
  <c r="C22" i="1"/>
  <c r="F15" i="1"/>
  <c r="D283" i="1" l="1"/>
  <c r="D296" i="1" s="1"/>
  <c r="F35" i="1"/>
  <c r="D129" i="1"/>
  <c r="D133" i="1" s="1"/>
  <c r="D123" i="1"/>
  <c r="D145" i="1" s="1"/>
  <c r="D61" i="1"/>
  <c r="F61" i="1"/>
  <c r="G78" i="1" s="1"/>
  <c r="E60" i="1"/>
  <c r="E61" i="1"/>
  <c r="F60" i="1"/>
  <c r="D78" i="1" s="1"/>
  <c r="D60" i="1"/>
  <c r="F271" i="1" l="1"/>
  <c r="D291" i="1" s="1"/>
  <c r="F37" i="1"/>
  <c r="G159" i="1"/>
  <c r="G182" i="1"/>
  <c r="D182" i="1"/>
  <c r="D159" i="1"/>
  <c r="F40" i="1"/>
  <c r="F42" i="1" s="1"/>
  <c r="D46" i="1" s="1"/>
  <c r="D114" i="1" s="1"/>
  <c r="D305" i="1" l="1"/>
  <c r="G68" i="1"/>
  <c r="F83" i="1" s="1"/>
  <c r="C92" i="1" s="1"/>
  <c r="D68" i="1"/>
  <c r="F82" i="1" s="1"/>
  <c r="D73" i="1"/>
  <c r="G73" i="1"/>
  <c r="D116" i="1"/>
  <c r="D118" i="1" s="1"/>
  <c r="D316" i="1" l="1"/>
  <c r="D319" i="1" s="1"/>
  <c r="G135" i="1"/>
  <c r="E135" i="1"/>
  <c r="D140" i="1"/>
  <c r="D219" i="1" s="1"/>
  <c r="D139" i="1"/>
  <c r="H92" i="1"/>
  <c r="E99" i="1"/>
  <c r="E89" i="1"/>
  <c r="F84" i="1"/>
  <c r="F85" i="1"/>
  <c r="E319" i="1" l="1"/>
  <c r="E321" i="1"/>
  <c r="D179" i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8" i="1" s="1"/>
  <c r="D217" i="1"/>
  <c r="D156" i="1"/>
  <c r="D214" i="1"/>
  <c r="D216" i="1"/>
  <c r="F97" i="1"/>
  <c r="D142" i="1"/>
  <c r="F94" i="1"/>
  <c r="D141" i="1"/>
  <c r="D196" i="1" l="1"/>
  <c r="D162" i="1"/>
  <c r="D163" i="1" s="1"/>
  <c r="D164" i="1" s="1"/>
  <c r="D165" i="1" s="1"/>
  <c r="D166" i="1" s="1"/>
  <c r="G156" i="1"/>
  <c r="G162" i="1" s="1"/>
  <c r="G163" i="1" s="1"/>
  <c r="G164" i="1" s="1"/>
  <c r="D215" i="1"/>
  <c r="G179" i="1"/>
  <c r="G185" i="1" s="1"/>
  <c r="G186" i="1" s="1"/>
  <c r="G187" i="1" s="1"/>
  <c r="G188" i="1" s="1"/>
  <c r="G189" i="1" s="1"/>
  <c r="D218" i="1"/>
  <c r="E217" i="1"/>
  <c r="E219" i="1"/>
  <c r="H219" i="1" l="1"/>
  <c r="I219" i="1" s="1"/>
  <c r="H217" i="1"/>
  <c r="I217" i="1" s="1"/>
  <c r="G165" i="1"/>
  <c r="G166" i="1" s="1"/>
  <c r="G167" i="1" s="1"/>
  <c r="G168" i="1" s="1"/>
  <c r="G169" i="1" s="1"/>
  <c r="G170" i="1" s="1"/>
  <c r="G171" i="1" s="1"/>
  <c r="G172" i="1" s="1"/>
  <c r="D167" i="1"/>
  <c r="H228" i="1" l="1"/>
  <c r="H246" i="1"/>
  <c r="D255" i="1"/>
  <c r="B246" i="1"/>
  <c r="C228" i="1"/>
  <c r="G175" i="1"/>
  <c r="E215" i="1" s="1"/>
  <c r="H215" i="1" s="1"/>
  <c r="G173" i="1"/>
  <c r="D168" i="1"/>
  <c r="D169" i="1" s="1"/>
  <c r="D170" i="1" s="1"/>
  <c r="D171" i="1" s="1"/>
  <c r="D172" i="1" s="1"/>
  <c r="G190" i="1"/>
  <c r="G191" i="1" s="1"/>
  <c r="I215" i="1" l="1"/>
  <c r="G244" i="1" s="1"/>
  <c r="D175" i="1"/>
  <c r="D173" i="1"/>
  <c r="G192" i="1"/>
  <c r="G193" i="1" s="1"/>
  <c r="D260" i="1" l="1"/>
  <c r="F230" i="1"/>
  <c r="E216" i="1"/>
  <c r="E214" i="1"/>
  <c r="G194" i="1"/>
  <c r="G195" i="1" s="1"/>
  <c r="G198" i="1" s="1"/>
  <c r="H216" i="1" l="1"/>
  <c r="H214" i="1"/>
  <c r="I214" i="1" s="1"/>
  <c r="E239" i="1" s="1"/>
  <c r="E218" i="1"/>
  <c r="G196" i="1"/>
  <c r="I216" i="1" l="1"/>
  <c r="F255" i="1"/>
  <c r="H218" i="1"/>
  <c r="I218" i="1" s="1"/>
  <c r="E225" i="1"/>
  <c r="E235" i="1" l="1"/>
  <c r="E253" i="1"/>
  <c r="F260" i="1"/>
  <c r="F233" i="1"/>
  <c r="D251" i="1"/>
</calcChain>
</file>

<file path=xl/sharedStrings.xml><?xml version="1.0" encoding="utf-8"?>
<sst xmlns="http://schemas.openxmlformats.org/spreadsheetml/2006/main" count="395" uniqueCount="193">
  <si>
    <t>m</t>
  </si>
  <si>
    <t>DIAMETRO</t>
  </si>
  <si>
    <t>AREA</t>
  </si>
  <si>
    <t>cm</t>
  </si>
  <si>
    <t>cm2</t>
  </si>
  <si>
    <t>fc =</t>
  </si>
  <si>
    <t>fy =</t>
  </si>
  <si>
    <t>ton</t>
  </si>
  <si>
    <t>Vc =</t>
  </si>
  <si>
    <t>kg/cm2</t>
  </si>
  <si>
    <t>ton-m</t>
  </si>
  <si>
    <t>As =</t>
  </si>
  <si>
    <t>TABLA 1</t>
  </si>
  <si>
    <t>ACERO DISPONIBLES EN cm2</t>
  </si>
  <si>
    <t>N°</t>
  </si>
  <si>
    <r>
      <rPr>
        <sz val="10"/>
        <color indexed="8"/>
        <rFont val="Calibri"/>
        <family val="2"/>
      </rPr>
      <t xml:space="preserve">φ </t>
    </r>
    <r>
      <rPr>
        <sz val="11"/>
        <color indexed="8"/>
        <rFont val="Calibri"/>
        <family val="2"/>
      </rPr>
      <t>(pulg)</t>
    </r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</si>
  <si>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</si>
  <si>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</si>
  <si>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</si>
  <si>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</si>
  <si>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</si>
  <si>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</si>
  <si>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</si>
  <si>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</si>
  <si>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</si>
  <si>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</si>
  <si>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</si>
  <si>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</si>
  <si>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</si>
  <si>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</si>
  <si>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</si>
  <si>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</si>
  <si>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</si>
  <si>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</si>
  <si>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</si>
  <si>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Wu =</t>
  </si>
  <si>
    <t>b =</t>
  </si>
  <si>
    <t>d =</t>
  </si>
  <si>
    <t>Re =</t>
  </si>
  <si>
    <t>Para las iteraciones usaremos las siguientes formulas de As y a:</t>
  </si>
  <si>
    <t>iteraciones</t>
  </si>
  <si>
    <t>a =</t>
  </si>
  <si>
    <t xml:space="preserve">Suponiendo valor de : </t>
  </si>
  <si>
    <t>a = d/5 =</t>
  </si>
  <si>
    <t>As min =</t>
  </si>
  <si>
    <t>Ø =</t>
  </si>
  <si>
    <t>Cortante. Ver tabla 2.</t>
  </si>
  <si>
    <t>Ø Vc =</t>
  </si>
  <si>
    <t>Flexión. Ver tabla 2.</t>
  </si>
  <si>
    <t>DISEÑO DE LOSA MACIZA - METODO DE LOS COEFICIENTES</t>
  </si>
  <si>
    <t>1.</t>
  </si>
  <si>
    <t>DATOS</t>
  </si>
  <si>
    <t>2.</t>
  </si>
  <si>
    <t>ESQUEMA LOSA MACIZA EN 2 DIRECCIONES - 1 PAÑO</t>
  </si>
  <si>
    <t>A =</t>
  </si>
  <si>
    <t>B =</t>
  </si>
  <si>
    <t>3.</t>
  </si>
  <si>
    <t>METRADO DE CARGAS POR METRO CUADRADO</t>
  </si>
  <si>
    <t xml:space="preserve">CARGAS EN SERVICIO </t>
  </si>
  <si>
    <t>e =</t>
  </si>
  <si>
    <t>Peso propio de losa:</t>
  </si>
  <si>
    <t>Peso de tabiqueria:</t>
  </si>
  <si>
    <t>Peso de acabados:</t>
  </si>
  <si>
    <t>kg/m2</t>
  </si>
  <si>
    <t>kg/m3</t>
  </si>
  <si>
    <t>ɣc =</t>
  </si>
  <si>
    <t>CM =</t>
  </si>
  <si>
    <t>CV =</t>
  </si>
  <si>
    <t xml:space="preserve">CARGA VIVA </t>
  </si>
  <si>
    <t xml:space="preserve">CARGA MUERTA </t>
  </si>
  <si>
    <t xml:space="preserve">CARGA EN SERVICIO  </t>
  </si>
  <si>
    <t>CM+CV =</t>
  </si>
  <si>
    <t>CARGAS ULTIMAS</t>
  </si>
  <si>
    <t>1.4 · CM =</t>
  </si>
  <si>
    <t>1.7 · CV =</t>
  </si>
  <si>
    <t>CARGA ULTIMA</t>
  </si>
  <si>
    <t>4.</t>
  </si>
  <si>
    <t>DETERMINACIÓN DE LOS MOMENTOS POR FLEXIÓN</t>
  </si>
  <si>
    <t>m =</t>
  </si>
  <si>
    <t>Coeficiente del ACI (Según RNE - E.060)</t>
  </si>
  <si>
    <t>Coef.</t>
  </si>
  <si>
    <t>Mu (-)</t>
  </si>
  <si>
    <t>CM</t>
  </si>
  <si>
    <t>CV</t>
  </si>
  <si>
    <t>Momentos Negativos:</t>
  </si>
  <si>
    <t>Mud (+)</t>
  </si>
  <si>
    <t>Mul (+)</t>
  </si>
  <si>
    <t>Ma neg =</t>
  </si>
  <si>
    <t>Ca</t>
  </si>
  <si>
    <t>Cb</t>
  </si>
  <si>
    <t>M</t>
  </si>
  <si>
    <t>Mb neg =</t>
  </si>
  <si>
    <t>Mad pos =</t>
  </si>
  <si>
    <t>Mbd pos =</t>
  </si>
  <si>
    <t>Momentos Positivos Debidos a la Carga Muerta:</t>
  </si>
  <si>
    <t>Momentos Positivos Debidos a la Carga Viva:</t>
  </si>
  <si>
    <t>Mbl pos =</t>
  </si>
  <si>
    <t>Mal pos =</t>
  </si>
  <si>
    <t>DISEÑO POR CORTE</t>
  </si>
  <si>
    <t>Las fuerzas cortantes en la losa se calcularán suponiendo que la sección crítica se</t>
  </si>
  <si>
    <t xml:space="preserve">encuentra ubicada a una distancia d (peralte efectivo) de la cara de apoyo. </t>
  </si>
  <si>
    <t xml:space="preserve">Cuando exista un borde continuo opuesto a uno discontinuo, la fuerza cortante se </t>
  </si>
  <si>
    <t xml:space="preserve">incrementa en 15%. </t>
  </si>
  <si>
    <t>Vud =</t>
  </si>
  <si>
    <t>Resistencia al Corte del Concreto</t>
  </si>
  <si>
    <t>Momentos Positivos:</t>
  </si>
  <si>
    <t>RESUMEN DE MOMENTOS PARA DISEÑO LOSA MACIZA</t>
  </si>
  <si>
    <t>Ma (-) =</t>
  </si>
  <si>
    <t>Mb (+) =</t>
  </si>
  <si>
    <t>Mb (-) =</t>
  </si>
  <si>
    <t>Ma (+) =</t>
  </si>
  <si>
    <t>5.</t>
  </si>
  <si>
    <t>CALCULO DEL ACERO DE REFUERZO</t>
  </si>
  <si>
    <t>Usar: As (-) =</t>
  </si>
  <si>
    <t>Usar: As (+) =</t>
  </si>
  <si>
    <t>Calculo de acero mínimo positivo</t>
  </si>
  <si>
    <t>6.</t>
  </si>
  <si>
    <t>Diseño del acero de refuerzo</t>
  </si>
  <si>
    <t>Ma (-)</t>
  </si>
  <si>
    <t>Ma (+)</t>
  </si>
  <si>
    <t>Mb (-)</t>
  </si>
  <si>
    <t>Mb (+)</t>
  </si>
  <si>
    <t>As (cm2)</t>
  </si>
  <si>
    <t>Mu (ton-m)</t>
  </si>
  <si>
    <t xml:space="preserve"> Ø</t>
  </si>
  <si>
    <t>Diam. (cm)</t>
  </si>
  <si>
    <t>Area (cm2)</t>
  </si>
  <si>
    <t>S (m)</t>
  </si>
  <si>
    <t>S final (m)</t>
  </si>
  <si>
    <t>Acero</t>
  </si>
  <si>
    <t xml:space="preserve">Espaciamiento maximo losas </t>
  </si>
  <si>
    <t>Smax =</t>
  </si>
  <si>
    <t xml:space="preserve">Espesor de la losa </t>
  </si>
  <si>
    <t>Recubrimiento</t>
  </si>
  <si>
    <t>Acero de fluencia</t>
  </si>
  <si>
    <t>Usar: S max =</t>
  </si>
  <si>
    <t>ESQUEMA DEL COLOCADO DEL ACERO</t>
  </si>
  <si>
    <t>7.</t>
  </si>
  <si>
    <t>VERIFICACION DE DEFLEXIONES</t>
  </si>
  <si>
    <t>W: Carga repartida</t>
  </si>
  <si>
    <t>L: Luz libre</t>
  </si>
  <si>
    <t>Es: Modulo de elasticidad del concreto</t>
  </si>
  <si>
    <t>I: inercia de la viga T</t>
  </si>
  <si>
    <t>Cargas en servicio</t>
  </si>
  <si>
    <t>Carga Muerta</t>
  </si>
  <si>
    <t>Carga Viva</t>
  </si>
  <si>
    <t>Módulo de elasticidad</t>
  </si>
  <si>
    <t>Es =</t>
  </si>
  <si>
    <t>Inercia</t>
  </si>
  <si>
    <t>I =</t>
  </si>
  <si>
    <t>cm4</t>
  </si>
  <si>
    <t>Deflexión</t>
  </si>
  <si>
    <r>
      <t>Δ</t>
    </r>
    <r>
      <rPr>
        <sz val="8"/>
        <color theme="1"/>
        <rFont val="Calibri"/>
        <family val="2"/>
      </rPr>
      <t>D</t>
    </r>
    <r>
      <rPr>
        <sz val="11"/>
        <color theme="1"/>
        <rFont val="Calibri"/>
        <family val="2"/>
      </rPr>
      <t xml:space="preserve"> =</t>
    </r>
  </si>
  <si>
    <t>mm</t>
  </si>
  <si>
    <t>La =</t>
  </si>
  <si>
    <r>
      <t>Δ</t>
    </r>
    <r>
      <rPr>
        <sz val="8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=</t>
    </r>
  </si>
  <si>
    <t xml:space="preserve">Deflexión diferida </t>
  </si>
  <si>
    <r>
      <t>Δ</t>
    </r>
    <r>
      <rPr>
        <sz val="8"/>
        <color theme="1"/>
        <rFont val="Calibri"/>
        <family val="2"/>
      </rPr>
      <t>LP</t>
    </r>
    <r>
      <rPr>
        <sz val="11"/>
        <color theme="1"/>
        <rFont val="Calibri"/>
        <family val="2"/>
      </rPr>
      <t xml:space="preserve"> =</t>
    </r>
  </si>
  <si>
    <r>
      <rPr>
        <sz val="11"/>
        <color theme="1"/>
        <rFont val="Arial"/>
        <family val="2"/>
      </rPr>
      <t>ξ</t>
    </r>
    <r>
      <rPr>
        <sz val="11"/>
        <color theme="1"/>
        <rFont val="Calibri"/>
        <family val="2"/>
      </rPr>
      <t xml:space="preserve"> =</t>
    </r>
  </si>
  <si>
    <t>ξ</t>
  </si>
  <si>
    <t>TABLA 3</t>
  </si>
  <si>
    <t>DESCRIPCION</t>
  </si>
  <si>
    <t>5 años a mas</t>
  </si>
  <si>
    <t xml:space="preserve">12 meses </t>
  </si>
  <si>
    <t>6 meses</t>
  </si>
  <si>
    <t>3 meses</t>
  </si>
  <si>
    <t>Ver tabla 3</t>
  </si>
  <si>
    <r>
      <t>ρ</t>
    </r>
    <r>
      <rPr>
        <sz val="11"/>
        <color theme="1"/>
        <rFont val="Arial"/>
        <family val="2"/>
      </rPr>
      <t>'</t>
    </r>
    <r>
      <rPr>
        <sz val="11"/>
        <color theme="1"/>
        <rFont val="Calibri"/>
        <family val="2"/>
      </rPr>
      <t xml:space="preserve"> =</t>
    </r>
  </si>
  <si>
    <t>Cuantia del acero en compresión</t>
  </si>
  <si>
    <t>Deflexión máxima</t>
  </si>
  <si>
    <r>
      <t xml:space="preserve">Δ </t>
    </r>
    <r>
      <rPr>
        <sz val="8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=</t>
    </r>
  </si>
  <si>
    <t>As (-)</t>
  </si>
  <si>
    <t>As (+)</t>
  </si>
  <si>
    <t>Analisis en un 100 centimetros de ancho</t>
  </si>
  <si>
    <t>Luz libre del tramo en la dirección corta</t>
  </si>
  <si>
    <t>Luz libre del tramo en la dirección larga</t>
  </si>
  <si>
    <t>Lb =</t>
  </si>
  <si>
    <t>Resistencia a la compresión del concreto</t>
  </si>
  <si>
    <t>Peso unitario del concreto</t>
  </si>
  <si>
    <t>Vuda =</t>
  </si>
  <si>
    <t>Vudb =</t>
  </si>
  <si>
    <t>Verificación del Cortante ultimo en la Losa</t>
  </si>
  <si>
    <t>Ø Vc</t>
  </si>
  <si>
    <t>Vud</t>
  </si>
  <si>
    <r>
      <t xml:space="preserve">Δ </t>
    </r>
    <r>
      <rPr>
        <sz val="8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= Δ </t>
    </r>
    <r>
      <rPr>
        <sz val="8"/>
        <color theme="1"/>
        <rFont val="Calibri"/>
        <family val="2"/>
      </rPr>
      <t>LP</t>
    </r>
    <r>
      <rPr>
        <sz val="11"/>
        <color theme="1"/>
        <rFont val="Calibri"/>
        <family val="2"/>
      </rPr>
      <t xml:space="preserve"> + Δ </t>
    </r>
    <r>
      <rPr>
        <sz val="8"/>
        <color theme="1"/>
        <rFont val="Calibri"/>
        <family val="2"/>
      </rPr>
      <t>L</t>
    </r>
  </si>
  <si>
    <r>
      <t xml:space="preserve">Δ </t>
    </r>
    <r>
      <rPr>
        <sz val="8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= L/480</t>
    </r>
  </si>
  <si>
    <t>Luz libre de la dirección corta - lado A</t>
  </si>
  <si>
    <t>Deflexión por carga muerta de la dirección corta - lado A</t>
  </si>
  <si>
    <t>Deflexión por carga Viva de la dirección corta - lado A</t>
  </si>
  <si>
    <t>Luz libre de la dirección larga - lado B</t>
  </si>
  <si>
    <t>1.4 · CM + 1.7 · CV =</t>
  </si>
  <si>
    <t>Momento de flexión para el calculo del area de acero en la dirección corta - LADO A</t>
  </si>
  <si>
    <t>Momento de flexión para el calculo del area de acero en la dirección larga - LADO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</si>
</sst>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Nº&quot;\ 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  <font>
      <b/>
      <u/>
      <sz val="20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/>
    </xf>
    <xf numFmtId="12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/>
    <xf numFmtId="2" fontId="11" fillId="2" borderId="0" xfId="0" quotePrefix="1" applyNumberFormat="1" applyFont="1" applyFill="1" applyAlignment="1">
      <alignment horizontal="right"/>
    </xf>
    <xf numFmtId="164" fontId="11" fillId="2" borderId="0" xfId="0" quotePrefix="1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4" borderId="0" xfId="0" applyFont="1" applyFill="1" applyAlignment="1">
      <alignment horizontal="left" vertical="center"/>
    </xf>
    <xf numFmtId="0" fontId="0" fillId="4" borderId="0" xfId="0" applyFill="1"/>
    <xf numFmtId="2" fontId="1" fillId="2" borderId="0" xfId="0" applyNumberFormat="1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5" fillId="2" borderId="0" xfId="0" applyFont="1" applyFill="1"/>
    <xf numFmtId="0" fontId="0" fillId="5" borderId="0" xfId="0" applyFill="1"/>
    <xf numFmtId="2" fontId="1" fillId="2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6" fontId="1" fillId="2" borderId="4" xfId="0" applyNumberFormat="1" applyFont="1" applyFill="1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left" vertical="center"/>
    </xf>
    <xf numFmtId="0" fontId="10" fillId="2" borderId="0" xfId="0" applyFont="1" applyFill="1"/>
    <xf numFmtId="0" fontId="16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12" fontId="2" fillId="2" borderId="0" xfId="0" applyNumberFormat="1" applyFont="1" applyFill="1" applyAlignment="1">
      <alignment horizontal="center" vertical="center"/>
    </xf>
    <xf numFmtId="2" fontId="11" fillId="2" borderId="0" xfId="0" quotePrefix="1" applyNumberFormat="1" applyFont="1" applyFill="1" applyAlignment="1">
      <alignment horizontal="right" vertical="center"/>
    </xf>
    <xf numFmtId="164" fontId="11" fillId="2" borderId="0" xfId="0" quotePrefix="1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5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164" fontId="0" fillId="7" borderId="4" xfId="0" applyNumberFormat="1" applyFill="1" applyBorder="1" applyAlignment="1">
      <alignment horizontal="center" vertical="center"/>
    </xf>
    <xf numFmtId="12" fontId="3" fillId="3" borderId="4" xfId="0" applyNumberFormat="1" applyFont="1" applyFill="1" applyBorder="1" applyAlignment="1">
      <alignment horizontal="left" vertical="center" indent="4"/>
    </xf>
    <xf numFmtId="0" fontId="0" fillId="7" borderId="4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164" fontId="1" fillId="2" borderId="0" xfId="0" applyNumberFormat="1" applyFont="1" applyFill="1" applyAlignment="1">
      <alignment horizontal="center"/>
    </xf>
    <xf numFmtId="167" fontId="0" fillId="3" borderId="0" xfId="0" applyNumberForma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11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14" fillId="5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21" fillId="8" borderId="0" xfId="0" applyFont="1" applyFill="1"/>
    <xf numFmtId="0" fontId="21" fillId="8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150</xdr:row>
      <xdr:rowOff>0</xdr:rowOff>
    </xdr:from>
    <xdr:ext cx="1444482" cy="435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E8E07D03-A054-48D1-A472-0F0793031922}"/>
                </a:ext>
              </a:extLst>
            </xdr:cNvPr>
            <xdr:cNvSpPr txBox="1"/>
          </xdr:nvSpPr>
          <xdr:spPr>
            <a:xfrm>
              <a:off x="495300" y="1881187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81" name="144 CuadroTexto">
              <a:extLst>
                <a:ext uri="{FF2B5EF4-FFF2-40B4-BE49-F238E27FC236}">
                  <a16:creationId xmlns:a16="http://schemas.microsoft.com/office/drawing/2014/main" id="{E8E07D03-A054-48D1-A472-0F0793031922}"/>
                </a:ext>
              </a:extLst>
            </xdr:cNvPr>
            <xdr:cNvSpPr txBox="1"/>
          </xdr:nvSpPr>
          <xdr:spPr>
            <a:xfrm>
              <a:off x="495300" y="18811875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As=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Ø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" 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 a/2)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4</xdr:col>
      <xdr:colOff>402976</xdr:colOff>
      <xdr:row>149</xdr:row>
      <xdr:rowOff>153865</xdr:rowOff>
    </xdr:from>
    <xdr:ext cx="1201615" cy="402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145 CuadroTexto">
              <a:extLst>
                <a:ext uri="{FF2B5EF4-FFF2-40B4-BE49-F238E27FC236}">
                  <a16:creationId xmlns:a16="http://schemas.microsoft.com/office/drawing/2014/main" id="{87680343-C692-4935-9187-2A9E21774760}"/>
                </a:ext>
              </a:extLst>
            </xdr:cNvPr>
            <xdr:cNvSpPr txBox="1"/>
          </xdr:nvSpPr>
          <xdr:spPr>
            <a:xfrm>
              <a:off x="2571745" y="28868077"/>
              <a:ext cx="1201615" cy="40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1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2" name="145 CuadroTexto">
              <a:extLst>
                <a:ext uri="{FF2B5EF4-FFF2-40B4-BE49-F238E27FC236}">
                  <a16:creationId xmlns:a16="http://schemas.microsoft.com/office/drawing/2014/main" id="{87680343-C692-4935-9187-2A9E21774760}"/>
                </a:ext>
              </a:extLst>
            </xdr:cNvPr>
            <xdr:cNvSpPr txBox="1"/>
          </xdr:nvSpPr>
          <xdr:spPr>
            <a:xfrm>
              <a:off x="2571745" y="28868077"/>
              <a:ext cx="1201615" cy="40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22267</xdr:colOff>
      <xdr:row>17</xdr:row>
      <xdr:rowOff>0</xdr:rowOff>
    </xdr:from>
    <xdr:to>
      <xdr:col>7</xdr:col>
      <xdr:colOff>16144</xdr:colOff>
      <xdr:row>26</xdr:row>
      <xdr:rowOff>6458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10D3DD0-8549-0ADC-5AA6-E51C908976AE}"/>
            </a:ext>
          </a:extLst>
        </xdr:cNvPr>
        <xdr:cNvSpPr/>
      </xdr:nvSpPr>
      <xdr:spPr>
        <a:xfrm>
          <a:off x="1296646" y="3402724"/>
          <a:ext cx="3567395" cy="1720958"/>
        </a:xfrm>
        <a:prstGeom prst="rect">
          <a:avLst/>
        </a:prstGeom>
        <a:solidFill>
          <a:schemeClr val="dk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LOSA MACIZA</a:t>
          </a:r>
        </a:p>
      </xdr:txBody>
    </xdr:sp>
    <xdr:clientData/>
  </xdr:twoCellAnchor>
  <xdr:twoCellAnchor>
    <xdr:from>
      <xdr:col>3</xdr:col>
      <xdr:colOff>0</xdr:colOff>
      <xdr:row>15</xdr:row>
      <xdr:rowOff>97701</xdr:rowOff>
    </xdr:from>
    <xdr:to>
      <xdr:col>6</xdr:col>
      <xdr:colOff>895350</xdr:colOff>
      <xdr:row>15</xdr:row>
      <xdr:rowOff>97701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8452222-91D7-60B0-A05A-5C963B992EDB}"/>
            </a:ext>
          </a:extLst>
        </xdr:cNvPr>
        <xdr:cNvCxnSpPr/>
      </xdr:nvCxnSpPr>
      <xdr:spPr>
        <a:xfrm>
          <a:off x="1276865" y="3511255"/>
          <a:ext cx="358294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346496</xdr:colOff>
      <xdr:row>17</xdr:row>
      <xdr:rowOff>0</xdr:rowOff>
    </xdr:from>
    <xdr:to>
      <xdr:col>2</xdr:col>
      <xdr:colOff>346496</xdr:colOff>
      <xdr:row>26</xdr:row>
      <xdr:rowOff>9525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D06E0F-7F7E-3238-D7A5-005C644BB3F7}"/>
            </a:ext>
          </a:extLst>
        </xdr:cNvPr>
        <xdr:cNvCxnSpPr/>
      </xdr:nvCxnSpPr>
      <xdr:spPr>
        <a:xfrm flipV="1">
          <a:off x="1023543" y="3794554"/>
          <a:ext cx="0" cy="172402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161925</xdr:colOff>
      <xdr:row>0</xdr:row>
      <xdr:rowOff>133349</xdr:rowOff>
    </xdr:from>
    <xdr:to>
      <xdr:col>19</xdr:col>
      <xdr:colOff>333375</xdr:colOff>
      <xdr:row>27</xdr:row>
      <xdr:rowOff>140044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2083385-6FF6-1BB2-A49B-29359EB04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213" t="17615" r="37954" b="6472"/>
        <a:stretch/>
      </xdr:blipFill>
      <xdr:spPr>
        <a:xfrm>
          <a:off x="10563225" y="133349"/>
          <a:ext cx="3219450" cy="5321645"/>
        </a:xfrm>
        <a:prstGeom prst="rect">
          <a:avLst/>
        </a:prstGeom>
      </xdr:spPr>
    </xdr:pic>
    <xdr:clientData/>
  </xdr:twoCellAnchor>
  <xdr:twoCellAnchor editAs="oneCell">
    <xdr:from>
      <xdr:col>19</xdr:col>
      <xdr:colOff>304801</xdr:colOff>
      <xdr:row>1</xdr:row>
      <xdr:rowOff>28576</xdr:rowOff>
    </xdr:from>
    <xdr:to>
      <xdr:col>25</xdr:col>
      <xdr:colOff>38101</xdr:colOff>
      <xdr:row>26</xdr:row>
      <xdr:rowOff>142495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797CBF5-0408-F16A-3452-E6EEB7026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145" t="15213" r="37410" b="19352"/>
        <a:stretch/>
      </xdr:blipFill>
      <xdr:spPr>
        <a:xfrm>
          <a:off x="13754101" y="361951"/>
          <a:ext cx="3390900" cy="4904994"/>
        </a:xfrm>
        <a:prstGeom prst="rect">
          <a:avLst/>
        </a:prstGeom>
      </xdr:spPr>
    </xdr:pic>
    <xdr:clientData/>
  </xdr:twoCellAnchor>
  <xdr:twoCellAnchor editAs="oneCell">
    <xdr:from>
      <xdr:col>25</xdr:col>
      <xdr:colOff>9524</xdr:colOff>
      <xdr:row>1</xdr:row>
      <xdr:rowOff>66674</xdr:rowOff>
    </xdr:from>
    <xdr:to>
      <xdr:col>30</xdr:col>
      <xdr:colOff>295275</xdr:colOff>
      <xdr:row>24</xdr:row>
      <xdr:rowOff>78056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1700709-E98F-80C7-05B0-B31EC9A8EB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128" t="17253" r="38138" b="22073"/>
        <a:stretch/>
      </xdr:blipFill>
      <xdr:spPr>
        <a:xfrm>
          <a:off x="17116424" y="400049"/>
          <a:ext cx="3333751" cy="4421457"/>
        </a:xfrm>
        <a:prstGeom prst="rect">
          <a:avLst/>
        </a:prstGeom>
      </xdr:spPr>
    </xdr:pic>
    <xdr:clientData/>
  </xdr:twoCellAnchor>
  <xdr:oneCellAnchor>
    <xdr:from>
      <xdr:col>2</xdr:col>
      <xdr:colOff>95250</xdr:colOff>
      <xdr:row>43</xdr:row>
      <xdr:rowOff>66675</xdr:rowOff>
    </xdr:from>
    <xdr:ext cx="1847850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25 CuadroTexto">
              <a:extLst>
                <a:ext uri="{FF2B5EF4-FFF2-40B4-BE49-F238E27FC236}">
                  <a16:creationId xmlns:a16="http://schemas.microsoft.com/office/drawing/2014/main" id="{93D9DAD1-4E26-4975-861F-4375F1C279AC}"/>
                </a:ext>
              </a:extLst>
            </xdr:cNvPr>
            <xdr:cNvSpPr txBox="1"/>
          </xdr:nvSpPr>
          <xdr:spPr>
            <a:xfrm>
              <a:off x="771525" y="9191625"/>
              <a:ext cx="1847850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</m:t>
                        </m:r>
                      </m:sub>
                    </m:sSub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=1.4 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CM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+1.7·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CV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125 CuadroTexto">
              <a:extLst>
                <a:ext uri="{FF2B5EF4-FFF2-40B4-BE49-F238E27FC236}">
                  <a16:creationId xmlns:a16="http://schemas.microsoft.com/office/drawing/2014/main" id="{93D9DAD1-4E26-4975-861F-4375F1C279AC}"/>
                </a:ext>
              </a:extLst>
            </xdr:cNvPr>
            <xdr:cNvSpPr txBox="1"/>
          </xdr:nvSpPr>
          <xdr:spPr>
            <a:xfrm>
              <a:off x="771525" y="9191625"/>
              <a:ext cx="1847850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W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u=1.4 ·CM+1.7·CV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14</xdr:col>
      <xdr:colOff>95249</xdr:colOff>
      <xdr:row>24</xdr:row>
      <xdr:rowOff>142874</xdr:rowOff>
    </xdr:from>
    <xdr:to>
      <xdr:col>21</xdr:col>
      <xdr:colOff>38100</xdr:colOff>
      <xdr:row>55</xdr:row>
      <xdr:rowOff>13183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AE207E4-5E93-9CF3-9192-B2E775692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1802" t="12190" r="33864" b="3802"/>
        <a:stretch/>
      </xdr:blipFill>
      <xdr:spPr>
        <a:xfrm>
          <a:off x="10286999" y="5838824"/>
          <a:ext cx="4210051" cy="5794859"/>
        </a:xfrm>
        <a:prstGeom prst="rect">
          <a:avLst/>
        </a:prstGeom>
      </xdr:spPr>
    </xdr:pic>
    <xdr:clientData/>
  </xdr:twoCellAnchor>
  <xdr:twoCellAnchor editAs="oneCell">
    <xdr:from>
      <xdr:col>21</xdr:col>
      <xdr:colOff>40481</xdr:colOff>
      <xdr:row>24</xdr:row>
      <xdr:rowOff>158352</xdr:rowOff>
    </xdr:from>
    <xdr:to>
      <xdr:col>28</xdr:col>
      <xdr:colOff>107491</xdr:colOff>
      <xdr:row>55</xdr:row>
      <xdr:rowOff>104775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EAF7937-4084-85D2-F683-1D18EFC2A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2394" t="12209" r="32899" b="4165"/>
        <a:stretch/>
      </xdr:blipFill>
      <xdr:spPr>
        <a:xfrm>
          <a:off x="14499431" y="5854302"/>
          <a:ext cx="4334210" cy="5870973"/>
        </a:xfrm>
        <a:prstGeom prst="rect">
          <a:avLst/>
        </a:prstGeom>
      </xdr:spPr>
    </xdr:pic>
    <xdr:clientData/>
  </xdr:twoCellAnchor>
  <xdr:twoCellAnchor editAs="oneCell">
    <xdr:from>
      <xdr:col>28</xdr:col>
      <xdr:colOff>50010</xdr:colOff>
      <xdr:row>24</xdr:row>
      <xdr:rowOff>161923</xdr:rowOff>
    </xdr:from>
    <xdr:to>
      <xdr:col>35</xdr:col>
      <xdr:colOff>18476</xdr:colOff>
      <xdr:row>55</xdr:row>
      <xdr:rowOff>47625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43C16E7-5E0F-8ACF-75C0-1B8CD0631E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1649" t="11900" r="33876" b="3985"/>
        <a:stretch/>
      </xdr:blipFill>
      <xdr:spPr>
        <a:xfrm>
          <a:off x="18776160" y="5857873"/>
          <a:ext cx="4235666" cy="5810252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48</xdr:row>
      <xdr:rowOff>152400</xdr:rowOff>
    </xdr:from>
    <xdr:ext cx="819150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125 CuadroTexto">
              <a:extLst>
                <a:ext uri="{FF2B5EF4-FFF2-40B4-BE49-F238E27FC236}">
                  <a16:creationId xmlns:a16="http://schemas.microsoft.com/office/drawing/2014/main" id="{D32BBBFC-BB25-494B-81EF-8407416D72AB}"/>
                </a:ext>
              </a:extLst>
            </xdr:cNvPr>
            <xdr:cNvSpPr txBox="1"/>
          </xdr:nvSpPr>
          <xdr:spPr>
            <a:xfrm>
              <a:off x="790575" y="10058400"/>
              <a:ext cx="819150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" name="125 CuadroTexto">
              <a:extLst>
                <a:ext uri="{FF2B5EF4-FFF2-40B4-BE49-F238E27FC236}">
                  <a16:creationId xmlns:a16="http://schemas.microsoft.com/office/drawing/2014/main" id="{D32BBBFC-BB25-494B-81EF-8407416D72AB}"/>
                </a:ext>
              </a:extLst>
            </xdr:cNvPr>
            <xdr:cNvSpPr txBox="1"/>
          </xdr:nvSpPr>
          <xdr:spPr>
            <a:xfrm>
              <a:off x="790575" y="10058400"/>
              <a:ext cx="819150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m=A/B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323849</xdr:colOff>
      <xdr:row>65</xdr:row>
      <xdr:rowOff>85725</xdr:rowOff>
    </xdr:from>
    <xdr:ext cx="16573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125 CuadroTexto">
              <a:extLst>
                <a:ext uri="{FF2B5EF4-FFF2-40B4-BE49-F238E27FC236}">
                  <a16:creationId xmlns:a16="http://schemas.microsoft.com/office/drawing/2014/main" id="{FC906C7F-F6B8-4489-86AE-BB235656EB5A}"/>
                </a:ext>
              </a:extLst>
            </xdr:cNvPr>
            <xdr:cNvSpPr txBox="1"/>
          </xdr:nvSpPr>
          <xdr:spPr>
            <a:xfrm>
              <a:off x="542924" y="136112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neg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125 CuadroTexto">
              <a:extLst>
                <a:ext uri="{FF2B5EF4-FFF2-40B4-BE49-F238E27FC236}">
                  <a16:creationId xmlns:a16="http://schemas.microsoft.com/office/drawing/2014/main" id="{FC906C7F-F6B8-4489-86AE-BB235656EB5A}"/>
                </a:ext>
              </a:extLst>
            </xdr:cNvPr>
            <xdr:cNvSpPr txBox="1"/>
          </xdr:nvSpPr>
          <xdr:spPr>
            <a:xfrm>
              <a:off x="542924" y="136112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Ma neg=Ca·Wu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·A^2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142874</xdr:colOff>
      <xdr:row>65</xdr:row>
      <xdr:rowOff>85725</xdr:rowOff>
    </xdr:from>
    <xdr:ext cx="16573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125 CuadroTexto">
              <a:extLst>
                <a:ext uri="{FF2B5EF4-FFF2-40B4-BE49-F238E27FC236}">
                  <a16:creationId xmlns:a16="http://schemas.microsoft.com/office/drawing/2014/main" id="{17AA7423-AE8D-4B82-9F43-2CA5050BEAE4}"/>
                </a:ext>
              </a:extLst>
            </xdr:cNvPr>
            <xdr:cNvSpPr txBox="1"/>
          </xdr:nvSpPr>
          <xdr:spPr>
            <a:xfrm>
              <a:off x="3209924" y="136112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neg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125 CuadroTexto">
              <a:extLst>
                <a:ext uri="{FF2B5EF4-FFF2-40B4-BE49-F238E27FC236}">
                  <a16:creationId xmlns:a16="http://schemas.microsoft.com/office/drawing/2014/main" id="{17AA7423-AE8D-4B82-9F43-2CA5050BEAE4}"/>
                </a:ext>
              </a:extLst>
            </xdr:cNvPr>
            <xdr:cNvSpPr txBox="1"/>
          </xdr:nvSpPr>
          <xdr:spPr>
            <a:xfrm>
              <a:off x="3209924" y="136112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Mb neg=Cb·Wu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·B^2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304799</xdr:colOff>
      <xdr:row>70</xdr:row>
      <xdr:rowOff>85725</xdr:rowOff>
    </xdr:from>
    <xdr:ext cx="16573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125 CuadroTexto">
              <a:extLst>
                <a:ext uri="{FF2B5EF4-FFF2-40B4-BE49-F238E27FC236}">
                  <a16:creationId xmlns:a16="http://schemas.microsoft.com/office/drawing/2014/main" id="{30173518-F96A-44E2-9676-4BE2FB04DA86}"/>
                </a:ext>
              </a:extLst>
            </xdr:cNvPr>
            <xdr:cNvSpPr txBox="1"/>
          </xdr:nvSpPr>
          <xdr:spPr>
            <a:xfrm>
              <a:off x="52387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pos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125 CuadroTexto">
              <a:extLst>
                <a:ext uri="{FF2B5EF4-FFF2-40B4-BE49-F238E27FC236}">
                  <a16:creationId xmlns:a16="http://schemas.microsoft.com/office/drawing/2014/main" id="{30173518-F96A-44E2-9676-4BE2FB04DA86}"/>
                </a:ext>
              </a:extLst>
            </xdr:cNvPr>
            <xdr:cNvSpPr txBox="1"/>
          </xdr:nvSpPr>
          <xdr:spPr>
            <a:xfrm>
              <a:off x="52387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Mad pos=Ca·Wud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·A^2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114299</xdr:colOff>
      <xdr:row>70</xdr:row>
      <xdr:rowOff>85725</xdr:rowOff>
    </xdr:from>
    <xdr:ext cx="17335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125 CuadroTexto">
              <a:extLst>
                <a:ext uri="{FF2B5EF4-FFF2-40B4-BE49-F238E27FC236}">
                  <a16:creationId xmlns:a16="http://schemas.microsoft.com/office/drawing/2014/main" id="{E0A4FD75-DAC5-4447-B2D0-5BA86FE44BC8}"/>
                </a:ext>
              </a:extLst>
            </xdr:cNvPr>
            <xdr:cNvSpPr txBox="1"/>
          </xdr:nvSpPr>
          <xdr:spPr>
            <a:xfrm>
              <a:off x="3181349" y="14563725"/>
              <a:ext cx="17335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Mbd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pos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Wud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6" name="125 CuadroTexto">
              <a:extLst>
                <a:ext uri="{FF2B5EF4-FFF2-40B4-BE49-F238E27FC236}">
                  <a16:creationId xmlns:a16="http://schemas.microsoft.com/office/drawing/2014/main" id="{E0A4FD75-DAC5-4447-B2D0-5BA86FE44BC8}"/>
                </a:ext>
              </a:extLst>
            </xdr:cNvPr>
            <xdr:cNvSpPr txBox="1"/>
          </xdr:nvSpPr>
          <xdr:spPr>
            <a:xfrm>
              <a:off x="3181349" y="14563725"/>
              <a:ext cx="17335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Mbd pos=Cb·Wud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·B^2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304799</xdr:colOff>
      <xdr:row>75</xdr:row>
      <xdr:rowOff>85725</xdr:rowOff>
    </xdr:from>
    <xdr:ext cx="16573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125 CuadroTexto">
              <a:extLst>
                <a:ext uri="{FF2B5EF4-FFF2-40B4-BE49-F238E27FC236}">
                  <a16:creationId xmlns:a16="http://schemas.microsoft.com/office/drawing/2014/main" id="{33563AF4-A3D2-4926-A05E-ECF752B50B9E}"/>
                </a:ext>
              </a:extLst>
            </xdr:cNvPr>
            <xdr:cNvSpPr txBox="1"/>
          </xdr:nvSpPr>
          <xdr:spPr>
            <a:xfrm>
              <a:off x="52387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Mal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pos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7" name="125 CuadroTexto">
              <a:extLst>
                <a:ext uri="{FF2B5EF4-FFF2-40B4-BE49-F238E27FC236}">
                  <a16:creationId xmlns:a16="http://schemas.microsoft.com/office/drawing/2014/main" id="{33563AF4-A3D2-4926-A05E-ECF752B50B9E}"/>
                </a:ext>
              </a:extLst>
            </xdr:cNvPr>
            <xdr:cNvSpPr txBox="1"/>
          </xdr:nvSpPr>
          <xdr:spPr>
            <a:xfrm>
              <a:off x="52387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Mal pos=Ca·Wul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·A^2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180974</xdr:colOff>
      <xdr:row>75</xdr:row>
      <xdr:rowOff>85725</xdr:rowOff>
    </xdr:from>
    <xdr:ext cx="1657351" cy="2480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125 CuadroTexto">
              <a:extLst>
                <a:ext uri="{FF2B5EF4-FFF2-40B4-BE49-F238E27FC236}">
                  <a16:creationId xmlns:a16="http://schemas.microsoft.com/office/drawing/2014/main" id="{4C8EF463-4CE4-4D23-8A6B-F82F92983786}"/>
                </a:ext>
              </a:extLst>
            </xdr:cNvPr>
            <xdr:cNvSpPr txBox="1"/>
          </xdr:nvSpPr>
          <xdr:spPr>
            <a:xfrm>
              <a:off x="324802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Mbl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pos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Wul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</m:e>
                      <m:sup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125 CuadroTexto">
              <a:extLst>
                <a:ext uri="{FF2B5EF4-FFF2-40B4-BE49-F238E27FC236}">
                  <a16:creationId xmlns:a16="http://schemas.microsoft.com/office/drawing/2014/main" id="{4C8EF463-4CE4-4D23-8A6B-F82F92983786}"/>
                </a:ext>
              </a:extLst>
            </xdr:cNvPr>
            <xdr:cNvSpPr txBox="1"/>
          </xdr:nvSpPr>
          <xdr:spPr>
            <a:xfrm>
              <a:off x="3248024" y="14563725"/>
              <a:ext cx="1657351" cy="2480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Mbl pos=Cb·Wul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·B^2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431577</xdr:colOff>
      <xdr:row>106</xdr:row>
      <xdr:rowOff>57150</xdr:rowOff>
    </xdr:from>
    <xdr:ext cx="2228851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125 CuadroTexto">
              <a:extLst>
                <a:ext uri="{FF2B5EF4-FFF2-40B4-BE49-F238E27FC236}">
                  <a16:creationId xmlns:a16="http://schemas.microsoft.com/office/drawing/2014/main" id="{5EE53F05-4549-46B1-AFDB-16E1759669C0}"/>
                </a:ext>
              </a:extLst>
            </xdr:cNvPr>
            <xdr:cNvSpPr txBox="1"/>
          </xdr:nvSpPr>
          <xdr:spPr>
            <a:xfrm>
              <a:off x="648353" y="20815081"/>
              <a:ext cx="2228851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1.0−0.5∙</m:t>
                        </m:r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B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29" name="125 CuadroTexto">
              <a:extLst>
                <a:ext uri="{FF2B5EF4-FFF2-40B4-BE49-F238E27FC236}">
                  <a16:creationId xmlns:a16="http://schemas.microsoft.com/office/drawing/2014/main" id="{5EE53F05-4549-46B1-AFDB-16E1759669C0}"/>
                </a:ext>
              </a:extLst>
            </xdr:cNvPr>
            <xdr:cNvSpPr txBox="1"/>
          </xdr:nvSpPr>
          <xdr:spPr>
            <a:xfrm>
              <a:off x="648353" y="20815081"/>
              <a:ext cx="2228851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Va=w∙(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A/2−d)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1.0−0.5∙A/B)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123</xdr:row>
      <xdr:rowOff>95251</xdr:rowOff>
    </xdr:from>
    <xdr:ext cx="1806819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125 CuadroTexto">
              <a:extLst>
                <a:ext uri="{FF2B5EF4-FFF2-40B4-BE49-F238E27FC236}">
                  <a16:creationId xmlns:a16="http://schemas.microsoft.com/office/drawing/2014/main" id="{BEC993C8-1AF2-4117-A7D3-2D6EF9646E14}"/>
                </a:ext>
              </a:extLst>
            </xdr:cNvPr>
            <xdr:cNvSpPr txBox="1"/>
          </xdr:nvSpPr>
          <xdr:spPr>
            <a:xfrm>
              <a:off x="750277" y="24288751"/>
              <a:ext cx="180681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Vc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0.53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ad>
                          <m:radPr>
                            <m:degHide m:val="on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fc</m:t>
                            </m:r>
                          </m:e>
                        </m:rad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1" name="125 CuadroTexto">
              <a:extLst>
                <a:ext uri="{FF2B5EF4-FFF2-40B4-BE49-F238E27FC236}">
                  <a16:creationId xmlns:a16="http://schemas.microsoft.com/office/drawing/2014/main" id="{BEC993C8-1AF2-4117-A7D3-2D6EF9646E14}"/>
                </a:ext>
              </a:extLst>
            </xdr:cNvPr>
            <xdr:cNvSpPr txBox="1"/>
          </xdr:nvSpPr>
          <xdr:spPr>
            <a:xfrm>
              <a:off x="750277" y="24288751"/>
              <a:ext cx="1806819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Vc=(0.53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∙√fc∙b∙d)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76201</xdr:colOff>
      <xdr:row>126</xdr:row>
      <xdr:rowOff>114301</xdr:rowOff>
    </xdr:from>
    <xdr:ext cx="2099896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125 CuadroTexto">
              <a:extLst>
                <a:ext uri="{FF2B5EF4-FFF2-40B4-BE49-F238E27FC236}">
                  <a16:creationId xmlns:a16="http://schemas.microsoft.com/office/drawing/2014/main" id="{6E030787-E1AE-4A19-9FFF-DE7B154CD3C7}"/>
                </a:ext>
              </a:extLst>
            </xdr:cNvPr>
            <xdr:cNvSpPr txBox="1"/>
          </xdr:nvSpPr>
          <xdr:spPr>
            <a:xfrm>
              <a:off x="750278" y="24879301"/>
              <a:ext cx="209989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Vc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=1.1∙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0.53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ad>
                          <m:radPr>
                            <m:degHide m:val="on"/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fc</m:t>
                            </m:r>
                          </m:e>
                        </m:rad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125 CuadroTexto">
              <a:extLst>
                <a:ext uri="{FF2B5EF4-FFF2-40B4-BE49-F238E27FC236}">
                  <a16:creationId xmlns:a16="http://schemas.microsoft.com/office/drawing/2014/main" id="{6E030787-E1AE-4A19-9FFF-DE7B154CD3C7}"/>
                </a:ext>
              </a:extLst>
            </xdr:cNvPr>
            <xdr:cNvSpPr txBox="1"/>
          </xdr:nvSpPr>
          <xdr:spPr>
            <a:xfrm>
              <a:off x="750278" y="24879301"/>
              <a:ext cx="2099896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Vc=1.1∙(0.53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∙√fc∙b∙d)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0</xdr:colOff>
      <xdr:row>89</xdr:row>
      <xdr:rowOff>0</xdr:rowOff>
    </xdr:from>
    <xdr:to>
      <xdr:col>6</xdr:col>
      <xdr:colOff>904875</xdr:colOff>
      <xdr:row>98</xdr:row>
      <xdr:rowOff>9525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1ADE496-F41C-444D-8B10-9A9F22906FDA}"/>
            </a:ext>
          </a:extLst>
        </xdr:cNvPr>
        <xdr:cNvSpPr/>
      </xdr:nvSpPr>
      <xdr:spPr>
        <a:xfrm>
          <a:off x="1276350" y="3981450"/>
          <a:ext cx="3581400" cy="17240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6391</xdr:colOff>
      <xdr:row>91</xdr:row>
      <xdr:rowOff>111370</xdr:rowOff>
    </xdr:from>
    <xdr:to>
      <xdr:col>7</xdr:col>
      <xdr:colOff>9197</xdr:colOff>
      <xdr:row>95</xdr:row>
      <xdr:rowOff>175846</xdr:rowOff>
    </xdr:to>
    <xdr:sp macro="" textlink="">
      <xdr:nvSpPr>
        <xdr:cNvPr id="40" name="Forma libre: forma 39">
          <a:extLst>
            <a:ext uri="{FF2B5EF4-FFF2-40B4-BE49-F238E27FC236}">
              <a16:creationId xmlns:a16="http://schemas.microsoft.com/office/drawing/2014/main" id="{59E893A0-2A45-5347-C893-19C2BC3A39AB}"/>
            </a:ext>
          </a:extLst>
        </xdr:cNvPr>
        <xdr:cNvSpPr/>
      </xdr:nvSpPr>
      <xdr:spPr>
        <a:xfrm>
          <a:off x="1281276" y="18201543"/>
          <a:ext cx="3578344" cy="826476"/>
        </a:xfrm>
        <a:custGeom>
          <a:avLst/>
          <a:gdLst>
            <a:gd name="connsiteX0" fmla="*/ 0 w 3562350"/>
            <a:gd name="connsiteY0" fmla="*/ 9525 h 85772"/>
            <a:gd name="connsiteX1" fmla="*/ 1790700 w 3562350"/>
            <a:gd name="connsiteY1" fmla="*/ 85725 h 85772"/>
            <a:gd name="connsiteX2" fmla="*/ 3562350 w 3562350"/>
            <a:gd name="connsiteY2" fmla="*/ 0 h 85772"/>
            <a:gd name="connsiteX0" fmla="*/ 0 w 3562350"/>
            <a:gd name="connsiteY0" fmla="*/ 9525 h 91127"/>
            <a:gd name="connsiteX1" fmla="*/ 1685925 w 3562350"/>
            <a:gd name="connsiteY1" fmla="*/ 91086 h 91127"/>
            <a:gd name="connsiteX2" fmla="*/ 3562350 w 3562350"/>
            <a:gd name="connsiteY2" fmla="*/ 0 h 91127"/>
            <a:gd name="connsiteX0" fmla="*/ 0 w 3562350"/>
            <a:gd name="connsiteY0" fmla="*/ 1484 h 91086"/>
            <a:gd name="connsiteX1" fmla="*/ 1685925 w 3562350"/>
            <a:gd name="connsiteY1" fmla="*/ 91086 h 91086"/>
            <a:gd name="connsiteX2" fmla="*/ 3562350 w 3562350"/>
            <a:gd name="connsiteY2" fmla="*/ 0 h 91086"/>
            <a:gd name="connsiteX0" fmla="*/ 0 w 3562350"/>
            <a:gd name="connsiteY0" fmla="*/ 1484 h 91087"/>
            <a:gd name="connsiteX1" fmla="*/ 1685925 w 3562350"/>
            <a:gd name="connsiteY1" fmla="*/ 91086 h 91087"/>
            <a:gd name="connsiteX2" fmla="*/ 3562350 w 3562350"/>
            <a:gd name="connsiteY2" fmla="*/ 0 h 91087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562350" h="110742">
              <a:moveTo>
                <a:pt x="0" y="1484"/>
              </a:moveTo>
              <a:cubicBezTo>
                <a:pt x="341312" y="59141"/>
                <a:pt x="1111250" y="110989"/>
                <a:pt x="1704975" y="110742"/>
              </a:cubicBezTo>
              <a:cubicBezTo>
                <a:pt x="2298700" y="110495"/>
                <a:pt x="3132138" y="84337"/>
                <a:pt x="3562350" y="0"/>
              </a:cubicBezTo>
            </a:path>
          </a:pathLst>
        </a:custGeom>
        <a:noFill/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298572</xdr:colOff>
      <xdr:row>89</xdr:row>
      <xdr:rowOff>7326</xdr:rowOff>
    </xdr:from>
    <xdr:to>
      <xdr:col>4</xdr:col>
      <xdr:colOff>878131</xdr:colOff>
      <xdr:row>98</xdr:row>
      <xdr:rowOff>9523</xdr:rowOff>
    </xdr:to>
    <xdr:sp macro="" textlink="">
      <xdr:nvSpPr>
        <xdr:cNvPr id="42" name="Forma libre: forma 41">
          <a:extLst>
            <a:ext uri="{FF2B5EF4-FFF2-40B4-BE49-F238E27FC236}">
              <a16:creationId xmlns:a16="http://schemas.microsoft.com/office/drawing/2014/main" id="{DFAC00CF-6B15-4055-AA49-DE3C68585F1C}"/>
            </a:ext>
          </a:extLst>
        </xdr:cNvPr>
        <xdr:cNvSpPr/>
      </xdr:nvSpPr>
      <xdr:spPr>
        <a:xfrm rot="16200000">
          <a:off x="1898772" y="18285068"/>
          <a:ext cx="1716697" cy="579559"/>
        </a:xfrm>
        <a:custGeom>
          <a:avLst/>
          <a:gdLst>
            <a:gd name="connsiteX0" fmla="*/ 0 w 3562350"/>
            <a:gd name="connsiteY0" fmla="*/ 9525 h 85772"/>
            <a:gd name="connsiteX1" fmla="*/ 1790700 w 3562350"/>
            <a:gd name="connsiteY1" fmla="*/ 85725 h 85772"/>
            <a:gd name="connsiteX2" fmla="*/ 3562350 w 3562350"/>
            <a:gd name="connsiteY2" fmla="*/ 0 h 85772"/>
            <a:gd name="connsiteX0" fmla="*/ 0 w 3562350"/>
            <a:gd name="connsiteY0" fmla="*/ 9525 h 91127"/>
            <a:gd name="connsiteX1" fmla="*/ 1685925 w 3562350"/>
            <a:gd name="connsiteY1" fmla="*/ 91086 h 91127"/>
            <a:gd name="connsiteX2" fmla="*/ 3562350 w 3562350"/>
            <a:gd name="connsiteY2" fmla="*/ 0 h 91127"/>
            <a:gd name="connsiteX0" fmla="*/ 0 w 3562350"/>
            <a:gd name="connsiteY0" fmla="*/ 1484 h 91086"/>
            <a:gd name="connsiteX1" fmla="*/ 1685925 w 3562350"/>
            <a:gd name="connsiteY1" fmla="*/ 91086 h 91086"/>
            <a:gd name="connsiteX2" fmla="*/ 3562350 w 3562350"/>
            <a:gd name="connsiteY2" fmla="*/ 0 h 91086"/>
            <a:gd name="connsiteX0" fmla="*/ 0 w 3562350"/>
            <a:gd name="connsiteY0" fmla="*/ 1484 h 91087"/>
            <a:gd name="connsiteX1" fmla="*/ 1685925 w 3562350"/>
            <a:gd name="connsiteY1" fmla="*/ 91086 h 91087"/>
            <a:gd name="connsiteX2" fmla="*/ 3562350 w 3562350"/>
            <a:gd name="connsiteY2" fmla="*/ 0 h 91087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562350" h="110742">
              <a:moveTo>
                <a:pt x="0" y="1484"/>
              </a:moveTo>
              <a:cubicBezTo>
                <a:pt x="341312" y="59141"/>
                <a:pt x="1111250" y="110989"/>
                <a:pt x="1704975" y="110742"/>
              </a:cubicBezTo>
              <a:cubicBezTo>
                <a:pt x="2298700" y="110495"/>
                <a:pt x="3132138" y="84337"/>
                <a:pt x="3562350" y="0"/>
              </a:cubicBezTo>
            </a:path>
          </a:pathLst>
        </a:custGeom>
        <a:noFill/>
        <a:ln w="28575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2</xdr:col>
      <xdr:colOff>4397</xdr:colOff>
      <xdr:row>200</xdr:row>
      <xdr:rowOff>165589</xdr:rowOff>
    </xdr:from>
    <xdr:ext cx="1426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30D486-D28F-17E0-35B4-6EC0B00D10C9}"/>
                </a:ext>
              </a:extLst>
            </xdr:cNvPr>
            <xdr:cNvSpPr txBox="1"/>
          </xdr:nvSpPr>
          <xdr:spPr>
            <a:xfrm>
              <a:off x="678474" y="40324454"/>
              <a:ext cx="142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As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min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=0.0018∙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b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</m:t>
                    </m:r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A30D486-D28F-17E0-35B4-6EC0B00D10C9}"/>
                </a:ext>
              </a:extLst>
            </xdr:cNvPr>
            <xdr:cNvSpPr txBox="1"/>
          </xdr:nvSpPr>
          <xdr:spPr>
            <a:xfrm>
              <a:off x="678474" y="40324454"/>
              <a:ext cx="142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As min=0.0018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∙b∙e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74538</xdr:colOff>
      <xdr:row>207</xdr:row>
      <xdr:rowOff>21534</xdr:rowOff>
    </xdr:from>
    <xdr:ext cx="7995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BC738A8-9FB9-445C-BD0B-B4E743EE050C}"/>
                </a:ext>
              </a:extLst>
            </xdr:cNvPr>
            <xdr:cNvSpPr txBox="1"/>
          </xdr:nvSpPr>
          <xdr:spPr>
            <a:xfrm>
              <a:off x="745429" y="41558817"/>
              <a:ext cx="7995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BC738A8-9FB9-445C-BD0B-B4E743EE050C}"/>
                </a:ext>
              </a:extLst>
            </xdr:cNvPr>
            <xdr:cNvSpPr txBox="1"/>
          </xdr:nvSpPr>
          <xdr:spPr>
            <a:xfrm>
              <a:off x="745429" y="41558817"/>
              <a:ext cx="7995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S max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</a:t>
              </a:r>
              <a:r>
                <a:rPr lang="es-ES" sz="1100" b="0" i="0">
                  <a:latin typeface="Cambria Math" panose="02040503050406030204" pitchFamily="18" charset="0"/>
                </a:rPr>
                <a:t>∙t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5</xdr:col>
      <xdr:colOff>347873</xdr:colOff>
      <xdr:row>207</xdr:row>
      <xdr:rowOff>21534</xdr:rowOff>
    </xdr:from>
    <xdr:ext cx="982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C40C9A9-A2EE-4617-96ED-3FC11A8507A8}"/>
                </a:ext>
              </a:extLst>
            </xdr:cNvPr>
            <xdr:cNvSpPr txBox="1"/>
          </xdr:nvSpPr>
          <xdr:spPr>
            <a:xfrm>
              <a:off x="3404156" y="41558817"/>
              <a:ext cx="982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≤0.40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m</m:t>
                    </m:r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C40C9A9-A2EE-4617-96ED-3FC11A8507A8}"/>
                </a:ext>
              </a:extLst>
            </xdr:cNvPr>
            <xdr:cNvSpPr txBox="1"/>
          </xdr:nvSpPr>
          <xdr:spPr>
            <a:xfrm>
              <a:off x="3404156" y="41558817"/>
              <a:ext cx="982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S max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≤0.40 m</a:t>
              </a:r>
              <a:endParaRPr lang="es-PE" sz="1100" i="0"/>
            </a:p>
          </xdr:txBody>
        </xdr:sp>
      </mc:Fallback>
    </mc:AlternateContent>
    <xdr:clientData/>
  </xdr:oneCellAnchor>
  <xdr:twoCellAnchor editAs="oneCell">
    <xdr:from>
      <xdr:col>14</xdr:col>
      <xdr:colOff>22777</xdr:colOff>
      <xdr:row>205</xdr:row>
      <xdr:rowOff>185117</xdr:rowOff>
    </xdr:from>
    <xdr:to>
      <xdr:col>20</xdr:col>
      <xdr:colOff>105603</xdr:colOff>
      <xdr:row>208</xdr:row>
      <xdr:rowOff>77443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27B1A5C-C608-2DD2-54B8-0E52241BCF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569" t="50881" r="23703" b="34706"/>
        <a:stretch/>
      </xdr:blipFill>
      <xdr:spPr>
        <a:xfrm>
          <a:off x="9681127" y="41342642"/>
          <a:ext cx="3740426" cy="463826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241</xdr:row>
      <xdr:rowOff>0</xdr:rowOff>
    </xdr:from>
    <xdr:to>
      <xdr:col>6</xdr:col>
      <xdr:colOff>904875</xdr:colOff>
      <xdr:row>251</xdr:row>
      <xdr:rowOff>9525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FCBEB866-70C8-4D29-BAB3-C71FB416DD7D}"/>
            </a:ext>
          </a:extLst>
        </xdr:cNvPr>
        <xdr:cNvSpPr/>
      </xdr:nvSpPr>
      <xdr:spPr>
        <a:xfrm>
          <a:off x="1267239" y="17517717"/>
          <a:ext cx="3578915" cy="17240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0</xdr:colOff>
      <xdr:row>247</xdr:row>
      <xdr:rowOff>33433</xdr:rowOff>
    </xdr:from>
    <xdr:to>
      <xdr:col>7</xdr:col>
      <xdr:colOff>828</xdr:colOff>
      <xdr:row>247</xdr:row>
      <xdr:rowOff>33433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63AB9E30-EF72-2BFC-2A61-A8FB85F5F239}"/>
            </a:ext>
          </a:extLst>
        </xdr:cNvPr>
        <xdr:cNvCxnSpPr/>
      </xdr:nvCxnSpPr>
      <xdr:spPr>
        <a:xfrm>
          <a:off x="1274885" y="48632914"/>
          <a:ext cx="3576366" cy="0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248</xdr:row>
      <xdr:rowOff>115312</xdr:rowOff>
    </xdr:from>
    <xdr:to>
      <xdr:col>7</xdr:col>
      <xdr:colOff>828</xdr:colOff>
      <xdr:row>248</xdr:row>
      <xdr:rowOff>115312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D6F0B8C-BDD0-4AF4-A987-AF90CE736DC1}"/>
            </a:ext>
          </a:extLst>
        </xdr:cNvPr>
        <xdr:cNvCxnSpPr/>
      </xdr:nvCxnSpPr>
      <xdr:spPr>
        <a:xfrm>
          <a:off x="1274885" y="49095793"/>
          <a:ext cx="3576366" cy="0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133261</xdr:colOff>
      <xdr:row>241</xdr:row>
      <xdr:rowOff>0</xdr:rowOff>
    </xdr:from>
    <xdr:to>
      <xdr:col>5</xdr:col>
      <xdr:colOff>133261</xdr:colOff>
      <xdr:row>251</xdr:row>
      <xdr:rowOff>9525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994F87BB-C747-462B-AFCE-1B28BB7E0191}"/>
            </a:ext>
          </a:extLst>
        </xdr:cNvPr>
        <xdr:cNvCxnSpPr/>
      </xdr:nvCxnSpPr>
      <xdr:spPr>
        <a:xfrm>
          <a:off x="3195915" y="47646981"/>
          <a:ext cx="0" cy="1724025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410407</xdr:colOff>
      <xdr:row>241</xdr:row>
      <xdr:rowOff>0</xdr:rowOff>
    </xdr:from>
    <xdr:to>
      <xdr:col>5</xdr:col>
      <xdr:colOff>410407</xdr:colOff>
      <xdr:row>251</xdr:row>
      <xdr:rowOff>9525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5374DB3D-4BA0-4676-A359-539E79E0B606}"/>
            </a:ext>
          </a:extLst>
        </xdr:cNvPr>
        <xdr:cNvCxnSpPr/>
      </xdr:nvCxnSpPr>
      <xdr:spPr>
        <a:xfrm>
          <a:off x="3473061" y="47646981"/>
          <a:ext cx="0" cy="1914525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240</xdr:row>
      <xdr:rowOff>42041</xdr:rowOff>
    </xdr:from>
    <xdr:to>
      <xdr:col>7</xdr:col>
      <xdr:colOff>828</xdr:colOff>
      <xdr:row>240</xdr:row>
      <xdr:rowOff>42041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247D53D0-1813-CDEE-DC12-38281ACE0723}"/>
            </a:ext>
          </a:extLst>
        </xdr:cNvPr>
        <xdr:cNvCxnSpPr/>
      </xdr:nvCxnSpPr>
      <xdr:spPr>
        <a:xfrm>
          <a:off x="1267239" y="44635606"/>
          <a:ext cx="35789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455954</xdr:colOff>
      <xdr:row>241</xdr:row>
      <xdr:rowOff>0</xdr:rowOff>
    </xdr:from>
    <xdr:to>
      <xdr:col>2</xdr:col>
      <xdr:colOff>455954</xdr:colOff>
      <xdr:row>251</xdr:row>
      <xdr:rowOff>9525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9463CF6-A3B0-4161-8F1F-7C6FE782ABE8}"/>
            </a:ext>
          </a:extLst>
        </xdr:cNvPr>
        <xdr:cNvCxnSpPr/>
      </xdr:nvCxnSpPr>
      <xdr:spPr>
        <a:xfrm>
          <a:off x="1126845" y="44784065"/>
          <a:ext cx="0" cy="172402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8280</xdr:colOff>
      <xdr:row>255</xdr:row>
      <xdr:rowOff>186352</xdr:rowOff>
    </xdr:from>
    <xdr:to>
      <xdr:col>6</xdr:col>
      <xdr:colOff>869672</xdr:colOff>
      <xdr:row>255</xdr:row>
      <xdr:rowOff>186352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D88216D1-893B-D776-216A-22C58C1A9243}"/>
            </a:ext>
          </a:extLst>
        </xdr:cNvPr>
        <xdr:cNvCxnSpPr/>
      </xdr:nvCxnSpPr>
      <xdr:spPr>
        <a:xfrm>
          <a:off x="1275519" y="47637417"/>
          <a:ext cx="3544957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8280</xdr:colOff>
      <xdr:row>258</xdr:row>
      <xdr:rowOff>20717</xdr:rowOff>
    </xdr:from>
    <xdr:to>
      <xdr:col>6</xdr:col>
      <xdr:colOff>869672</xdr:colOff>
      <xdr:row>258</xdr:row>
      <xdr:rowOff>20717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DCE1713E-656E-4420-A1BD-08043E68DE80}"/>
            </a:ext>
          </a:extLst>
        </xdr:cNvPr>
        <xdr:cNvCxnSpPr/>
      </xdr:nvCxnSpPr>
      <xdr:spPr>
        <a:xfrm>
          <a:off x="1275519" y="48043282"/>
          <a:ext cx="3544957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449347</xdr:colOff>
      <xdr:row>255</xdr:row>
      <xdr:rowOff>41413</xdr:rowOff>
    </xdr:from>
    <xdr:to>
      <xdr:col>3</xdr:col>
      <xdr:colOff>169616</xdr:colOff>
      <xdr:row>259</xdr:row>
      <xdr:rowOff>82826</xdr:rowOff>
    </xdr:to>
    <xdr:sp macro="" textlink="">
      <xdr:nvSpPr>
        <xdr:cNvPr id="55" name="Forma libre: forma 54">
          <a:extLst>
            <a:ext uri="{FF2B5EF4-FFF2-40B4-BE49-F238E27FC236}">
              <a16:creationId xmlns:a16="http://schemas.microsoft.com/office/drawing/2014/main" id="{4853ED55-8118-A4A3-8ED7-0AAA50D7A4E6}"/>
            </a:ext>
          </a:extLst>
        </xdr:cNvPr>
        <xdr:cNvSpPr/>
      </xdr:nvSpPr>
      <xdr:spPr>
        <a:xfrm>
          <a:off x="1125083" y="47501073"/>
          <a:ext cx="320524" cy="803413"/>
        </a:xfrm>
        <a:custGeom>
          <a:avLst/>
          <a:gdLst>
            <a:gd name="connsiteX0" fmla="*/ 242520 w 327453"/>
            <a:gd name="connsiteY0" fmla="*/ 803413 h 803413"/>
            <a:gd name="connsiteX1" fmla="*/ 234238 w 327453"/>
            <a:gd name="connsiteY1" fmla="*/ 720587 h 803413"/>
            <a:gd name="connsiteX2" fmla="*/ 217673 w 327453"/>
            <a:gd name="connsiteY2" fmla="*/ 588065 h 803413"/>
            <a:gd name="connsiteX3" fmla="*/ 209390 w 327453"/>
            <a:gd name="connsiteY3" fmla="*/ 513522 h 803413"/>
            <a:gd name="connsiteX4" fmla="*/ 325346 w 327453"/>
            <a:gd name="connsiteY4" fmla="*/ 414131 h 803413"/>
            <a:gd name="connsiteX5" fmla="*/ 292216 w 327453"/>
            <a:gd name="connsiteY5" fmla="*/ 397565 h 803413"/>
            <a:gd name="connsiteX6" fmla="*/ 217673 w 327453"/>
            <a:gd name="connsiteY6" fmla="*/ 381000 h 803413"/>
            <a:gd name="connsiteX7" fmla="*/ 18890 w 327453"/>
            <a:gd name="connsiteY7" fmla="*/ 347870 h 803413"/>
            <a:gd name="connsiteX8" fmla="*/ 2325 w 327453"/>
            <a:gd name="connsiteY8" fmla="*/ 323022 h 803413"/>
            <a:gd name="connsiteX9" fmla="*/ 93433 w 327453"/>
            <a:gd name="connsiteY9" fmla="*/ 314739 h 803413"/>
            <a:gd name="connsiteX10" fmla="*/ 151412 w 327453"/>
            <a:gd name="connsiteY10" fmla="*/ 306457 h 803413"/>
            <a:gd name="connsiteX11" fmla="*/ 242520 w 327453"/>
            <a:gd name="connsiteY11" fmla="*/ 281609 h 803413"/>
            <a:gd name="connsiteX12" fmla="*/ 234238 w 327453"/>
            <a:gd name="connsiteY12" fmla="*/ 0 h 803413"/>
            <a:gd name="connsiteX0" fmla="*/ 242520 w 327453"/>
            <a:gd name="connsiteY0" fmla="*/ 803413 h 803413"/>
            <a:gd name="connsiteX1" fmla="*/ 234238 w 327453"/>
            <a:gd name="connsiteY1" fmla="*/ 720587 h 803413"/>
            <a:gd name="connsiteX2" fmla="*/ 217673 w 327453"/>
            <a:gd name="connsiteY2" fmla="*/ 588065 h 803413"/>
            <a:gd name="connsiteX3" fmla="*/ 209390 w 327453"/>
            <a:gd name="connsiteY3" fmla="*/ 513522 h 803413"/>
            <a:gd name="connsiteX4" fmla="*/ 325346 w 327453"/>
            <a:gd name="connsiteY4" fmla="*/ 414131 h 803413"/>
            <a:gd name="connsiteX5" fmla="*/ 292216 w 327453"/>
            <a:gd name="connsiteY5" fmla="*/ 397565 h 803413"/>
            <a:gd name="connsiteX6" fmla="*/ 217673 w 327453"/>
            <a:gd name="connsiteY6" fmla="*/ 381000 h 803413"/>
            <a:gd name="connsiteX7" fmla="*/ 18890 w 327453"/>
            <a:gd name="connsiteY7" fmla="*/ 347870 h 803413"/>
            <a:gd name="connsiteX8" fmla="*/ 2325 w 327453"/>
            <a:gd name="connsiteY8" fmla="*/ 323022 h 803413"/>
            <a:gd name="connsiteX9" fmla="*/ 93433 w 327453"/>
            <a:gd name="connsiteY9" fmla="*/ 314739 h 803413"/>
            <a:gd name="connsiteX10" fmla="*/ 151412 w 327453"/>
            <a:gd name="connsiteY10" fmla="*/ 306457 h 803413"/>
            <a:gd name="connsiteX11" fmla="*/ 242520 w 327453"/>
            <a:gd name="connsiteY11" fmla="*/ 281609 h 803413"/>
            <a:gd name="connsiteX12" fmla="*/ 234238 w 327453"/>
            <a:gd name="connsiteY12" fmla="*/ 0 h 803413"/>
            <a:gd name="connsiteX0" fmla="*/ 242520 w 328036"/>
            <a:gd name="connsiteY0" fmla="*/ 803413 h 803413"/>
            <a:gd name="connsiteX1" fmla="*/ 234238 w 328036"/>
            <a:gd name="connsiteY1" fmla="*/ 720587 h 803413"/>
            <a:gd name="connsiteX2" fmla="*/ 217673 w 328036"/>
            <a:gd name="connsiteY2" fmla="*/ 588065 h 803413"/>
            <a:gd name="connsiteX3" fmla="*/ 325346 w 328036"/>
            <a:gd name="connsiteY3" fmla="*/ 414131 h 803413"/>
            <a:gd name="connsiteX4" fmla="*/ 292216 w 328036"/>
            <a:gd name="connsiteY4" fmla="*/ 397565 h 803413"/>
            <a:gd name="connsiteX5" fmla="*/ 217673 w 328036"/>
            <a:gd name="connsiteY5" fmla="*/ 381000 h 803413"/>
            <a:gd name="connsiteX6" fmla="*/ 18890 w 328036"/>
            <a:gd name="connsiteY6" fmla="*/ 347870 h 803413"/>
            <a:gd name="connsiteX7" fmla="*/ 2325 w 328036"/>
            <a:gd name="connsiteY7" fmla="*/ 323022 h 803413"/>
            <a:gd name="connsiteX8" fmla="*/ 93433 w 328036"/>
            <a:gd name="connsiteY8" fmla="*/ 314739 h 803413"/>
            <a:gd name="connsiteX9" fmla="*/ 151412 w 328036"/>
            <a:gd name="connsiteY9" fmla="*/ 306457 h 803413"/>
            <a:gd name="connsiteX10" fmla="*/ 242520 w 328036"/>
            <a:gd name="connsiteY10" fmla="*/ 281609 h 803413"/>
            <a:gd name="connsiteX11" fmla="*/ 234238 w 328036"/>
            <a:gd name="connsiteY11" fmla="*/ 0 h 803413"/>
            <a:gd name="connsiteX0" fmla="*/ 242520 w 327844"/>
            <a:gd name="connsiteY0" fmla="*/ 803413 h 803413"/>
            <a:gd name="connsiteX1" fmla="*/ 234238 w 327844"/>
            <a:gd name="connsiteY1" fmla="*/ 720587 h 803413"/>
            <a:gd name="connsiteX2" fmla="*/ 221225 w 327844"/>
            <a:gd name="connsiteY2" fmla="*/ 523367 h 803413"/>
            <a:gd name="connsiteX3" fmla="*/ 325346 w 327844"/>
            <a:gd name="connsiteY3" fmla="*/ 414131 h 803413"/>
            <a:gd name="connsiteX4" fmla="*/ 292216 w 327844"/>
            <a:gd name="connsiteY4" fmla="*/ 397565 h 803413"/>
            <a:gd name="connsiteX5" fmla="*/ 217673 w 327844"/>
            <a:gd name="connsiteY5" fmla="*/ 381000 h 803413"/>
            <a:gd name="connsiteX6" fmla="*/ 18890 w 327844"/>
            <a:gd name="connsiteY6" fmla="*/ 347870 h 803413"/>
            <a:gd name="connsiteX7" fmla="*/ 2325 w 327844"/>
            <a:gd name="connsiteY7" fmla="*/ 323022 h 803413"/>
            <a:gd name="connsiteX8" fmla="*/ 93433 w 327844"/>
            <a:gd name="connsiteY8" fmla="*/ 314739 h 803413"/>
            <a:gd name="connsiteX9" fmla="*/ 151412 w 327844"/>
            <a:gd name="connsiteY9" fmla="*/ 306457 h 803413"/>
            <a:gd name="connsiteX10" fmla="*/ 242520 w 327844"/>
            <a:gd name="connsiteY10" fmla="*/ 281609 h 803413"/>
            <a:gd name="connsiteX11" fmla="*/ 234238 w 327844"/>
            <a:gd name="connsiteY11" fmla="*/ 0 h 803413"/>
            <a:gd name="connsiteX0" fmla="*/ 240195 w 325519"/>
            <a:gd name="connsiteY0" fmla="*/ 803413 h 803413"/>
            <a:gd name="connsiteX1" fmla="*/ 231913 w 325519"/>
            <a:gd name="connsiteY1" fmla="*/ 720587 h 803413"/>
            <a:gd name="connsiteX2" fmla="*/ 218900 w 325519"/>
            <a:gd name="connsiteY2" fmla="*/ 523367 h 803413"/>
            <a:gd name="connsiteX3" fmla="*/ 323021 w 325519"/>
            <a:gd name="connsiteY3" fmla="*/ 414131 h 803413"/>
            <a:gd name="connsiteX4" fmla="*/ 289891 w 325519"/>
            <a:gd name="connsiteY4" fmla="*/ 397565 h 803413"/>
            <a:gd name="connsiteX5" fmla="*/ 215348 w 325519"/>
            <a:gd name="connsiteY5" fmla="*/ 381000 h 803413"/>
            <a:gd name="connsiteX6" fmla="*/ 0 w 325519"/>
            <a:gd name="connsiteY6" fmla="*/ 323022 h 803413"/>
            <a:gd name="connsiteX7" fmla="*/ 91108 w 325519"/>
            <a:gd name="connsiteY7" fmla="*/ 314739 h 803413"/>
            <a:gd name="connsiteX8" fmla="*/ 149087 w 325519"/>
            <a:gd name="connsiteY8" fmla="*/ 306457 h 803413"/>
            <a:gd name="connsiteX9" fmla="*/ 240195 w 325519"/>
            <a:gd name="connsiteY9" fmla="*/ 281609 h 803413"/>
            <a:gd name="connsiteX10" fmla="*/ 231913 w 325519"/>
            <a:gd name="connsiteY10" fmla="*/ 0 h 803413"/>
            <a:gd name="connsiteX0" fmla="*/ 247174 w 338954"/>
            <a:gd name="connsiteY0" fmla="*/ 803413 h 803413"/>
            <a:gd name="connsiteX1" fmla="*/ 238892 w 338954"/>
            <a:gd name="connsiteY1" fmla="*/ 720587 h 803413"/>
            <a:gd name="connsiteX2" fmla="*/ 225879 w 338954"/>
            <a:gd name="connsiteY2" fmla="*/ 523367 h 803413"/>
            <a:gd name="connsiteX3" fmla="*/ 330000 w 338954"/>
            <a:gd name="connsiteY3" fmla="*/ 414131 h 803413"/>
            <a:gd name="connsiteX4" fmla="*/ 296870 w 338954"/>
            <a:gd name="connsiteY4" fmla="*/ 397565 h 803413"/>
            <a:gd name="connsiteX5" fmla="*/ 6979 w 338954"/>
            <a:gd name="connsiteY5" fmla="*/ 323022 h 803413"/>
            <a:gd name="connsiteX6" fmla="*/ 98087 w 338954"/>
            <a:gd name="connsiteY6" fmla="*/ 314739 h 803413"/>
            <a:gd name="connsiteX7" fmla="*/ 156066 w 338954"/>
            <a:gd name="connsiteY7" fmla="*/ 306457 h 803413"/>
            <a:gd name="connsiteX8" fmla="*/ 247174 w 338954"/>
            <a:gd name="connsiteY8" fmla="*/ 281609 h 803413"/>
            <a:gd name="connsiteX9" fmla="*/ 238892 w 338954"/>
            <a:gd name="connsiteY9" fmla="*/ 0 h 803413"/>
            <a:gd name="connsiteX0" fmla="*/ 247174 w 304983"/>
            <a:gd name="connsiteY0" fmla="*/ 803413 h 803413"/>
            <a:gd name="connsiteX1" fmla="*/ 238892 w 304983"/>
            <a:gd name="connsiteY1" fmla="*/ 720587 h 803413"/>
            <a:gd name="connsiteX2" fmla="*/ 225879 w 304983"/>
            <a:gd name="connsiteY2" fmla="*/ 523367 h 803413"/>
            <a:gd name="connsiteX3" fmla="*/ 296870 w 304983"/>
            <a:gd name="connsiteY3" fmla="*/ 397565 h 803413"/>
            <a:gd name="connsiteX4" fmla="*/ 6979 w 304983"/>
            <a:gd name="connsiteY4" fmla="*/ 323022 h 803413"/>
            <a:gd name="connsiteX5" fmla="*/ 98087 w 304983"/>
            <a:gd name="connsiteY5" fmla="*/ 314739 h 803413"/>
            <a:gd name="connsiteX6" fmla="*/ 156066 w 304983"/>
            <a:gd name="connsiteY6" fmla="*/ 306457 h 803413"/>
            <a:gd name="connsiteX7" fmla="*/ 247174 w 304983"/>
            <a:gd name="connsiteY7" fmla="*/ 281609 h 803413"/>
            <a:gd name="connsiteX8" fmla="*/ 238892 w 304983"/>
            <a:gd name="connsiteY8" fmla="*/ 0 h 803413"/>
            <a:gd name="connsiteX0" fmla="*/ 247174 w 298720"/>
            <a:gd name="connsiteY0" fmla="*/ 803413 h 803413"/>
            <a:gd name="connsiteX1" fmla="*/ 238892 w 298720"/>
            <a:gd name="connsiteY1" fmla="*/ 720587 h 803413"/>
            <a:gd name="connsiteX2" fmla="*/ 225879 w 298720"/>
            <a:gd name="connsiteY2" fmla="*/ 523367 h 803413"/>
            <a:gd name="connsiteX3" fmla="*/ 296870 w 298720"/>
            <a:gd name="connsiteY3" fmla="*/ 397565 h 803413"/>
            <a:gd name="connsiteX4" fmla="*/ 6979 w 298720"/>
            <a:gd name="connsiteY4" fmla="*/ 323022 h 803413"/>
            <a:gd name="connsiteX5" fmla="*/ 98087 w 298720"/>
            <a:gd name="connsiteY5" fmla="*/ 314739 h 803413"/>
            <a:gd name="connsiteX6" fmla="*/ 156066 w 298720"/>
            <a:gd name="connsiteY6" fmla="*/ 306457 h 803413"/>
            <a:gd name="connsiteX7" fmla="*/ 247174 w 298720"/>
            <a:gd name="connsiteY7" fmla="*/ 281609 h 803413"/>
            <a:gd name="connsiteX8" fmla="*/ 238892 w 298720"/>
            <a:gd name="connsiteY8" fmla="*/ 0 h 803413"/>
            <a:gd name="connsiteX0" fmla="*/ 247174 w 308005"/>
            <a:gd name="connsiteY0" fmla="*/ 803413 h 803413"/>
            <a:gd name="connsiteX1" fmla="*/ 238892 w 308005"/>
            <a:gd name="connsiteY1" fmla="*/ 720587 h 803413"/>
            <a:gd name="connsiteX2" fmla="*/ 247191 w 308005"/>
            <a:gd name="connsiteY2" fmla="*/ 508989 h 803413"/>
            <a:gd name="connsiteX3" fmla="*/ 296870 w 308005"/>
            <a:gd name="connsiteY3" fmla="*/ 397565 h 803413"/>
            <a:gd name="connsiteX4" fmla="*/ 6979 w 308005"/>
            <a:gd name="connsiteY4" fmla="*/ 323022 h 803413"/>
            <a:gd name="connsiteX5" fmla="*/ 98087 w 308005"/>
            <a:gd name="connsiteY5" fmla="*/ 314739 h 803413"/>
            <a:gd name="connsiteX6" fmla="*/ 156066 w 308005"/>
            <a:gd name="connsiteY6" fmla="*/ 306457 h 803413"/>
            <a:gd name="connsiteX7" fmla="*/ 247174 w 308005"/>
            <a:gd name="connsiteY7" fmla="*/ 281609 h 803413"/>
            <a:gd name="connsiteX8" fmla="*/ 238892 w 308005"/>
            <a:gd name="connsiteY8" fmla="*/ 0 h 803413"/>
            <a:gd name="connsiteX0" fmla="*/ 247174 w 307877"/>
            <a:gd name="connsiteY0" fmla="*/ 803413 h 803413"/>
            <a:gd name="connsiteX1" fmla="*/ 247191 w 307877"/>
            <a:gd name="connsiteY1" fmla="*/ 508989 h 803413"/>
            <a:gd name="connsiteX2" fmla="*/ 296870 w 307877"/>
            <a:gd name="connsiteY2" fmla="*/ 397565 h 803413"/>
            <a:gd name="connsiteX3" fmla="*/ 6979 w 307877"/>
            <a:gd name="connsiteY3" fmla="*/ 323022 h 803413"/>
            <a:gd name="connsiteX4" fmla="*/ 98087 w 307877"/>
            <a:gd name="connsiteY4" fmla="*/ 314739 h 803413"/>
            <a:gd name="connsiteX5" fmla="*/ 156066 w 307877"/>
            <a:gd name="connsiteY5" fmla="*/ 306457 h 803413"/>
            <a:gd name="connsiteX6" fmla="*/ 247174 w 307877"/>
            <a:gd name="connsiteY6" fmla="*/ 281609 h 803413"/>
            <a:gd name="connsiteX7" fmla="*/ 238892 w 307877"/>
            <a:gd name="connsiteY7" fmla="*/ 0 h 803413"/>
            <a:gd name="connsiteX0" fmla="*/ 242960 w 303663"/>
            <a:gd name="connsiteY0" fmla="*/ 803413 h 803413"/>
            <a:gd name="connsiteX1" fmla="*/ 242977 w 303663"/>
            <a:gd name="connsiteY1" fmla="*/ 508989 h 803413"/>
            <a:gd name="connsiteX2" fmla="*/ 292656 w 303663"/>
            <a:gd name="connsiteY2" fmla="*/ 397565 h 803413"/>
            <a:gd name="connsiteX3" fmla="*/ 2765 w 303663"/>
            <a:gd name="connsiteY3" fmla="*/ 323022 h 803413"/>
            <a:gd name="connsiteX4" fmla="*/ 151852 w 303663"/>
            <a:gd name="connsiteY4" fmla="*/ 306457 h 803413"/>
            <a:gd name="connsiteX5" fmla="*/ 242960 w 303663"/>
            <a:gd name="connsiteY5" fmla="*/ 281609 h 803413"/>
            <a:gd name="connsiteX6" fmla="*/ 234678 w 303663"/>
            <a:gd name="connsiteY6" fmla="*/ 0 h 803413"/>
            <a:gd name="connsiteX0" fmla="*/ 240434 w 301137"/>
            <a:gd name="connsiteY0" fmla="*/ 803413 h 803413"/>
            <a:gd name="connsiteX1" fmla="*/ 240451 w 301137"/>
            <a:gd name="connsiteY1" fmla="*/ 508989 h 803413"/>
            <a:gd name="connsiteX2" fmla="*/ 290130 w 301137"/>
            <a:gd name="connsiteY2" fmla="*/ 397565 h 803413"/>
            <a:gd name="connsiteX3" fmla="*/ 239 w 301137"/>
            <a:gd name="connsiteY3" fmla="*/ 323022 h 803413"/>
            <a:gd name="connsiteX4" fmla="*/ 240434 w 301137"/>
            <a:gd name="connsiteY4" fmla="*/ 281609 h 803413"/>
            <a:gd name="connsiteX5" fmla="*/ 232152 w 301137"/>
            <a:gd name="connsiteY5" fmla="*/ 0 h 803413"/>
            <a:gd name="connsiteX0" fmla="*/ 240608 w 301311"/>
            <a:gd name="connsiteY0" fmla="*/ 803413 h 803413"/>
            <a:gd name="connsiteX1" fmla="*/ 240625 w 301311"/>
            <a:gd name="connsiteY1" fmla="*/ 508989 h 803413"/>
            <a:gd name="connsiteX2" fmla="*/ 290304 w 301311"/>
            <a:gd name="connsiteY2" fmla="*/ 397565 h 803413"/>
            <a:gd name="connsiteX3" fmla="*/ 413 w 301311"/>
            <a:gd name="connsiteY3" fmla="*/ 323022 h 803413"/>
            <a:gd name="connsiteX4" fmla="*/ 240608 w 301311"/>
            <a:gd name="connsiteY4" fmla="*/ 281609 h 803413"/>
            <a:gd name="connsiteX5" fmla="*/ 232326 w 301311"/>
            <a:gd name="connsiteY5" fmla="*/ 0 h 803413"/>
            <a:gd name="connsiteX0" fmla="*/ 240608 w 301311"/>
            <a:gd name="connsiteY0" fmla="*/ 803413 h 803413"/>
            <a:gd name="connsiteX1" fmla="*/ 240625 w 301311"/>
            <a:gd name="connsiteY1" fmla="*/ 508989 h 803413"/>
            <a:gd name="connsiteX2" fmla="*/ 290304 w 301311"/>
            <a:gd name="connsiteY2" fmla="*/ 397565 h 803413"/>
            <a:gd name="connsiteX3" fmla="*/ 413 w 301311"/>
            <a:gd name="connsiteY3" fmla="*/ 323022 h 803413"/>
            <a:gd name="connsiteX4" fmla="*/ 240608 w 301311"/>
            <a:gd name="connsiteY4" fmla="*/ 281609 h 803413"/>
            <a:gd name="connsiteX5" fmla="*/ 232326 w 301311"/>
            <a:gd name="connsiteY5" fmla="*/ 0 h 803413"/>
            <a:gd name="connsiteX0" fmla="*/ 243194 w 398599"/>
            <a:gd name="connsiteY0" fmla="*/ 803413 h 803413"/>
            <a:gd name="connsiteX1" fmla="*/ 243211 w 398599"/>
            <a:gd name="connsiteY1" fmla="*/ 508989 h 803413"/>
            <a:gd name="connsiteX2" fmla="*/ 392346 w 398599"/>
            <a:gd name="connsiteY2" fmla="*/ 437103 h 803413"/>
            <a:gd name="connsiteX3" fmla="*/ 2999 w 398599"/>
            <a:gd name="connsiteY3" fmla="*/ 323022 h 803413"/>
            <a:gd name="connsiteX4" fmla="*/ 243194 w 398599"/>
            <a:gd name="connsiteY4" fmla="*/ 281609 h 803413"/>
            <a:gd name="connsiteX5" fmla="*/ 234912 w 398599"/>
            <a:gd name="connsiteY5" fmla="*/ 0 h 803413"/>
            <a:gd name="connsiteX0" fmla="*/ 243194 w 392461"/>
            <a:gd name="connsiteY0" fmla="*/ 803413 h 803413"/>
            <a:gd name="connsiteX1" fmla="*/ 243211 w 392461"/>
            <a:gd name="connsiteY1" fmla="*/ 508989 h 803413"/>
            <a:gd name="connsiteX2" fmla="*/ 392346 w 392461"/>
            <a:gd name="connsiteY2" fmla="*/ 437103 h 803413"/>
            <a:gd name="connsiteX3" fmla="*/ 2999 w 392461"/>
            <a:gd name="connsiteY3" fmla="*/ 323022 h 803413"/>
            <a:gd name="connsiteX4" fmla="*/ 243194 w 392461"/>
            <a:gd name="connsiteY4" fmla="*/ 281609 h 803413"/>
            <a:gd name="connsiteX5" fmla="*/ 234912 w 392461"/>
            <a:gd name="connsiteY5" fmla="*/ 0 h 803413"/>
            <a:gd name="connsiteX0" fmla="*/ 164497 w 316744"/>
            <a:gd name="connsiteY0" fmla="*/ 803413 h 803413"/>
            <a:gd name="connsiteX1" fmla="*/ 164514 w 316744"/>
            <a:gd name="connsiteY1" fmla="*/ 508989 h 803413"/>
            <a:gd name="connsiteX2" fmla="*/ 313649 w 316744"/>
            <a:gd name="connsiteY2" fmla="*/ 437103 h 803413"/>
            <a:gd name="connsiteX3" fmla="*/ 5997 w 316744"/>
            <a:gd name="connsiteY3" fmla="*/ 326617 h 803413"/>
            <a:gd name="connsiteX4" fmla="*/ 164497 w 316744"/>
            <a:gd name="connsiteY4" fmla="*/ 281609 h 803413"/>
            <a:gd name="connsiteX5" fmla="*/ 156215 w 316744"/>
            <a:gd name="connsiteY5" fmla="*/ 0 h 8034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6744" h="803413">
              <a:moveTo>
                <a:pt x="164497" y="803413"/>
              </a:moveTo>
              <a:cubicBezTo>
                <a:pt x="164501" y="742075"/>
                <a:pt x="139655" y="570041"/>
                <a:pt x="164514" y="508989"/>
              </a:cubicBezTo>
              <a:cubicBezTo>
                <a:pt x="189373" y="447937"/>
                <a:pt x="340068" y="467498"/>
                <a:pt x="313649" y="437103"/>
              </a:cubicBezTo>
              <a:cubicBezTo>
                <a:pt x="287230" y="406708"/>
                <a:pt x="30856" y="352533"/>
                <a:pt x="5997" y="326617"/>
              </a:cubicBezTo>
              <a:cubicBezTo>
                <a:pt x="-18862" y="300701"/>
                <a:pt x="33494" y="321069"/>
                <a:pt x="164497" y="281609"/>
              </a:cubicBezTo>
              <a:cubicBezTo>
                <a:pt x="143507" y="80179"/>
                <a:pt x="156215" y="248707"/>
                <a:pt x="156215" y="0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716766</xdr:colOff>
      <xdr:row>254</xdr:row>
      <xdr:rowOff>179435</xdr:rowOff>
    </xdr:from>
    <xdr:to>
      <xdr:col>7</xdr:col>
      <xdr:colOff>142299</xdr:colOff>
      <xdr:row>259</xdr:row>
      <xdr:rowOff>30348</xdr:rowOff>
    </xdr:to>
    <xdr:sp macro="" textlink="">
      <xdr:nvSpPr>
        <xdr:cNvPr id="56" name="Forma libre: forma 55">
          <a:extLst>
            <a:ext uri="{FF2B5EF4-FFF2-40B4-BE49-F238E27FC236}">
              <a16:creationId xmlns:a16="http://schemas.microsoft.com/office/drawing/2014/main" id="{E291F07D-1410-4499-B657-22E5D70857AC}"/>
            </a:ext>
          </a:extLst>
        </xdr:cNvPr>
        <xdr:cNvSpPr/>
      </xdr:nvSpPr>
      <xdr:spPr>
        <a:xfrm>
          <a:off x="4677728" y="47448595"/>
          <a:ext cx="320524" cy="803413"/>
        </a:xfrm>
        <a:custGeom>
          <a:avLst/>
          <a:gdLst>
            <a:gd name="connsiteX0" fmla="*/ 242520 w 327453"/>
            <a:gd name="connsiteY0" fmla="*/ 803413 h 803413"/>
            <a:gd name="connsiteX1" fmla="*/ 234238 w 327453"/>
            <a:gd name="connsiteY1" fmla="*/ 720587 h 803413"/>
            <a:gd name="connsiteX2" fmla="*/ 217673 w 327453"/>
            <a:gd name="connsiteY2" fmla="*/ 588065 h 803413"/>
            <a:gd name="connsiteX3" fmla="*/ 209390 w 327453"/>
            <a:gd name="connsiteY3" fmla="*/ 513522 h 803413"/>
            <a:gd name="connsiteX4" fmla="*/ 325346 w 327453"/>
            <a:gd name="connsiteY4" fmla="*/ 414131 h 803413"/>
            <a:gd name="connsiteX5" fmla="*/ 292216 w 327453"/>
            <a:gd name="connsiteY5" fmla="*/ 397565 h 803413"/>
            <a:gd name="connsiteX6" fmla="*/ 217673 w 327453"/>
            <a:gd name="connsiteY6" fmla="*/ 381000 h 803413"/>
            <a:gd name="connsiteX7" fmla="*/ 18890 w 327453"/>
            <a:gd name="connsiteY7" fmla="*/ 347870 h 803413"/>
            <a:gd name="connsiteX8" fmla="*/ 2325 w 327453"/>
            <a:gd name="connsiteY8" fmla="*/ 323022 h 803413"/>
            <a:gd name="connsiteX9" fmla="*/ 93433 w 327453"/>
            <a:gd name="connsiteY9" fmla="*/ 314739 h 803413"/>
            <a:gd name="connsiteX10" fmla="*/ 151412 w 327453"/>
            <a:gd name="connsiteY10" fmla="*/ 306457 h 803413"/>
            <a:gd name="connsiteX11" fmla="*/ 242520 w 327453"/>
            <a:gd name="connsiteY11" fmla="*/ 281609 h 803413"/>
            <a:gd name="connsiteX12" fmla="*/ 234238 w 327453"/>
            <a:gd name="connsiteY12" fmla="*/ 0 h 803413"/>
            <a:gd name="connsiteX0" fmla="*/ 242520 w 327453"/>
            <a:gd name="connsiteY0" fmla="*/ 803413 h 803413"/>
            <a:gd name="connsiteX1" fmla="*/ 234238 w 327453"/>
            <a:gd name="connsiteY1" fmla="*/ 720587 h 803413"/>
            <a:gd name="connsiteX2" fmla="*/ 217673 w 327453"/>
            <a:gd name="connsiteY2" fmla="*/ 588065 h 803413"/>
            <a:gd name="connsiteX3" fmla="*/ 209390 w 327453"/>
            <a:gd name="connsiteY3" fmla="*/ 513522 h 803413"/>
            <a:gd name="connsiteX4" fmla="*/ 325346 w 327453"/>
            <a:gd name="connsiteY4" fmla="*/ 414131 h 803413"/>
            <a:gd name="connsiteX5" fmla="*/ 292216 w 327453"/>
            <a:gd name="connsiteY5" fmla="*/ 397565 h 803413"/>
            <a:gd name="connsiteX6" fmla="*/ 217673 w 327453"/>
            <a:gd name="connsiteY6" fmla="*/ 381000 h 803413"/>
            <a:gd name="connsiteX7" fmla="*/ 18890 w 327453"/>
            <a:gd name="connsiteY7" fmla="*/ 347870 h 803413"/>
            <a:gd name="connsiteX8" fmla="*/ 2325 w 327453"/>
            <a:gd name="connsiteY8" fmla="*/ 323022 h 803413"/>
            <a:gd name="connsiteX9" fmla="*/ 93433 w 327453"/>
            <a:gd name="connsiteY9" fmla="*/ 314739 h 803413"/>
            <a:gd name="connsiteX10" fmla="*/ 151412 w 327453"/>
            <a:gd name="connsiteY10" fmla="*/ 306457 h 803413"/>
            <a:gd name="connsiteX11" fmla="*/ 242520 w 327453"/>
            <a:gd name="connsiteY11" fmla="*/ 281609 h 803413"/>
            <a:gd name="connsiteX12" fmla="*/ 234238 w 327453"/>
            <a:gd name="connsiteY12" fmla="*/ 0 h 803413"/>
            <a:gd name="connsiteX0" fmla="*/ 242520 w 328036"/>
            <a:gd name="connsiteY0" fmla="*/ 803413 h 803413"/>
            <a:gd name="connsiteX1" fmla="*/ 234238 w 328036"/>
            <a:gd name="connsiteY1" fmla="*/ 720587 h 803413"/>
            <a:gd name="connsiteX2" fmla="*/ 217673 w 328036"/>
            <a:gd name="connsiteY2" fmla="*/ 588065 h 803413"/>
            <a:gd name="connsiteX3" fmla="*/ 325346 w 328036"/>
            <a:gd name="connsiteY3" fmla="*/ 414131 h 803413"/>
            <a:gd name="connsiteX4" fmla="*/ 292216 w 328036"/>
            <a:gd name="connsiteY4" fmla="*/ 397565 h 803413"/>
            <a:gd name="connsiteX5" fmla="*/ 217673 w 328036"/>
            <a:gd name="connsiteY5" fmla="*/ 381000 h 803413"/>
            <a:gd name="connsiteX6" fmla="*/ 18890 w 328036"/>
            <a:gd name="connsiteY6" fmla="*/ 347870 h 803413"/>
            <a:gd name="connsiteX7" fmla="*/ 2325 w 328036"/>
            <a:gd name="connsiteY7" fmla="*/ 323022 h 803413"/>
            <a:gd name="connsiteX8" fmla="*/ 93433 w 328036"/>
            <a:gd name="connsiteY8" fmla="*/ 314739 h 803413"/>
            <a:gd name="connsiteX9" fmla="*/ 151412 w 328036"/>
            <a:gd name="connsiteY9" fmla="*/ 306457 h 803413"/>
            <a:gd name="connsiteX10" fmla="*/ 242520 w 328036"/>
            <a:gd name="connsiteY10" fmla="*/ 281609 h 803413"/>
            <a:gd name="connsiteX11" fmla="*/ 234238 w 328036"/>
            <a:gd name="connsiteY11" fmla="*/ 0 h 803413"/>
            <a:gd name="connsiteX0" fmla="*/ 242520 w 327844"/>
            <a:gd name="connsiteY0" fmla="*/ 803413 h 803413"/>
            <a:gd name="connsiteX1" fmla="*/ 234238 w 327844"/>
            <a:gd name="connsiteY1" fmla="*/ 720587 h 803413"/>
            <a:gd name="connsiteX2" fmla="*/ 221225 w 327844"/>
            <a:gd name="connsiteY2" fmla="*/ 523367 h 803413"/>
            <a:gd name="connsiteX3" fmla="*/ 325346 w 327844"/>
            <a:gd name="connsiteY3" fmla="*/ 414131 h 803413"/>
            <a:gd name="connsiteX4" fmla="*/ 292216 w 327844"/>
            <a:gd name="connsiteY4" fmla="*/ 397565 h 803413"/>
            <a:gd name="connsiteX5" fmla="*/ 217673 w 327844"/>
            <a:gd name="connsiteY5" fmla="*/ 381000 h 803413"/>
            <a:gd name="connsiteX6" fmla="*/ 18890 w 327844"/>
            <a:gd name="connsiteY6" fmla="*/ 347870 h 803413"/>
            <a:gd name="connsiteX7" fmla="*/ 2325 w 327844"/>
            <a:gd name="connsiteY7" fmla="*/ 323022 h 803413"/>
            <a:gd name="connsiteX8" fmla="*/ 93433 w 327844"/>
            <a:gd name="connsiteY8" fmla="*/ 314739 h 803413"/>
            <a:gd name="connsiteX9" fmla="*/ 151412 w 327844"/>
            <a:gd name="connsiteY9" fmla="*/ 306457 h 803413"/>
            <a:gd name="connsiteX10" fmla="*/ 242520 w 327844"/>
            <a:gd name="connsiteY10" fmla="*/ 281609 h 803413"/>
            <a:gd name="connsiteX11" fmla="*/ 234238 w 327844"/>
            <a:gd name="connsiteY11" fmla="*/ 0 h 803413"/>
            <a:gd name="connsiteX0" fmla="*/ 240195 w 325519"/>
            <a:gd name="connsiteY0" fmla="*/ 803413 h 803413"/>
            <a:gd name="connsiteX1" fmla="*/ 231913 w 325519"/>
            <a:gd name="connsiteY1" fmla="*/ 720587 h 803413"/>
            <a:gd name="connsiteX2" fmla="*/ 218900 w 325519"/>
            <a:gd name="connsiteY2" fmla="*/ 523367 h 803413"/>
            <a:gd name="connsiteX3" fmla="*/ 323021 w 325519"/>
            <a:gd name="connsiteY3" fmla="*/ 414131 h 803413"/>
            <a:gd name="connsiteX4" fmla="*/ 289891 w 325519"/>
            <a:gd name="connsiteY4" fmla="*/ 397565 h 803413"/>
            <a:gd name="connsiteX5" fmla="*/ 215348 w 325519"/>
            <a:gd name="connsiteY5" fmla="*/ 381000 h 803413"/>
            <a:gd name="connsiteX6" fmla="*/ 0 w 325519"/>
            <a:gd name="connsiteY6" fmla="*/ 323022 h 803413"/>
            <a:gd name="connsiteX7" fmla="*/ 91108 w 325519"/>
            <a:gd name="connsiteY7" fmla="*/ 314739 h 803413"/>
            <a:gd name="connsiteX8" fmla="*/ 149087 w 325519"/>
            <a:gd name="connsiteY8" fmla="*/ 306457 h 803413"/>
            <a:gd name="connsiteX9" fmla="*/ 240195 w 325519"/>
            <a:gd name="connsiteY9" fmla="*/ 281609 h 803413"/>
            <a:gd name="connsiteX10" fmla="*/ 231913 w 325519"/>
            <a:gd name="connsiteY10" fmla="*/ 0 h 803413"/>
            <a:gd name="connsiteX0" fmla="*/ 247174 w 338954"/>
            <a:gd name="connsiteY0" fmla="*/ 803413 h 803413"/>
            <a:gd name="connsiteX1" fmla="*/ 238892 w 338954"/>
            <a:gd name="connsiteY1" fmla="*/ 720587 h 803413"/>
            <a:gd name="connsiteX2" fmla="*/ 225879 w 338954"/>
            <a:gd name="connsiteY2" fmla="*/ 523367 h 803413"/>
            <a:gd name="connsiteX3" fmla="*/ 330000 w 338954"/>
            <a:gd name="connsiteY3" fmla="*/ 414131 h 803413"/>
            <a:gd name="connsiteX4" fmla="*/ 296870 w 338954"/>
            <a:gd name="connsiteY4" fmla="*/ 397565 h 803413"/>
            <a:gd name="connsiteX5" fmla="*/ 6979 w 338954"/>
            <a:gd name="connsiteY5" fmla="*/ 323022 h 803413"/>
            <a:gd name="connsiteX6" fmla="*/ 98087 w 338954"/>
            <a:gd name="connsiteY6" fmla="*/ 314739 h 803413"/>
            <a:gd name="connsiteX7" fmla="*/ 156066 w 338954"/>
            <a:gd name="connsiteY7" fmla="*/ 306457 h 803413"/>
            <a:gd name="connsiteX8" fmla="*/ 247174 w 338954"/>
            <a:gd name="connsiteY8" fmla="*/ 281609 h 803413"/>
            <a:gd name="connsiteX9" fmla="*/ 238892 w 338954"/>
            <a:gd name="connsiteY9" fmla="*/ 0 h 803413"/>
            <a:gd name="connsiteX0" fmla="*/ 247174 w 304983"/>
            <a:gd name="connsiteY0" fmla="*/ 803413 h 803413"/>
            <a:gd name="connsiteX1" fmla="*/ 238892 w 304983"/>
            <a:gd name="connsiteY1" fmla="*/ 720587 h 803413"/>
            <a:gd name="connsiteX2" fmla="*/ 225879 w 304983"/>
            <a:gd name="connsiteY2" fmla="*/ 523367 h 803413"/>
            <a:gd name="connsiteX3" fmla="*/ 296870 w 304983"/>
            <a:gd name="connsiteY3" fmla="*/ 397565 h 803413"/>
            <a:gd name="connsiteX4" fmla="*/ 6979 w 304983"/>
            <a:gd name="connsiteY4" fmla="*/ 323022 h 803413"/>
            <a:gd name="connsiteX5" fmla="*/ 98087 w 304983"/>
            <a:gd name="connsiteY5" fmla="*/ 314739 h 803413"/>
            <a:gd name="connsiteX6" fmla="*/ 156066 w 304983"/>
            <a:gd name="connsiteY6" fmla="*/ 306457 h 803413"/>
            <a:gd name="connsiteX7" fmla="*/ 247174 w 304983"/>
            <a:gd name="connsiteY7" fmla="*/ 281609 h 803413"/>
            <a:gd name="connsiteX8" fmla="*/ 238892 w 304983"/>
            <a:gd name="connsiteY8" fmla="*/ 0 h 803413"/>
            <a:gd name="connsiteX0" fmla="*/ 247174 w 298720"/>
            <a:gd name="connsiteY0" fmla="*/ 803413 h 803413"/>
            <a:gd name="connsiteX1" fmla="*/ 238892 w 298720"/>
            <a:gd name="connsiteY1" fmla="*/ 720587 h 803413"/>
            <a:gd name="connsiteX2" fmla="*/ 225879 w 298720"/>
            <a:gd name="connsiteY2" fmla="*/ 523367 h 803413"/>
            <a:gd name="connsiteX3" fmla="*/ 296870 w 298720"/>
            <a:gd name="connsiteY3" fmla="*/ 397565 h 803413"/>
            <a:gd name="connsiteX4" fmla="*/ 6979 w 298720"/>
            <a:gd name="connsiteY4" fmla="*/ 323022 h 803413"/>
            <a:gd name="connsiteX5" fmla="*/ 98087 w 298720"/>
            <a:gd name="connsiteY5" fmla="*/ 314739 h 803413"/>
            <a:gd name="connsiteX6" fmla="*/ 156066 w 298720"/>
            <a:gd name="connsiteY6" fmla="*/ 306457 h 803413"/>
            <a:gd name="connsiteX7" fmla="*/ 247174 w 298720"/>
            <a:gd name="connsiteY7" fmla="*/ 281609 h 803413"/>
            <a:gd name="connsiteX8" fmla="*/ 238892 w 298720"/>
            <a:gd name="connsiteY8" fmla="*/ 0 h 803413"/>
            <a:gd name="connsiteX0" fmla="*/ 247174 w 308005"/>
            <a:gd name="connsiteY0" fmla="*/ 803413 h 803413"/>
            <a:gd name="connsiteX1" fmla="*/ 238892 w 308005"/>
            <a:gd name="connsiteY1" fmla="*/ 720587 h 803413"/>
            <a:gd name="connsiteX2" fmla="*/ 247191 w 308005"/>
            <a:gd name="connsiteY2" fmla="*/ 508989 h 803413"/>
            <a:gd name="connsiteX3" fmla="*/ 296870 w 308005"/>
            <a:gd name="connsiteY3" fmla="*/ 397565 h 803413"/>
            <a:gd name="connsiteX4" fmla="*/ 6979 w 308005"/>
            <a:gd name="connsiteY4" fmla="*/ 323022 h 803413"/>
            <a:gd name="connsiteX5" fmla="*/ 98087 w 308005"/>
            <a:gd name="connsiteY5" fmla="*/ 314739 h 803413"/>
            <a:gd name="connsiteX6" fmla="*/ 156066 w 308005"/>
            <a:gd name="connsiteY6" fmla="*/ 306457 h 803413"/>
            <a:gd name="connsiteX7" fmla="*/ 247174 w 308005"/>
            <a:gd name="connsiteY7" fmla="*/ 281609 h 803413"/>
            <a:gd name="connsiteX8" fmla="*/ 238892 w 308005"/>
            <a:gd name="connsiteY8" fmla="*/ 0 h 803413"/>
            <a:gd name="connsiteX0" fmla="*/ 247174 w 307877"/>
            <a:gd name="connsiteY0" fmla="*/ 803413 h 803413"/>
            <a:gd name="connsiteX1" fmla="*/ 247191 w 307877"/>
            <a:gd name="connsiteY1" fmla="*/ 508989 h 803413"/>
            <a:gd name="connsiteX2" fmla="*/ 296870 w 307877"/>
            <a:gd name="connsiteY2" fmla="*/ 397565 h 803413"/>
            <a:gd name="connsiteX3" fmla="*/ 6979 w 307877"/>
            <a:gd name="connsiteY3" fmla="*/ 323022 h 803413"/>
            <a:gd name="connsiteX4" fmla="*/ 98087 w 307877"/>
            <a:gd name="connsiteY4" fmla="*/ 314739 h 803413"/>
            <a:gd name="connsiteX5" fmla="*/ 156066 w 307877"/>
            <a:gd name="connsiteY5" fmla="*/ 306457 h 803413"/>
            <a:gd name="connsiteX6" fmla="*/ 247174 w 307877"/>
            <a:gd name="connsiteY6" fmla="*/ 281609 h 803413"/>
            <a:gd name="connsiteX7" fmla="*/ 238892 w 307877"/>
            <a:gd name="connsiteY7" fmla="*/ 0 h 803413"/>
            <a:gd name="connsiteX0" fmla="*/ 242960 w 303663"/>
            <a:gd name="connsiteY0" fmla="*/ 803413 h 803413"/>
            <a:gd name="connsiteX1" fmla="*/ 242977 w 303663"/>
            <a:gd name="connsiteY1" fmla="*/ 508989 h 803413"/>
            <a:gd name="connsiteX2" fmla="*/ 292656 w 303663"/>
            <a:gd name="connsiteY2" fmla="*/ 397565 h 803413"/>
            <a:gd name="connsiteX3" fmla="*/ 2765 w 303663"/>
            <a:gd name="connsiteY3" fmla="*/ 323022 h 803413"/>
            <a:gd name="connsiteX4" fmla="*/ 151852 w 303663"/>
            <a:gd name="connsiteY4" fmla="*/ 306457 h 803413"/>
            <a:gd name="connsiteX5" fmla="*/ 242960 w 303663"/>
            <a:gd name="connsiteY5" fmla="*/ 281609 h 803413"/>
            <a:gd name="connsiteX6" fmla="*/ 234678 w 303663"/>
            <a:gd name="connsiteY6" fmla="*/ 0 h 803413"/>
            <a:gd name="connsiteX0" fmla="*/ 240434 w 301137"/>
            <a:gd name="connsiteY0" fmla="*/ 803413 h 803413"/>
            <a:gd name="connsiteX1" fmla="*/ 240451 w 301137"/>
            <a:gd name="connsiteY1" fmla="*/ 508989 h 803413"/>
            <a:gd name="connsiteX2" fmla="*/ 290130 w 301137"/>
            <a:gd name="connsiteY2" fmla="*/ 397565 h 803413"/>
            <a:gd name="connsiteX3" fmla="*/ 239 w 301137"/>
            <a:gd name="connsiteY3" fmla="*/ 323022 h 803413"/>
            <a:gd name="connsiteX4" fmla="*/ 240434 w 301137"/>
            <a:gd name="connsiteY4" fmla="*/ 281609 h 803413"/>
            <a:gd name="connsiteX5" fmla="*/ 232152 w 301137"/>
            <a:gd name="connsiteY5" fmla="*/ 0 h 803413"/>
            <a:gd name="connsiteX0" fmla="*/ 240608 w 301311"/>
            <a:gd name="connsiteY0" fmla="*/ 803413 h 803413"/>
            <a:gd name="connsiteX1" fmla="*/ 240625 w 301311"/>
            <a:gd name="connsiteY1" fmla="*/ 508989 h 803413"/>
            <a:gd name="connsiteX2" fmla="*/ 290304 w 301311"/>
            <a:gd name="connsiteY2" fmla="*/ 397565 h 803413"/>
            <a:gd name="connsiteX3" fmla="*/ 413 w 301311"/>
            <a:gd name="connsiteY3" fmla="*/ 323022 h 803413"/>
            <a:gd name="connsiteX4" fmla="*/ 240608 w 301311"/>
            <a:gd name="connsiteY4" fmla="*/ 281609 h 803413"/>
            <a:gd name="connsiteX5" fmla="*/ 232326 w 301311"/>
            <a:gd name="connsiteY5" fmla="*/ 0 h 803413"/>
            <a:gd name="connsiteX0" fmla="*/ 240608 w 301311"/>
            <a:gd name="connsiteY0" fmla="*/ 803413 h 803413"/>
            <a:gd name="connsiteX1" fmla="*/ 240625 w 301311"/>
            <a:gd name="connsiteY1" fmla="*/ 508989 h 803413"/>
            <a:gd name="connsiteX2" fmla="*/ 290304 w 301311"/>
            <a:gd name="connsiteY2" fmla="*/ 397565 h 803413"/>
            <a:gd name="connsiteX3" fmla="*/ 413 w 301311"/>
            <a:gd name="connsiteY3" fmla="*/ 323022 h 803413"/>
            <a:gd name="connsiteX4" fmla="*/ 240608 w 301311"/>
            <a:gd name="connsiteY4" fmla="*/ 281609 h 803413"/>
            <a:gd name="connsiteX5" fmla="*/ 232326 w 301311"/>
            <a:gd name="connsiteY5" fmla="*/ 0 h 803413"/>
            <a:gd name="connsiteX0" fmla="*/ 243194 w 398599"/>
            <a:gd name="connsiteY0" fmla="*/ 803413 h 803413"/>
            <a:gd name="connsiteX1" fmla="*/ 243211 w 398599"/>
            <a:gd name="connsiteY1" fmla="*/ 508989 h 803413"/>
            <a:gd name="connsiteX2" fmla="*/ 392346 w 398599"/>
            <a:gd name="connsiteY2" fmla="*/ 437103 h 803413"/>
            <a:gd name="connsiteX3" fmla="*/ 2999 w 398599"/>
            <a:gd name="connsiteY3" fmla="*/ 323022 h 803413"/>
            <a:gd name="connsiteX4" fmla="*/ 243194 w 398599"/>
            <a:gd name="connsiteY4" fmla="*/ 281609 h 803413"/>
            <a:gd name="connsiteX5" fmla="*/ 234912 w 398599"/>
            <a:gd name="connsiteY5" fmla="*/ 0 h 803413"/>
            <a:gd name="connsiteX0" fmla="*/ 243194 w 392461"/>
            <a:gd name="connsiteY0" fmla="*/ 803413 h 803413"/>
            <a:gd name="connsiteX1" fmla="*/ 243211 w 392461"/>
            <a:gd name="connsiteY1" fmla="*/ 508989 h 803413"/>
            <a:gd name="connsiteX2" fmla="*/ 392346 w 392461"/>
            <a:gd name="connsiteY2" fmla="*/ 437103 h 803413"/>
            <a:gd name="connsiteX3" fmla="*/ 2999 w 392461"/>
            <a:gd name="connsiteY3" fmla="*/ 323022 h 803413"/>
            <a:gd name="connsiteX4" fmla="*/ 243194 w 392461"/>
            <a:gd name="connsiteY4" fmla="*/ 281609 h 803413"/>
            <a:gd name="connsiteX5" fmla="*/ 234912 w 392461"/>
            <a:gd name="connsiteY5" fmla="*/ 0 h 803413"/>
            <a:gd name="connsiteX0" fmla="*/ 164497 w 316744"/>
            <a:gd name="connsiteY0" fmla="*/ 803413 h 803413"/>
            <a:gd name="connsiteX1" fmla="*/ 164514 w 316744"/>
            <a:gd name="connsiteY1" fmla="*/ 508989 h 803413"/>
            <a:gd name="connsiteX2" fmla="*/ 313649 w 316744"/>
            <a:gd name="connsiteY2" fmla="*/ 437103 h 803413"/>
            <a:gd name="connsiteX3" fmla="*/ 5997 w 316744"/>
            <a:gd name="connsiteY3" fmla="*/ 326617 h 803413"/>
            <a:gd name="connsiteX4" fmla="*/ 164497 w 316744"/>
            <a:gd name="connsiteY4" fmla="*/ 281609 h 803413"/>
            <a:gd name="connsiteX5" fmla="*/ 156215 w 316744"/>
            <a:gd name="connsiteY5" fmla="*/ 0 h 8034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6744" h="803413">
              <a:moveTo>
                <a:pt x="164497" y="803413"/>
              </a:moveTo>
              <a:cubicBezTo>
                <a:pt x="164501" y="742075"/>
                <a:pt x="139655" y="570041"/>
                <a:pt x="164514" y="508989"/>
              </a:cubicBezTo>
              <a:cubicBezTo>
                <a:pt x="189373" y="447937"/>
                <a:pt x="340068" y="467498"/>
                <a:pt x="313649" y="437103"/>
              </a:cubicBezTo>
              <a:cubicBezTo>
                <a:pt x="287230" y="406708"/>
                <a:pt x="30856" y="352533"/>
                <a:pt x="5997" y="326617"/>
              </a:cubicBezTo>
              <a:cubicBezTo>
                <a:pt x="-18862" y="300701"/>
                <a:pt x="33494" y="321069"/>
                <a:pt x="164497" y="281609"/>
              </a:cubicBezTo>
              <a:cubicBezTo>
                <a:pt x="143507" y="80179"/>
                <a:pt x="156215" y="248707"/>
                <a:pt x="156215" y="0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5623</xdr:colOff>
      <xdr:row>256</xdr:row>
      <xdr:rowOff>76579</xdr:rowOff>
    </xdr:from>
    <xdr:to>
      <xdr:col>6</xdr:col>
      <xdr:colOff>866652</xdr:colOff>
      <xdr:row>256</xdr:row>
      <xdr:rowOff>76579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9649905-E2BA-4C5B-821D-2239BD09CEAC}"/>
            </a:ext>
          </a:extLst>
        </xdr:cNvPr>
        <xdr:cNvCxnSpPr/>
      </xdr:nvCxnSpPr>
      <xdr:spPr>
        <a:xfrm>
          <a:off x="1281614" y="47726739"/>
          <a:ext cx="3546000" cy="0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71763</xdr:colOff>
      <xdr:row>257</xdr:row>
      <xdr:rowOff>135519</xdr:rowOff>
    </xdr:from>
    <xdr:to>
      <xdr:col>6</xdr:col>
      <xdr:colOff>878792</xdr:colOff>
      <xdr:row>257</xdr:row>
      <xdr:rowOff>135519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14B9A705-2AC1-4BE5-9430-5143F4245DC9}"/>
            </a:ext>
          </a:extLst>
        </xdr:cNvPr>
        <xdr:cNvCxnSpPr/>
      </xdr:nvCxnSpPr>
      <xdr:spPr>
        <a:xfrm>
          <a:off x="1347754" y="48166679"/>
          <a:ext cx="3492000" cy="0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230037</xdr:colOff>
      <xdr:row>256</xdr:row>
      <xdr:rowOff>115020</xdr:rowOff>
    </xdr:from>
    <xdr:to>
      <xdr:col>3</xdr:col>
      <xdr:colOff>275756</xdr:colOff>
      <xdr:row>256</xdr:row>
      <xdr:rowOff>160739</xdr:rowOff>
    </xdr:to>
    <xdr:sp macro="" textlink="">
      <xdr:nvSpPr>
        <xdr:cNvPr id="59" name="Diagrama de flujo: conector 58">
          <a:extLst>
            <a:ext uri="{FF2B5EF4-FFF2-40B4-BE49-F238E27FC236}">
              <a16:creationId xmlns:a16="http://schemas.microsoft.com/office/drawing/2014/main" id="{37777D43-54A1-EF0C-DFF8-17645BF6771E}"/>
            </a:ext>
          </a:extLst>
        </xdr:cNvPr>
        <xdr:cNvSpPr/>
      </xdr:nvSpPr>
      <xdr:spPr>
        <a:xfrm>
          <a:off x="1507852" y="47751743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502505</xdr:colOff>
      <xdr:row>256</xdr:row>
      <xdr:rowOff>115014</xdr:rowOff>
    </xdr:from>
    <xdr:to>
      <xdr:col>3</xdr:col>
      <xdr:colOff>548224</xdr:colOff>
      <xdr:row>256</xdr:row>
      <xdr:rowOff>160733</xdr:rowOff>
    </xdr:to>
    <xdr:sp macro="" textlink="">
      <xdr:nvSpPr>
        <xdr:cNvPr id="61" name="Diagrama de flujo: conector 60">
          <a:extLst>
            <a:ext uri="{FF2B5EF4-FFF2-40B4-BE49-F238E27FC236}">
              <a16:creationId xmlns:a16="http://schemas.microsoft.com/office/drawing/2014/main" id="{5CE9AE81-B519-4AB0-812F-1560176322CB}"/>
            </a:ext>
          </a:extLst>
        </xdr:cNvPr>
        <xdr:cNvSpPr/>
      </xdr:nvSpPr>
      <xdr:spPr>
        <a:xfrm>
          <a:off x="1776884" y="47726876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755563</xdr:colOff>
      <xdr:row>256</xdr:row>
      <xdr:rowOff>113599</xdr:rowOff>
    </xdr:from>
    <xdr:to>
      <xdr:col>3</xdr:col>
      <xdr:colOff>801282</xdr:colOff>
      <xdr:row>256</xdr:row>
      <xdr:rowOff>159318</xdr:rowOff>
    </xdr:to>
    <xdr:sp macro="" textlink="">
      <xdr:nvSpPr>
        <xdr:cNvPr id="62" name="Diagrama de flujo: conector 61">
          <a:extLst>
            <a:ext uri="{FF2B5EF4-FFF2-40B4-BE49-F238E27FC236}">
              <a16:creationId xmlns:a16="http://schemas.microsoft.com/office/drawing/2014/main" id="{B675DA45-7B9A-4A83-89C6-06A82B1EE6B6}"/>
            </a:ext>
          </a:extLst>
        </xdr:cNvPr>
        <xdr:cNvSpPr/>
      </xdr:nvSpPr>
      <xdr:spPr>
        <a:xfrm>
          <a:off x="2029942" y="47725461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106549</xdr:colOff>
      <xdr:row>256</xdr:row>
      <xdr:rowOff>114912</xdr:rowOff>
    </xdr:from>
    <xdr:to>
      <xdr:col>4</xdr:col>
      <xdr:colOff>152268</xdr:colOff>
      <xdr:row>256</xdr:row>
      <xdr:rowOff>160631</xdr:rowOff>
    </xdr:to>
    <xdr:sp macro="" textlink="">
      <xdr:nvSpPr>
        <xdr:cNvPr id="63" name="Diagrama de flujo: conector 62">
          <a:extLst>
            <a:ext uri="{FF2B5EF4-FFF2-40B4-BE49-F238E27FC236}">
              <a16:creationId xmlns:a16="http://schemas.microsoft.com/office/drawing/2014/main" id="{FDDE6EFA-120F-48E6-A783-EA15572CC70F}"/>
            </a:ext>
          </a:extLst>
        </xdr:cNvPr>
        <xdr:cNvSpPr/>
      </xdr:nvSpPr>
      <xdr:spPr>
        <a:xfrm>
          <a:off x="2274308" y="47726774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377191</xdr:colOff>
      <xdr:row>256</xdr:row>
      <xdr:rowOff>116225</xdr:rowOff>
    </xdr:from>
    <xdr:to>
      <xdr:col>4</xdr:col>
      <xdr:colOff>422910</xdr:colOff>
      <xdr:row>256</xdr:row>
      <xdr:rowOff>161944</xdr:rowOff>
    </xdr:to>
    <xdr:sp macro="" textlink="">
      <xdr:nvSpPr>
        <xdr:cNvPr id="256" name="Diagrama de flujo: conector 255">
          <a:extLst>
            <a:ext uri="{FF2B5EF4-FFF2-40B4-BE49-F238E27FC236}">
              <a16:creationId xmlns:a16="http://schemas.microsoft.com/office/drawing/2014/main" id="{8DA197F6-44F4-4234-9F55-743CAA9C8EE1}"/>
            </a:ext>
          </a:extLst>
        </xdr:cNvPr>
        <xdr:cNvSpPr/>
      </xdr:nvSpPr>
      <xdr:spPr>
        <a:xfrm>
          <a:off x="2544950" y="47728087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654402</xdr:colOff>
      <xdr:row>256</xdr:row>
      <xdr:rowOff>117538</xdr:rowOff>
    </xdr:from>
    <xdr:to>
      <xdr:col>4</xdr:col>
      <xdr:colOff>700121</xdr:colOff>
      <xdr:row>256</xdr:row>
      <xdr:rowOff>163257</xdr:rowOff>
    </xdr:to>
    <xdr:sp macro="" textlink="">
      <xdr:nvSpPr>
        <xdr:cNvPr id="257" name="Diagrama de flujo: conector 256">
          <a:extLst>
            <a:ext uri="{FF2B5EF4-FFF2-40B4-BE49-F238E27FC236}">
              <a16:creationId xmlns:a16="http://schemas.microsoft.com/office/drawing/2014/main" id="{1B5A792B-E300-463A-84BC-B3D4104CABB6}"/>
            </a:ext>
          </a:extLst>
        </xdr:cNvPr>
        <xdr:cNvSpPr/>
      </xdr:nvSpPr>
      <xdr:spPr>
        <a:xfrm>
          <a:off x="2822161" y="47729400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57941</xdr:colOff>
      <xdr:row>256</xdr:row>
      <xdr:rowOff>118851</xdr:rowOff>
    </xdr:from>
    <xdr:to>
      <xdr:col>5</xdr:col>
      <xdr:colOff>103660</xdr:colOff>
      <xdr:row>256</xdr:row>
      <xdr:rowOff>164570</xdr:rowOff>
    </xdr:to>
    <xdr:sp macro="" textlink="">
      <xdr:nvSpPr>
        <xdr:cNvPr id="258" name="Diagrama de flujo: conector 257">
          <a:extLst>
            <a:ext uri="{FF2B5EF4-FFF2-40B4-BE49-F238E27FC236}">
              <a16:creationId xmlns:a16="http://schemas.microsoft.com/office/drawing/2014/main" id="{BDA707FA-1638-4CC7-A62D-3674D452BFB1}"/>
            </a:ext>
          </a:extLst>
        </xdr:cNvPr>
        <xdr:cNvSpPr/>
      </xdr:nvSpPr>
      <xdr:spPr>
        <a:xfrm>
          <a:off x="3119079" y="47730713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348290</xdr:colOff>
      <xdr:row>256</xdr:row>
      <xdr:rowOff>120164</xdr:rowOff>
    </xdr:from>
    <xdr:to>
      <xdr:col>5</xdr:col>
      <xdr:colOff>394009</xdr:colOff>
      <xdr:row>256</xdr:row>
      <xdr:rowOff>165883</xdr:rowOff>
    </xdr:to>
    <xdr:sp macro="" textlink="">
      <xdr:nvSpPr>
        <xdr:cNvPr id="259" name="Diagrama de flujo: conector 258">
          <a:extLst>
            <a:ext uri="{FF2B5EF4-FFF2-40B4-BE49-F238E27FC236}">
              <a16:creationId xmlns:a16="http://schemas.microsoft.com/office/drawing/2014/main" id="{501E1B96-899D-4563-BEE0-1235C26B5BEA}"/>
            </a:ext>
          </a:extLst>
        </xdr:cNvPr>
        <xdr:cNvSpPr/>
      </xdr:nvSpPr>
      <xdr:spPr>
        <a:xfrm>
          <a:off x="3409428" y="47732026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612363</xdr:colOff>
      <xdr:row>256</xdr:row>
      <xdr:rowOff>121477</xdr:rowOff>
    </xdr:from>
    <xdr:to>
      <xdr:col>5</xdr:col>
      <xdr:colOff>658082</xdr:colOff>
      <xdr:row>256</xdr:row>
      <xdr:rowOff>167196</xdr:rowOff>
    </xdr:to>
    <xdr:sp macro="" textlink="">
      <xdr:nvSpPr>
        <xdr:cNvPr id="261" name="Diagrama de flujo: conector 260">
          <a:extLst>
            <a:ext uri="{FF2B5EF4-FFF2-40B4-BE49-F238E27FC236}">
              <a16:creationId xmlns:a16="http://schemas.microsoft.com/office/drawing/2014/main" id="{AF44DBEC-CD2C-44B9-988D-60C1090F69E7}"/>
            </a:ext>
          </a:extLst>
        </xdr:cNvPr>
        <xdr:cNvSpPr/>
      </xdr:nvSpPr>
      <xdr:spPr>
        <a:xfrm>
          <a:off x="3673501" y="47733339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869867</xdr:colOff>
      <xdr:row>256</xdr:row>
      <xdr:rowOff>116221</xdr:rowOff>
    </xdr:from>
    <xdr:to>
      <xdr:col>6</xdr:col>
      <xdr:colOff>22207</xdr:colOff>
      <xdr:row>256</xdr:row>
      <xdr:rowOff>161940</xdr:rowOff>
    </xdr:to>
    <xdr:sp macro="" textlink="">
      <xdr:nvSpPr>
        <xdr:cNvPr id="262" name="Diagrama de flujo: conector 261">
          <a:extLst>
            <a:ext uri="{FF2B5EF4-FFF2-40B4-BE49-F238E27FC236}">
              <a16:creationId xmlns:a16="http://schemas.microsoft.com/office/drawing/2014/main" id="{A14AF65C-123D-477B-BBD4-4D6B8A16F2DA}"/>
            </a:ext>
          </a:extLst>
        </xdr:cNvPr>
        <xdr:cNvSpPr/>
      </xdr:nvSpPr>
      <xdr:spPr>
        <a:xfrm>
          <a:off x="3931005" y="47728083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247130</xdr:colOff>
      <xdr:row>256</xdr:row>
      <xdr:rowOff>117534</xdr:rowOff>
    </xdr:from>
    <xdr:to>
      <xdr:col>6</xdr:col>
      <xdr:colOff>292849</xdr:colOff>
      <xdr:row>256</xdr:row>
      <xdr:rowOff>163253</xdr:rowOff>
    </xdr:to>
    <xdr:sp macro="" textlink="">
      <xdr:nvSpPr>
        <xdr:cNvPr id="263" name="Diagrama de flujo: conector 262">
          <a:extLst>
            <a:ext uri="{FF2B5EF4-FFF2-40B4-BE49-F238E27FC236}">
              <a16:creationId xmlns:a16="http://schemas.microsoft.com/office/drawing/2014/main" id="{ED7DF8C1-3C4A-4E21-91BE-7F556B040D84}"/>
            </a:ext>
          </a:extLst>
        </xdr:cNvPr>
        <xdr:cNvSpPr/>
      </xdr:nvSpPr>
      <xdr:spPr>
        <a:xfrm>
          <a:off x="4201647" y="47729396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517772</xdr:colOff>
      <xdr:row>256</xdr:row>
      <xdr:rowOff>118847</xdr:rowOff>
    </xdr:from>
    <xdr:to>
      <xdr:col>6</xdr:col>
      <xdr:colOff>563491</xdr:colOff>
      <xdr:row>256</xdr:row>
      <xdr:rowOff>164566</xdr:rowOff>
    </xdr:to>
    <xdr:sp macro="" textlink="">
      <xdr:nvSpPr>
        <xdr:cNvPr id="264" name="Diagrama de flujo: conector 263">
          <a:extLst>
            <a:ext uri="{FF2B5EF4-FFF2-40B4-BE49-F238E27FC236}">
              <a16:creationId xmlns:a16="http://schemas.microsoft.com/office/drawing/2014/main" id="{D2D02B63-82E0-4BBE-998F-BDF9954CD4EA}"/>
            </a:ext>
          </a:extLst>
        </xdr:cNvPr>
        <xdr:cNvSpPr/>
      </xdr:nvSpPr>
      <xdr:spPr>
        <a:xfrm>
          <a:off x="4472289" y="47730709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220335</xdr:colOff>
      <xdr:row>257</xdr:row>
      <xdr:rowOff>54485</xdr:rowOff>
    </xdr:from>
    <xdr:to>
      <xdr:col>3</xdr:col>
      <xdr:colOff>266054</xdr:colOff>
      <xdr:row>257</xdr:row>
      <xdr:rowOff>100204</xdr:rowOff>
    </xdr:to>
    <xdr:sp macro="" textlink="">
      <xdr:nvSpPr>
        <xdr:cNvPr id="265" name="Diagrama de flujo: conector 264">
          <a:extLst>
            <a:ext uri="{FF2B5EF4-FFF2-40B4-BE49-F238E27FC236}">
              <a16:creationId xmlns:a16="http://schemas.microsoft.com/office/drawing/2014/main" id="{682D1F0C-BEBC-43A7-B81E-5470F15AE95C}"/>
            </a:ext>
          </a:extLst>
        </xdr:cNvPr>
        <xdr:cNvSpPr/>
      </xdr:nvSpPr>
      <xdr:spPr>
        <a:xfrm>
          <a:off x="1494714" y="47856847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497249</xdr:colOff>
      <xdr:row>257</xdr:row>
      <xdr:rowOff>50638</xdr:rowOff>
    </xdr:from>
    <xdr:to>
      <xdr:col>3</xdr:col>
      <xdr:colOff>542968</xdr:colOff>
      <xdr:row>257</xdr:row>
      <xdr:rowOff>96357</xdr:rowOff>
    </xdr:to>
    <xdr:sp macro="" textlink="">
      <xdr:nvSpPr>
        <xdr:cNvPr id="266" name="Diagrama de flujo: conector 265">
          <a:extLst>
            <a:ext uri="{FF2B5EF4-FFF2-40B4-BE49-F238E27FC236}">
              <a16:creationId xmlns:a16="http://schemas.microsoft.com/office/drawing/2014/main" id="{B19FA7AF-FC70-4BBB-BAFB-08E05783977E}"/>
            </a:ext>
          </a:extLst>
        </xdr:cNvPr>
        <xdr:cNvSpPr/>
      </xdr:nvSpPr>
      <xdr:spPr>
        <a:xfrm>
          <a:off x="1771628" y="47853000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756876</xdr:colOff>
      <xdr:row>257</xdr:row>
      <xdr:rowOff>55792</xdr:rowOff>
    </xdr:from>
    <xdr:to>
      <xdr:col>3</xdr:col>
      <xdr:colOff>802595</xdr:colOff>
      <xdr:row>257</xdr:row>
      <xdr:rowOff>101511</xdr:rowOff>
    </xdr:to>
    <xdr:sp macro="" textlink="">
      <xdr:nvSpPr>
        <xdr:cNvPr id="267" name="Diagrama de flujo: conector 266">
          <a:extLst>
            <a:ext uri="{FF2B5EF4-FFF2-40B4-BE49-F238E27FC236}">
              <a16:creationId xmlns:a16="http://schemas.microsoft.com/office/drawing/2014/main" id="{E54F2087-7925-44AD-8396-3005F28F8F1E}"/>
            </a:ext>
          </a:extLst>
        </xdr:cNvPr>
        <xdr:cNvSpPr/>
      </xdr:nvSpPr>
      <xdr:spPr>
        <a:xfrm>
          <a:off x="2031255" y="47858154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107862</xdr:colOff>
      <xdr:row>257</xdr:row>
      <xdr:rowOff>50536</xdr:rowOff>
    </xdr:from>
    <xdr:to>
      <xdr:col>4</xdr:col>
      <xdr:colOff>153581</xdr:colOff>
      <xdr:row>257</xdr:row>
      <xdr:rowOff>96255</xdr:rowOff>
    </xdr:to>
    <xdr:sp macro="" textlink="">
      <xdr:nvSpPr>
        <xdr:cNvPr id="268" name="Diagrama de flujo: conector 267">
          <a:extLst>
            <a:ext uri="{FF2B5EF4-FFF2-40B4-BE49-F238E27FC236}">
              <a16:creationId xmlns:a16="http://schemas.microsoft.com/office/drawing/2014/main" id="{B39A1EAB-D724-40C8-B51E-F8C47324BB1F}"/>
            </a:ext>
          </a:extLst>
        </xdr:cNvPr>
        <xdr:cNvSpPr/>
      </xdr:nvSpPr>
      <xdr:spPr>
        <a:xfrm>
          <a:off x="2275621" y="47852898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371935</xdr:colOff>
      <xdr:row>257</xdr:row>
      <xdr:rowOff>51849</xdr:rowOff>
    </xdr:from>
    <xdr:to>
      <xdr:col>4</xdr:col>
      <xdr:colOff>417654</xdr:colOff>
      <xdr:row>257</xdr:row>
      <xdr:rowOff>97568</xdr:rowOff>
    </xdr:to>
    <xdr:sp macro="" textlink="">
      <xdr:nvSpPr>
        <xdr:cNvPr id="269" name="Diagrama de flujo: conector 268">
          <a:extLst>
            <a:ext uri="{FF2B5EF4-FFF2-40B4-BE49-F238E27FC236}">
              <a16:creationId xmlns:a16="http://schemas.microsoft.com/office/drawing/2014/main" id="{756510F9-4A53-48B6-83B1-254534D4547C}"/>
            </a:ext>
          </a:extLst>
        </xdr:cNvPr>
        <xdr:cNvSpPr/>
      </xdr:nvSpPr>
      <xdr:spPr>
        <a:xfrm>
          <a:off x="2539694" y="47854211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655715</xdr:colOff>
      <xdr:row>257</xdr:row>
      <xdr:rowOff>53162</xdr:rowOff>
    </xdr:from>
    <xdr:to>
      <xdr:col>4</xdr:col>
      <xdr:colOff>701434</xdr:colOff>
      <xdr:row>257</xdr:row>
      <xdr:rowOff>98881</xdr:rowOff>
    </xdr:to>
    <xdr:sp macro="" textlink="">
      <xdr:nvSpPr>
        <xdr:cNvPr id="270" name="Diagrama de flujo: conector 269">
          <a:extLst>
            <a:ext uri="{FF2B5EF4-FFF2-40B4-BE49-F238E27FC236}">
              <a16:creationId xmlns:a16="http://schemas.microsoft.com/office/drawing/2014/main" id="{9EAA0A42-9A7C-4C24-92F7-4C61B9070355}"/>
            </a:ext>
          </a:extLst>
        </xdr:cNvPr>
        <xdr:cNvSpPr/>
      </xdr:nvSpPr>
      <xdr:spPr>
        <a:xfrm>
          <a:off x="2823474" y="47855524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59254</xdr:colOff>
      <xdr:row>257</xdr:row>
      <xdr:rowOff>54475</xdr:rowOff>
    </xdr:from>
    <xdr:to>
      <xdr:col>5</xdr:col>
      <xdr:colOff>104973</xdr:colOff>
      <xdr:row>257</xdr:row>
      <xdr:rowOff>100194</xdr:rowOff>
    </xdr:to>
    <xdr:sp macro="" textlink="">
      <xdr:nvSpPr>
        <xdr:cNvPr id="271" name="Diagrama de flujo: conector 270">
          <a:extLst>
            <a:ext uri="{FF2B5EF4-FFF2-40B4-BE49-F238E27FC236}">
              <a16:creationId xmlns:a16="http://schemas.microsoft.com/office/drawing/2014/main" id="{D148A1DF-8FC3-4062-B4F9-8940605F85DF}"/>
            </a:ext>
          </a:extLst>
        </xdr:cNvPr>
        <xdr:cNvSpPr/>
      </xdr:nvSpPr>
      <xdr:spPr>
        <a:xfrm>
          <a:off x="3120392" y="47856837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349603</xdr:colOff>
      <xdr:row>257</xdr:row>
      <xdr:rowOff>55788</xdr:rowOff>
    </xdr:from>
    <xdr:to>
      <xdr:col>5</xdr:col>
      <xdr:colOff>395322</xdr:colOff>
      <xdr:row>257</xdr:row>
      <xdr:rowOff>101507</xdr:rowOff>
    </xdr:to>
    <xdr:sp macro="" textlink="">
      <xdr:nvSpPr>
        <xdr:cNvPr id="272" name="Diagrama de flujo: conector 271">
          <a:extLst>
            <a:ext uri="{FF2B5EF4-FFF2-40B4-BE49-F238E27FC236}">
              <a16:creationId xmlns:a16="http://schemas.microsoft.com/office/drawing/2014/main" id="{3E6A5D8D-8F4A-48B2-B459-595944C4180B}"/>
            </a:ext>
          </a:extLst>
        </xdr:cNvPr>
        <xdr:cNvSpPr/>
      </xdr:nvSpPr>
      <xdr:spPr>
        <a:xfrm>
          <a:off x="3410741" y="47858150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613676</xdr:colOff>
      <xdr:row>257</xdr:row>
      <xdr:rowOff>50532</xdr:rowOff>
    </xdr:from>
    <xdr:to>
      <xdr:col>5</xdr:col>
      <xdr:colOff>659395</xdr:colOff>
      <xdr:row>257</xdr:row>
      <xdr:rowOff>96251</xdr:rowOff>
    </xdr:to>
    <xdr:sp macro="" textlink="">
      <xdr:nvSpPr>
        <xdr:cNvPr id="273" name="Diagrama de flujo: conector 272">
          <a:extLst>
            <a:ext uri="{FF2B5EF4-FFF2-40B4-BE49-F238E27FC236}">
              <a16:creationId xmlns:a16="http://schemas.microsoft.com/office/drawing/2014/main" id="{AA10CE28-7564-42F2-9B8E-24DF46178B4B}"/>
            </a:ext>
          </a:extLst>
        </xdr:cNvPr>
        <xdr:cNvSpPr/>
      </xdr:nvSpPr>
      <xdr:spPr>
        <a:xfrm>
          <a:off x="3674814" y="47852894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864611</xdr:colOff>
      <xdr:row>257</xdr:row>
      <xdr:rowOff>51845</xdr:rowOff>
    </xdr:from>
    <xdr:to>
      <xdr:col>6</xdr:col>
      <xdr:colOff>16951</xdr:colOff>
      <xdr:row>257</xdr:row>
      <xdr:rowOff>97564</xdr:rowOff>
    </xdr:to>
    <xdr:sp macro="" textlink="">
      <xdr:nvSpPr>
        <xdr:cNvPr id="274" name="Diagrama de flujo: conector 273">
          <a:extLst>
            <a:ext uri="{FF2B5EF4-FFF2-40B4-BE49-F238E27FC236}">
              <a16:creationId xmlns:a16="http://schemas.microsoft.com/office/drawing/2014/main" id="{D73064A2-BF94-4F04-8957-F3DFAEF3F0B2}"/>
            </a:ext>
          </a:extLst>
        </xdr:cNvPr>
        <xdr:cNvSpPr/>
      </xdr:nvSpPr>
      <xdr:spPr>
        <a:xfrm>
          <a:off x="3925749" y="47854207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248443</xdr:colOff>
      <xdr:row>257</xdr:row>
      <xdr:rowOff>53158</xdr:rowOff>
    </xdr:from>
    <xdr:to>
      <xdr:col>6</xdr:col>
      <xdr:colOff>294162</xdr:colOff>
      <xdr:row>257</xdr:row>
      <xdr:rowOff>98877</xdr:rowOff>
    </xdr:to>
    <xdr:sp macro="" textlink="">
      <xdr:nvSpPr>
        <xdr:cNvPr id="275" name="Diagrama de flujo: conector 274">
          <a:extLst>
            <a:ext uri="{FF2B5EF4-FFF2-40B4-BE49-F238E27FC236}">
              <a16:creationId xmlns:a16="http://schemas.microsoft.com/office/drawing/2014/main" id="{1A5CA3B5-42CC-41A7-9B79-4B5B305AF352}"/>
            </a:ext>
          </a:extLst>
        </xdr:cNvPr>
        <xdr:cNvSpPr/>
      </xdr:nvSpPr>
      <xdr:spPr>
        <a:xfrm>
          <a:off x="4202960" y="47855520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519085</xdr:colOff>
      <xdr:row>257</xdr:row>
      <xdr:rowOff>54471</xdr:rowOff>
    </xdr:from>
    <xdr:to>
      <xdr:col>6</xdr:col>
      <xdr:colOff>564804</xdr:colOff>
      <xdr:row>257</xdr:row>
      <xdr:rowOff>100190</xdr:rowOff>
    </xdr:to>
    <xdr:sp macro="" textlink="">
      <xdr:nvSpPr>
        <xdr:cNvPr id="276" name="Diagrama de flujo: conector 275">
          <a:extLst>
            <a:ext uri="{FF2B5EF4-FFF2-40B4-BE49-F238E27FC236}">
              <a16:creationId xmlns:a16="http://schemas.microsoft.com/office/drawing/2014/main" id="{EC84FBB2-5129-4FD3-AC4C-2CBE5E88125A}"/>
            </a:ext>
          </a:extLst>
        </xdr:cNvPr>
        <xdr:cNvSpPr/>
      </xdr:nvSpPr>
      <xdr:spPr>
        <a:xfrm>
          <a:off x="4473602" y="47856833"/>
          <a:ext cx="45719" cy="45719"/>
        </a:xfrm>
        <a:prstGeom prst="flowChartConnector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226442</xdr:colOff>
      <xdr:row>256</xdr:row>
      <xdr:rowOff>1</xdr:rowOff>
    </xdr:from>
    <xdr:to>
      <xdr:col>7</xdr:col>
      <xdr:colOff>226442</xdr:colOff>
      <xdr:row>258</xdr:row>
      <xdr:rowOff>21567</xdr:rowOff>
    </xdr:to>
    <xdr:cxnSp macro="">
      <xdr:nvCxnSpPr>
        <xdr:cNvPr id="309" name="Conector recto de flecha 308">
          <a:extLst>
            <a:ext uri="{FF2B5EF4-FFF2-40B4-BE49-F238E27FC236}">
              <a16:creationId xmlns:a16="http://schemas.microsoft.com/office/drawing/2014/main" id="{E00D5AC9-D9F3-1F9F-15E9-C8CB7FEECC10}"/>
            </a:ext>
          </a:extLst>
        </xdr:cNvPr>
        <xdr:cNvCxnSpPr>
          <a:cxnSpLocks/>
        </xdr:cNvCxnSpPr>
      </xdr:nvCxnSpPr>
      <xdr:spPr>
        <a:xfrm flipV="1">
          <a:off x="5082395" y="47840661"/>
          <a:ext cx="0" cy="40256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244079</xdr:colOff>
      <xdr:row>265</xdr:row>
      <xdr:rowOff>23812</xdr:rowOff>
    </xdr:from>
    <xdr:ext cx="913968" cy="339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A0E8CB1-9978-4898-A41C-7640E86A9C2E}"/>
                </a:ext>
              </a:extLst>
            </xdr:cNvPr>
            <xdr:cNvSpPr txBox="1"/>
          </xdr:nvSpPr>
          <xdr:spPr>
            <a:xfrm>
              <a:off x="922735" y="49410937"/>
              <a:ext cx="913968" cy="339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W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</m:t>
                            </m:r>
                          </m:e>
                          <m:sup>
                            <m: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384∙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Es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I</m:t>
                        </m:r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A0E8CB1-9978-4898-A41C-7640E86A9C2E}"/>
                </a:ext>
              </a:extLst>
            </xdr:cNvPr>
            <xdr:cNvSpPr txBox="1"/>
          </xdr:nvSpPr>
          <xdr:spPr>
            <a:xfrm>
              <a:off x="922735" y="49410937"/>
              <a:ext cx="913968" cy="339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∆=(5∙W∙L^4)/(384∙Es∙I)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297656</xdr:colOff>
      <xdr:row>274</xdr:row>
      <xdr:rowOff>172642</xdr:rowOff>
    </xdr:from>
    <xdr:ext cx="1047916" cy="1996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75A674D-B754-4FE3-ABE4-E31035A1D794}"/>
                </a:ext>
              </a:extLst>
            </xdr:cNvPr>
            <xdr:cNvSpPr txBox="1"/>
          </xdr:nvSpPr>
          <xdr:spPr>
            <a:xfrm>
              <a:off x="974259" y="52363073"/>
              <a:ext cx="1047916" cy="199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Es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=15000∙</m:t>
                    </m:r>
                    <m:rad>
                      <m:radPr>
                        <m:degHide m:val="on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fc</m:t>
                        </m:r>
                      </m:e>
                    </m:rad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E75A674D-B754-4FE3-ABE4-E31035A1D794}"/>
                </a:ext>
              </a:extLst>
            </xdr:cNvPr>
            <xdr:cNvSpPr txBox="1"/>
          </xdr:nvSpPr>
          <xdr:spPr>
            <a:xfrm>
              <a:off x="974259" y="52363073"/>
              <a:ext cx="1047916" cy="199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Es=15000∙√fc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398857</xdr:colOff>
      <xdr:row>279</xdr:row>
      <xdr:rowOff>190498</xdr:rowOff>
    </xdr:from>
    <xdr:ext cx="601318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A53E441-E2FB-4F43-B23E-DA9C78DDCEB1}"/>
                </a:ext>
              </a:extLst>
            </xdr:cNvPr>
            <xdr:cNvSpPr txBox="1"/>
          </xdr:nvSpPr>
          <xdr:spPr>
            <a:xfrm>
              <a:off x="1075460" y="53333429"/>
              <a:ext cx="60131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I</m:t>
                    </m:r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A53E441-E2FB-4F43-B23E-DA9C78DDCEB1}"/>
                </a:ext>
              </a:extLst>
            </xdr:cNvPr>
            <xdr:cNvSpPr txBox="1"/>
          </xdr:nvSpPr>
          <xdr:spPr>
            <a:xfrm>
              <a:off x="1075460" y="53333429"/>
              <a:ext cx="601318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I=(b∙h^3)/12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285750</xdr:colOff>
      <xdr:row>285</xdr:row>
      <xdr:rowOff>130969</xdr:rowOff>
    </xdr:from>
    <xdr:ext cx="1063945" cy="3497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CA60BC50-CC97-4146-BC55-56394C45024C}"/>
                </a:ext>
              </a:extLst>
            </xdr:cNvPr>
            <xdr:cNvSpPr txBox="1"/>
          </xdr:nvSpPr>
          <xdr:spPr>
            <a:xfrm>
              <a:off x="959827" y="53690777"/>
              <a:ext cx="1063945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D</m:t>
                        </m:r>
                      </m:sub>
                    </m:sSub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5∙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W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D</m:t>
                            </m:r>
                          </m:sub>
                        </m:sSub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a</m:t>
                                </m:r>
                              </m:sub>
                            </m:sSub>
                          </m:e>
                          <m:sup>
                            <m: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384∙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Es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I</m:t>
                        </m:r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CA60BC50-CC97-4146-BC55-56394C45024C}"/>
                </a:ext>
              </a:extLst>
            </xdr:cNvPr>
            <xdr:cNvSpPr txBox="1"/>
          </xdr:nvSpPr>
          <xdr:spPr>
            <a:xfrm>
              <a:off x="959827" y="53690777"/>
              <a:ext cx="1063945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D=(5∙W_D∙〖L_a〗^4)/(384∙Es∙I)</a:t>
              </a:r>
              <a:endParaRPr lang="es-PE" sz="1100" i="0"/>
            </a:p>
          </xdr:txBody>
        </xdr:sp>
      </mc:Fallback>
    </mc:AlternateContent>
    <xdr:clientData/>
  </xdr:oneCellAnchor>
  <xdr:twoCellAnchor editAs="oneCell">
    <xdr:from>
      <xdr:col>14</xdr:col>
      <xdr:colOff>116528</xdr:colOff>
      <xdr:row>259</xdr:row>
      <xdr:rowOff>159801</xdr:rowOff>
    </xdr:from>
    <xdr:to>
      <xdr:col>20</xdr:col>
      <xdr:colOff>36548</xdr:colOff>
      <xdr:row>278</xdr:row>
      <xdr:rowOff>49899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FEF0611-D164-0930-1A12-F5220405C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1037" t="12799" r="25563" b="11839"/>
        <a:stretch/>
      </xdr:blipFill>
      <xdr:spPr>
        <a:xfrm>
          <a:off x="10308278" y="48565851"/>
          <a:ext cx="3577620" cy="3519123"/>
        </a:xfrm>
        <a:prstGeom prst="rect">
          <a:avLst/>
        </a:prstGeom>
      </xdr:spPr>
    </xdr:pic>
    <xdr:clientData/>
  </xdr:twoCellAnchor>
  <xdr:twoCellAnchor editAs="oneCell">
    <xdr:from>
      <xdr:col>14</xdr:col>
      <xdr:colOff>264525</xdr:colOff>
      <xdr:row>279</xdr:row>
      <xdr:rowOff>113471</xdr:rowOff>
    </xdr:from>
    <xdr:to>
      <xdr:col>20</xdr:col>
      <xdr:colOff>171450</xdr:colOff>
      <xdr:row>299</xdr:row>
      <xdr:rowOff>37936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601C3096-8E28-204C-958A-0E97E3A91F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30029" t="15926" r="27272" b="5037"/>
        <a:stretch/>
      </xdr:blipFill>
      <xdr:spPr>
        <a:xfrm>
          <a:off x="10456275" y="52148546"/>
          <a:ext cx="3564525" cy="3734465"/>
        </a:xfrm>
        <a:prstGeom prst="rect">
          <a:avLst/>
        </a:prstGeom>
      </xdr:spPr>
    </xdr:pic>
    <xdr:clientData/>
  </xdr:twoCellAnchor>
  <xdr:oneCellAnchor>
    <xdr:from>
      <xdr:col>2</xdr:col>
      <xdr:colOff>284283</xdr:colOff>
      <xdr:row>292</xdr:row>
      <xdr:rowOff>136831</xdr:rowOff>
    </xdr:from>
    <xdr:ext cx="1001749" cy="3497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33DF6C5E-7993-4F61-91C5-11F63FDC6A7F}"/>
                </a:ext>
              </a:extLst>
            </xdr:cNvPr>
            <xdr:cNvSpPr txBox="1"/>
          </xdr:nvSpPr>
          <xdr:spPr>
            <a:xfrm>
              <a:off x="958360" y="55030139"/>
              <a:ext cx="1001749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</m:t>
                        </m:r>
                      </m:sub>
                    </m:sSub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5∙</m:t>
                        </m:r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W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</m:t>
                            </m:r>
                          </m:sub>
                        </m:sSub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s-ES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a</m:t>
                                </m:r>
                              </m:sub>
                            </m:sSub>
                          </m:e>
                          <m:sup>
                            <m: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384∙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Es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I</m:t>
                        </m:r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33DF6C5E-7993-4F61-91C5-11F63FDC6A7F}"/>
                </a:ext>
              </a:extLst>
            </xdr:cNvPr>
            <xdr:cNvSpPr txBox="1"/>
          </xdr:nvSpPr>
          <xdr:spPr>
            <a:xfrm>
              <a:off x="958360" y="55030139"/>
              <a:ext cx="1001749" cy="3497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L=(5∙W_L∙〖L_a〗^4)/(384∙Es∙I)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260835</xdr:colOff>
      <xdr:row>298</xdr:row>
      <xdr:rowOff>135368</xdr:rowOff>
    </xdr:from>
    <xdr:ext cx="1279453" cy="3525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14F888-0C6C-4873-A195-8FA9740B96DB}"/>
                </a:ext>
              </a:extLst>
            </xdr:cNvPr>
            <xdr:cNvSpPr txBox="1"/>
          </xdr:nvSpPr>
          <xdr:spPr>
            <a:xfrm>
              <a:off x="934912" y="56171676"/>
              <a:ext cx="1279453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LP</m:t>
                        </m:r>
                      </m:sub>
                    </m:sSub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D</m:t>
                        </m:r>
                      </m:sub>
                    </m:sSub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ξ</m:t>
                        </m:r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1+50∙</m:t>
                        </m:r>
                        <m:sSup>
                          <m:sSup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ρ</m:t>
                            </m:r>
                          </m:e>
                          <m:sup>
                            <m: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1514F888-0C6C-4873-A195-8FA9740B96DB}"/>
                </a:ext>
              </a:extLst>
            </xdr:cNvPr>
            <xdr:cNvSpPr txBox="1"/>
          </xdr:nvSpPr>
          <xdr:spPr>
            <a:xfrm>
              <a:off x="934912" y="56171676"/>
              <a:ext cx="1279453" cy="352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LP=∆_D∙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ξ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/(1+50∙ρ^' )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124559</xdr:colOff>
      <xdr:row>309</xdr:row>
      <xdr:rowOff>183931</xdr:rowOff>
    </xdr:from>
    <xdr:ext cx="762773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F237982-D92B-4B79-BE19-41BCA6FB5C10}"/>
                </a:ext>
              </a:extLst>
            </xdr:cNvPr>
            <xdr:cNvSpPr txBox="1"/>
          </xdr:nvSpPr>
          <xdr:spPr>
            <a:xfrm>
              <a:off x="801162" y="59087845"/>
              <a:ext cx="762773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MAX</m:t>
                        </m:r>
                      </m:sub>
                    </m:sSub>
                    <m:r>
                      <a:rPr lang="es-ES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</m:t>
                        </m:r>
                      </m:num>
                      <m:den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480</m:t>
                        </m:r>
                      </m:den>
                    </m:f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BF237982-D92B-4B79-BE19-41BCA6FB5C10}"/>
                </a:ext>
              </a:extLst>
            </xdr:cNvPr>
            <xdr:cNvSpPr txBox="1"/>
          </xdr:nvSpPr>
          <xdr:spPr>
            <a:xfrm>
              <a:off x="801162" y="59087845"/>
              <a:ext cx="762773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MAX  ≤L/480</a:t>
              </a:r>
              <a:endParaRPr lang="es-PE" sz="1100" i="0"/>
            </a:p>
          </xdr:txBody>
        </xdr:sp>
      </mc:Fallback>
    </mc:AlternateContent>
    <xdr:clientData/>
  </xdr:oneCellAnchor>
  <xdr:oneCellAnchor>
    <xdr:from>
      <xdr:col>2</xdr:col>
      <xdr:colOff>161193</xdr:colOff>
      <xdr:row>313</xdr:row>
      <xdr:rowOff>146539</xdr:rowOff>
    </xdr:from>
    <xdr:ext cx="10650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3ECD0BAE-4405-4168-88E2-E247A99800B2}"/>
                </a:ext>
              </a:extLst>
            </xdr:cNvPr>
            <xdr:cNvSpPr txBox="1"/>
          </xdr:nvSpPr>
          <xdr:spPr>
            <a:xfrm>
              <a:off x="835270" y="58659347"/>
              <a:ext cx="1065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MAX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𝐿𝑃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es-PE" sz="1100" i="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3ECD0BAE-4405-4168-88E2-E247A99800B2}"/>
                </a:ext>
              </a:extLst>
            </xdr:cNvPr>
            <xdr:cNvSpPr txBox="1"/>
          </xdr:nvSpPr>
          <xdr:spPr>
            <a:xfrm>
              <a:off x="835270" y="58659347"/>
              <a:ext cx="10650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MAX=∆_𝐿𝑃+∆_𝐿</a:t>
              </a:r>
              <a:endParaRPr lang="es-PE" sz="1100" i="0"/>
            </a:p>
          </xdr:txBody>
        </xdr:sp>
      </mc:Fallback>
    </mc:AlternateContent>
    <xdr:clientData/>
  </xdr:oneCellAnchor>
  <xdr:twoCellAnchor>
    <xdr:from>
      <xdr:col>3</xdr:col>
      <xdr:colOff>0</xdr:colOff>
      <xdr:row>225</xdr:row>
      <xdr:rowOff>0</xdr:rowOff>
    </xdr:from>
    <xdr:to>
      <xdr:col>6</xdr:col>
      <xdr:colOff>904875</xdr:colOff>
      <xdr:row>234</xdr:row>
      <xdr:rowOff>9525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A35522D7-876B-4642-8FA0-A794AA75EFE8}"/>
            </a:ext>
          </a:extLst>
        </xdr:cNvPr>
        <xdr:cNvSpPr/>
      </xdr:nvSpPr>
      <xdr:spPr>
        <a:xfrm>
          <a:off x="1274885" y="17328173"/>
          <a:ext cx="3577003" cy="17240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6391</xdr:colOff>
      <xdr:row>227</xdr:row>
      <xdr:rowOff>111370</xdr:rowOff>
    </xdr:from>
    <xdr:to>
      <xdr:col>7</xdr:col>
      <xdr:colOff>9197</xdr:colOff>
      <xdr:row>231</xdr:row>
      <xdr:rowOff>175846</xdr:rowOff>
    </xdr:to>
    <xdr:sp macro="" textlink="">
      <xdr:nvSpPr>
        <xdr:cNvPr id="277" name="Forma libre: forma 276">
          <a:extLst>
            <a:ext uri="{FF2B5EF4-FFF2-40B4-BE49-F238E27FC236}">
              <a16:creationId xmlns:a16="http://schemas.microsoft.com/office/drawing/2014/main" id="{3CC28FA1-A59E-4726-A852-A012ED154A0A}"/>
            </a:ext>
          </a:extLst>
        </xdr:cNvPr>
        <xdr:cNvSpPr/>
      </xdr:nvSpPr>
      <xdr:spPr>
        <a:xfrm>
          <a:off x="1281276" y="17820543"/>
          <a:ext cx="3578344" cy="826476"/>
        </a:xfrm>
        <a:custGeom>
          <a:avLst/>
          <a:gdLst>
            <a:gd name="connsiteX0" fmla="*/ 0 w 3562350"/>
            <a:gd name="connsiteY0" fmla="*/ 9525 h 85772"/>
            <a:gd name="connsiteX1" fmla="*/ 1790700 w 3562350"/>
            <a:gd name="connsiteY1" fmla="*/ 85725 h 85772"/>
            <a:gd name="connsiteX2" fmla="*/ 3562350 w 3562350"/>
            <a:gd name="connsiteY2" fmla="*/ 0 h 85772"/>
            <a:gd name="connsiteX0" fmla="*/ 0 w 3562350"/>
            <a:gd name="connsiteY0" fmla="*/ 9525 h 91127"/>
            <a:gd name="connsiteX1" fmla="*/ 1685925 w 3562350"/>
            <a:gd name="connsiteY1" fmla="*/ 91086 h 91127"/>
            <a:gd name="connsiteX2" fmla="*/ 3562350 w 3562350"/>
            <a:gd name="connsiteY2" fmla="*/ 0 h 91127"/>
            <a:gd name="connsiteX0" fmla="*/ 0 w 3562350"/>
            <a:gd name="connsiteY0" fmla="*/ 1484 h 91086"/>
            <a:gd name="connsiteX1" fmla="*/ 1685925 w 3562350"/>
            <a:gd name="connsiteY1" fmla="*/ 91086 h 91086"/>
            <a:gd name="connsiteX2" fmla="*/ 3562350 w 3562350"/>
            <a:gd name="connsiteY2" fmla="*/ 0 h 91086"/>
            <a:gd name="connsiteX0" fmla="*/ 0 w 3562350"/>
            <a:gd name="connsiteY0" fmla="*/ 1484 h 91087"/>
            <a:gd name="connsiteX1" fmla="*/ 1685925 w 3562350"/>
            <a:gd name="connsiteY1" fmla="*/ 91086 h 91087"/>
            <a:gd name="connsiteX2" fmla="*/ 3562350 w 3562350"/>
            <a:gd name="connsiteY2" fmla="*/ 0 h 91087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562350" h="110742">
              <a:moveTo>
                <a:pt x="0" y="1484"/>
              </a:moveTo>
              <a:cubicBezTo>
                <a:pt x="341312" y="59141"/>
                <a:pt x="1111250" y="110989"/>
                <a:pt x="1704975" y="110742"/>
              </a:cubicBezTo>
              <a:cubicBezTo>
                <a:pt x="2298700" y="110495"/>
                <a:pt x="3132138" y="84337"/>
                <a:pt x="3562350" y="0"/>
              </a:cubicBezTo>
            </a:path>
          </a:pathLst>
        </a:custGeom>
        <a:noFill/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298572</xdr:colOff>
      <xdr:row>225</xdr:row>
      <xdr:rowOff>7326</xdr:rowOff>
    </xdr:from>
    <xdr:to>
      <xdr:col>4</xdr:col>
      <xdr:colOff>878131</xdr:colOff>
      <xdr:row>234</xdr:row>
      <xdr:rowOff>9523</xdr:rowOff>
    </xdr:to>
    <xdr:sp macro="" textlink="">
      <xdr:nvSpPr>
        <xdr:cNvPr id="279" name="Forma libre: forma 278">
          <a:extLst>
            <a:ext uri="{FF2B5EF4-FFF2-40B4-BE49-F238E27FC236}">
              <a16:creationId xmlns:a16="http://schemas.microsoft.com/office/drawing/2014/main" id="{2BC79965-3371-4936-A740-F4BF886EFCBF}"/>
            </a:ext>
          </a:extLst>
        </xdr:cNvPr>
        <xdr:cNvSpPr/>
      </xdr:nvSpPr>
      <xdr:spPr>
        <a:xfrm rot="16200000">
          <a:off x="1898772" y="17904068"/>
          <a:ext cx="1716697" cy="579559"/>
        </a:xfrm>
        <a:custGeom>
          <a:avLst/>
          <a:gdLst>
            <a:gd name="connsiteX0" fmla="*/ 0 w 3562350"/>
            <a:gd name="connsiteY0" fmla="*/ 9525 h 85772"/>
            <a:gd name="connsiteX1" fmla="*/ 1790700 w 3562350"/>
            <a:gd name="connsiteY1" fmla="*/ 85725 h 85772"/>
            <a:gd name="connsiteX2" fmla="*/ 3562350 w 3562350"/>
            <a:gd name="connsiteY2" fmla="*/ 0 h 85772"/>
            <a:gd name="connsiteX0" fmla="*/ 0 w 3562350"/>
            <a:gd name="connsiteY0" fmla="*/ 9525 h 91127"/>
            <a:gd name="connsiteX1" fmla="*/ 1685925 w 3562350"/>
            <a:gd name="connsiteY1" fmla="*/ 91086 h 91127"/>
            <a:gd name="connsiteX2" fmla="*/ 3562350 w 3562350"/>
            <a:gd name="connsiteY2" fmla="*/ 0 h 91127"/>
            <a:gd name="connsiteX0" fmla="*/ 0 w 3562350"/>
            <a:gd name="connsiteY0" fmla="*/ 1484 h 91086"/>
            <a:gd name="connsiteX1" fmla="*/ 1685925 w 3562350"/>
            <a:gd name="connsiteY1" fmla="*/ 91086 h 91086"/>
            <a:gd name="connsiteX2" fmla="*/ 3562350 w 3562350"/>
            <a:gd name="connsiteY2" fmla="*/ 0 h 91086"/>
            <a:gd name="connsiteX0" fmla="*/ 0 w 3562350"/>
            <a:gd name="connsiteY0" fmla="*/ 1484 h 91087"/>
            <a:gd name="connsiteX1" fmla="*/ 1685925 w 3562350"/>
            <a:gd name="connsiteY1" fmla="*/ 91086 h 91087"/>
            <a:gd name="connsiteX2" fmla="*/ 3562350 w 3562350"/>
            <a:gd name="connsiteY2" fmla="*/ 0 h 91087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  <a:gd name="connsiteX0" fmla="*/ 0 w 3562350"/>
            <a:gd name="connsiteY0" fmla="*/ 1484 h 110742"/>
            <a:gd name="connsiteX1" fmla="*/ 1704975 w 3562350"/>
            <a:gd name="connsiteY1" fmla="*/ 110742 h 110742"/>
            <a:gd name="connsiteX2" fmla="*/ 3562350 w 3562350"/>
            <a:gd name="connsiteY2" fmla="*/ 0 h 11074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562350" h="110742">
              <a:moveTo>
                <a:pt x="0" y="1484"/>
              </a:moveTo>
              <a:cubicBezTo>
                <a:pt x="341312" y="59141"/>
                <a:pt x="1111250" y="110989"/>
                <a:pt x="1704975" y="110742"/>
              </a:cubicBezTo>
              <a:cubicBezTo>
                <a:pt x="2298700" y="110495"/>
                <a:pt x="3132138" y="84337"/>
                <a:pt x="3562350" y="0"/>
              </a:cubicBezTo>
            </a:path>
          </a:pathLst>
        </a:custGeom>
        <a:noFill/>
        <a:ln w="28575">
          <a:solidFill>
            <a:schemeClr val="accent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440120</xdr:colOff>
      <xdr:row>239</xdr:row>
      <xdr:rowOff>39414</xdr:rowOff>
    </xdr:from>
    <xdr:to>
      <xdr:col>5</xdr:col>
      <xdr:colOff>110662</xdr:colOff>
      <xdr:row>242</xdr:row>
      <xdr:rowOff>250</xdr:rowOff>
    </xdr:to>
    <xdr:cxnSp macro="">
      <xdr:nvCxnSpPr>
        <xdr:cNvPr id="283" name="Conector: curvado 282">
          <a:extLst>
            <a:ext uri="{FF2B5EF4-FFF2-40B4-BE49-F238E27FC236}">
              <a16:creationId xmlns:a16="http://schemas.microsoft.com/office/drawing/2014/main" id="{B341B1E3-4825-6E58-A720-49D32AADBDBE}"/>
            </a:ext>
          </a:extLst>
        </xdr:cNvPr>
        <xdr:cNvCxnSpPr/>
      </xdr:nvCxnSpPr>
      <xdr:spPr>
        <a:xfrm>
          <a:off x="2607879" y="45608328"/>
          <a:ext cx="563921" cy="532336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400708</xdr:colOff>
      <xdr:row>243</xdr:row>
      <xdr:rowOff>91962</xdr:rowOff>
    </xdr:from>
    <xdr:to>
      <xdr:col>5</xdr:col>
      <xdr:colOff>847399</xdr:colOff>
      <xdr:row>245</xdr:row>
      <xdr:rowOff>151085</xdr:rowOff>
    </xdr:to>
    <xdr:cxnSp macro="">
      <xdr:nvCxnSpPr>
        <xdr:cNvPr id="287" name="Conector: curvado 286">
          <a:extLst>
            <a:ext uri="{FF2B5EF4-FFF2-40B4-BE49-F238E27FC236}">
              <a16:creationId xmlns:a16="http://schemas.microsoft.com/office/drawing/2014/main" id="{FD4C313A-ECAF-ED18-412D-74C9CCC4ECDF}"/>
            </a:ext>
          </a:extLst>
        </xdr:cNvPr>
        <xdr:cNvCxnSpPr/>
      </xdr:nvCxnSpPr>
      <xdr:spPr>
        <a:xfrm rot="10800000" flipV="1">
          <a:off x="3461846" y="46416307"/>
          <a:ext cx="446691" cy="440123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532088</xdr:colOff>
      <xdr:row>245</xdr:row>
      <xdr:rowOff>111671</xdr:rowOff>
    </xdr:from>
    <xdr:to>
      <xdr:col>3</xdr:col>
      <xdr:colOff>157656</xdr:colOff>
      <xdr:row>247</xdr:row>
      <xdr:rowOff>19706</xdr:rowOff>
    </xdr:to>
    <xdr:cxnSp macro="">
      <xdr:nvCxnSpPr>
        <xdr:cNvPr id="292" name="Conector: curvado 291">
          <a:extLst>
            <a:ext uri="{FF2B5EF4-FFF2-40B4-BE49-F238E27FC236}">
              <a16:creationId xmlns:a16="http://schemas.microsoft.com/office/drawing/2014/main" id="{3E801702-CC82-9840-C934-AD64B9CD4916}"/>
            </a:ext>
          </a:extLst>
        </xdr:cNvPr>
        <xdr:cNvCxnSpPr/>
      </xdr:nvCxnSpPr>
      <xdr:spPr>
        <a:xfrm rot="16200000" flipH="1">
          <a:off x="1175845" y="46856431"/>
          <a:ext cx="289035" cy="223344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236485</xdr:colOff>
      <xdr:row>248</xdr:row>
      <xdr:rowOff>124810</xdr:rowOff>
    </xdr:from>
    <xdr:to>
      <xdr:col>4</xdr:col>
      <xdr:colOff>459830</xdr:colOff>
      <xdr:row>249</xdr:row>
      <xdr:rowOff>170793</xdr:rowOff>
    </xdr:to>
    <xdr:cxnSp macro="">
      <xdr:nvCxnSpPr>
        <xdr:cNvPr id="296" name="Conector: curvado 295">
          <a:extLst>
            <a:ext uri="{FF2B5EF4-FFF2-40B4-BE49-F238E27FC236}">
              <a16:creationId xmlns:a16="http://schemas.microsoft.com/office/drawing/2014/main" id="{4051301F-DAF6-F486-A340-DA3231D6333E}"/>
            </a:ext>
          </a:extLst>
        </xdr:cNvPr>
        <xdr:cNvCxnSpPr/>
      </xdr:nvCxnSpPr>
      <xdr:spPr>
        <a:xfrm rot="5400000" flipH="1" flipV="1">
          <a:off x="2397675" y="47408224"/>
          <a:ext cx="236483" cy="223345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474790</xdr:colOff>
      <xdr:row>255</xdr:row>
      <xdr:rowOff>27845</xdr:rowOff>
    </xdr:from>
    <xdr:to>
      <xdr:col>3</xdr:col>
      <xdr:colOff>679940</xdr:colOff>
      <xdr:row>256</xdr:row>
      <xdr:rowOff>57148</xdr:rowOff>
    </xdr:to>
    <xdr:cxnSp macro="">
      <xdr:nvCxnSpPr>
        <xdr:cNvPr id="300" name="Conector: curvado 299">
          <a:extLst>
            <a:ext uri="{FF2B5EF4-FFF2-40B4-BE49-F238E27FC236}">
              <a16:creationId xmlns:a16="http://schemas.microsoft.com/office/drawing/2014/main" id="{3950FBD5-3635-4FBB-A171-0A52D60BDEC3}"/>
            </a:ext>
          </a:extLst>
        </xdr:cNvPr>
        <xdr:cNvCxnSpPr/>
      </xdr:nvCxnSpPr>
      <xdr:spPr>
        <a:xfrm rot="16200000" flipH="1">
          <a:off x="1742348" y="50349153"/>
          <a:ext cx="219803" cy="205150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225674</xdr:colOff>
      <xdr:row>257</xdr:row>
      <xdr:rowOff>130420</xdr:rowOff>
    </xdr:from>
    <xdr:to>
      <xdr:col>5</xdr:col>
      <xdr:colOff>454273</xdr:colOff>
      <xdr:row>258</xdr:row>
      <xdr:rowOff>168519</xdr:rowOff>
    </xdr:to>
    <xdr:cxnSp macro="">
      <xdr:nvCxnSpPr>
        <xdr:cNvPr id="301" name="Conector: curvado 300">
          <a:extLst>
            <a:ext uri="{FF2B5EF4-FFF2-40B4-BE49-F238E27FC236}">
              <a16:creationId xmlns:a16="http://schemas.microsoft.com/office/drawing/2014/main" id="{DD18CF31-2AB7-45A6-8954-20F06ADABBB6}"/>
            </a:ext>
          </a:extLst>
        </xdr:cNvPr>
        <xdr:cNvCxnSpPr/>
      </xdr:nvCxnSpPr>
      <xdr:spPr>
        <a:xfrm rot="16200000" flipV="1">
          <a:off x="3288328" y="50825401"/>
          <a:ext cx="228599" cy="228599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636548</xdr:colOff>
      <xdr:row>257</xdr:row>
      <xdr:rowOff>90873</xdr:rowOff>
    </xdr:from>
    <xdr:to>
      <xdr:col>4</xdr:col>
      <xdr:colOff>378630</xdr:colOff>
      <xdr:row>258</xdr:row>
      <xdr:rowOff>176561</xdr:rowOff>
    </xdr:to>
    <xdr:cxnSp macro="">
      <xdr:nvCxnSpPr>
        <xdr:cNvPr id="304" name="Conector recto de flecha 303">
          <a:extLst>
            <a:ext uri="{FF2B5EF4-FFF2-40B4-BE49-F238E27FC236}">
              <a16:creationId xmlns:a16="http://schemas.microsoft.com/office/drawing/2014/main" id="{1418AD65-8E17-5687-B418-3DFD8B03E53D}"/>
            </a:ext>
          </a:extLst>
        </xdr:cNvPr>
        <xdr:cNvCxnSpPr>
          <a:endCxn id="269" idx="3"/>
        </xdr:cNvCxnSpPr>
      </xdr:nvCxnSpPr>
      <xdr:spPr>
        <a:xfrm flipV="1">
          <a:off x="1915158" y="50786475"/>
          <a:ext cx="636464" cy="276188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627256</xdr:colOff>
      <xdr:row>257</xdr:row>
      <xdr:rowOff>89560</xdr:rowOff>
    </xdr:from>
    <xdr:to>
      <xdr:col>4</xdr:col>
      <xdr:colOff>114557</xdr:colOff>
      <xdr:row>258</xdr:row>
      <xdr:rowOff>181207</xdr:rowOff>
    </xdr:to>
    <xdr:cxnSp macro="">
      <xdr:nvCxnSpPr>
        <xdr:cNvPr id="305" name="Conector recto de flecha 304">
          <a:extLst>
            <a:ext uri="{FF2B5EF4-FFF2-40B4-BE49-F238E27FC236}">
              <a16:creationId xmlns:a16="http://schemas.microsoft.com/office/drawing/2014/main" id="{B5997638-24E7-47BB-A99D-CDA21504872E}"/>
            </a:ext>
          </a:extLst>
        </xdr:cNvPr>
        <xdr:cNvCxnSpPr>
          <a:endCxn id="268" idx="3"/>
        </xdr:cNvCxnSpPr>
      </xdr:nvCxnSpPr>
      <xdr:spPr>
        <a:xfrm flipV="1">
          <a:off x="1905866" y="50785162"/>
          <a:ext cx="381683" cy="282147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483220</xdr:colOff>
      <xdr:row>255</xdr:row>
      <xdr:rowOff>9293</xdr:rowOff>
    </xdr:from>
    <xdr:to>
      <xdr:col>5</xdr:col>
      <xdr:colOff>635223</xdr:colOff>
      <xdr:row>256</xdr:row>
      <xdr:rowOff>121477</xdr:rowOff>
    </xdr:to>
    <xdr:cxnSp macro="">
      <xdr:nvCxnSpPr>
        <xdr:cNvPr id="314" name="Conector recto de flecha 313">
          <a:extLst>
            <a:ext uri="{FF2B5EF4-FFF2-40B4-BE49-F238E27FC236}">
              <a16:creationId xmlns:a16="http://schemas.microsoft.com/office/drawing/2014/main" id="{EE4ABAB4-ECFF-2CEE-B9BD-8A1018ECD3FE}"/>
            </a:ext>
          </a:extLst>
        </xdr:cNvPr>
        <xdr:cNvCxnSpPr>
          <a:endCxn id="261" idx="0"/>
        </xdr:cNvCxnSpPr>
      </xdr:nvCxnSpPr>
      <xdr:spPr>
        <a:xfrm>
          <a:off x="3549805" y="50315232"/>
          <a:ext cx="152003" cy="302684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483220</xdr:colOff>
      <xdr:row>255</xdr:row>
      <xdr:rowOff>13939</xdr:rowOff>
    </xdr:from>
    <xdr:to>
      <xdr:col>5</xdr:col>
      <xdr:colOff>877055</xdr:colOff>
      <xdr:row>256</xdr:row>
      <xdr:rowOff>122916</xdr:rowOff>
    </xdr:to>
    <xdr:cxnSp macro="">
      <xdr:nvCxnSpPr>
        <xdr:cNvPr id="316" name="Conector recto de flecha 315">
          <a:extLst>
            <a:ext uri="{FF2B5EF4-FFF2-40B4-BE49-F238E27FC236}">
              <a16:creationId xmlns:a16="http://schemas.microsoft.com/office/drawing/2014/main" id="{A4380B00-FE57-C7AC-5D45-C017E0F8AB49}"/>
            </a:ext>
          </a:extLst>
        </xdr:cNvPr>
        <xdr:cNvCxnSpPr>
          <a:endCxn id="262" idx="1"/>
        </xdr:cNvCxnSpPr>
      </xdr:nvCxnSpPr>
      <xdr:spPr>
        <a:xfrm>
          <a:off x="3549805" y="50319878"/>
          <a:ext cx="393835" cy="299477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474861</xdr:colOff>
      <xdr:row>16</xdr:row>
      <xdr:rowOff>189035</xdr:rowOff>
    </xdr:from>
    <xdr:to>
      <xdr:col>2</xdr:col>
      <xdr:colOff>597953</xdr:colOff>
      <xdr:row>26</xdr:row>
      <xdr:rowOff>5862</xdr:rowOff>
    </xdr:to>
    <xdr:sp macro="" textlink="">
      <xdr:nvSpPr>
        <xdr:cNvPr id="320" name="Rectángulo 319">
          <a:extLst>
            <a:ext uri="{FF2B5EF4-FFF2-40B4-BE49-F238E27FC236}">
              <a16:creationId xmlns:a16="http://schemas.microsoft.com/office/drawing/2014/main" id="{0598C640-5D2A-4DEF-8818-E8F37101FB01}"/>
            </a:ext>
          </a:extLst>
        </xdr:cNvPr>
        <xdr:cNvSpPr/>
      </xdr:nvSpPr>
      <xdr:spPr>
        <a:xfrm>
          <a:off x="1151908" y="3793089"/>
          <a:ext cx="123092" cy="1721827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s-PE" sz="700" b="1"/>
            <a:t>VIGA</a:t>
          </a:r>
        </a:p>
      </xdr:txBody>
    </xdr:sp>
    <xdr:clientData/>
  </xdr:twoCellAnchor>
  <xdr:twoCellAnchor>
    <xdr:from>
      <xdr:col>7</xdr:col>
      <xdr:colOff>41107</xdr:colOff>
      <xdr:row>16</xdr:row>
      <xdr:rowOff>187570</xdr:rowOff>
    </xdr:from>
    <xdr:to>
      <xdr:col>7</xdr:col>
      <xdr:colOff>164199</xdr:colOff>
      <xdr:row>26</xdr:row>
      <xdr:rowOff>4397</xdr:rowOff>
    </xdr:to>
    <xdr:sp macro="" textlink="">
      <xdr:nvSpPr>
        <xdr:cNvPr id="321" name="Rectángulo 320">
          <a:extLst>
            <a:ext uri="{FF2B5EF4-FFF2-40B4-BE49-F238E27FC236}">
              <a16:creationId xmlns:a16="http://schemas.microsoft.com/office/drawing/2014/main" id="{4322C892-B7AB-4B9C-9F94-FD6922CBF0A0}"/>
            </a:ext>
          </a:extLst>
        </xdr:cNvPr>
        <xdr:cNvSpPr/>
      </xdr:nvSpPr>
      <xdr:spPr>
        <a:xfrm>
          <a:off x="4901431" y="3791624"/>
          <a:ext cx="123092" cy="1721827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s-PE" sz="700" b="1"/>
            <a:t>VIGA</a:t>
          </a:r>
        </a:p>
      </xdr:txBody>
    </xdr:sp>
    <xdr:clientData/>
  </xdr:twoCellAnchor>
  <xdr:twoCellAnchor>
    <xdr:from>
      <xdr:col>3</xdr:col>
      <xdr:colOff>23267</xdr:colOff>
      <xdr:row>26</xdr:row>
      <xdr:rowOff>32240</xdr:rowOff>
    </xdr:from>
    <xdr:to>
      <xdr:col>7</xdr:col>
      <xdr:colOff>18118</xdr:colOff>
      <xdr:row>26</xdr:row>
      <xdr:rowOff>154640</xdr:rowOff>
    </xdr:to>
    <xdr:sp macro="" textlink="">
      <xdr:nvSpPr>
        <xdr:cNvPr id="322" name="Rectángulo 321">
          <a:extLst>
            <a:ext uri="{FF2B5EF4-FFF2-40B4-BE49-F238E27FC236}">
              <a16:creationId xmlns:a16="http://schemas.microsoft.com/office/drawing/2014/main" id="{0FA5BA44-01E1-40E7-8811-7CBEAAA9764E}"/>
            </a:ext>
          </a:extLst>
        </xdr:cNvPr>
        <xdr:cNvSpPr/>
      </xdr:nvSpPr>
      <xdr:spPr>
        <a:xfrm>
          <a:off x="1302338" y="5539422"/>
          <a:ext cx="3577241" cy="122400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7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VIGA</a:t>
          </a:r>
          <a:endParaRPr lang="es-PE" sz="700">
            <a:effectLst/>
          </a:endParaRPr>
        </a:p>
      </xdr:txBody>
    </xdr:sp>
    <xdr:clientData/>
  </xdr:twoCellAnchor>
  <xdr:twoCellAnchor>
    <xdr:from>
      <xdr:col>3</xdr:col>
      <xdr:colOff>21376</xdr:colOff>
      <xdr:row>16</xdr:row>
      <xdr:rowOff>43064</xdr:rowOff>
    </xdr:from>
    <xdr:to>
      <xdr:col>7</xdr:col>
      <xdr:colOff>16227</xdr:colOff>
      <xdr:row>16</xdr:row>
      <xdr:rowOff>165464</xdr:rowOff>
    </xdr:to>
    <xdr:sp macro="" textlink="">
      <xdr:nvSpPr>
        <xdr:cNvPr id="323" name="Rectángulo 322">
          <a:extLst>
            <a:ext uri="{FF2B5EF4-FFF2-40B4-BE49-F238E27FC236}">
              <a16:creationId xmlns:a16="http://schemas.microsoft.com/office/drawing/2014/main" id="{C4D6AE09-F973-4C61-AED9-E38F0C2814CA}"/>
            </a:ext>
          </a:extLst>
        </xdr:cNvPr>
        <xdr:cNvSpPr/>
      </xdr:nvSpPr>
      <xdr:spPr>
        <a:xfrm>
          <a:off x="1295755" y="3636288"/>
          <a:ext cx="3568369" cy="122400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700" b="1"/>
            <a:t>VIGA</a:t>
          </a:r>
        </a:p>
      </xdr:txBody>
    </xdr:sp>
    <xdr:clientData/>
  </xdr:twoCellAnchor>
  <xdr:twoCellAnchor>
    <xdr:from>
      <xdr:col>2</xdr:col>
      <xdr:colOff>420748</xdr:colOff>
      <xdr:row>15</xdr:row>
      <xdr:rowOff>188227</xdr:rowOff>
    </xdr:from>
    <xdr:to>
      <xdr:col>3</xdr:col>
      <xdr:colOff>14004</xdr:colOff>
      <xdr:row>16</xdr:row>
      <xdr:rowOff>183078</xdr:rowOff>
    </xdr:to>
    <xdr:sp macro="" textlink="">
      <xdr:nvSpPr>
        <xdr:cNvPr id="324" name="Rectángulo 323">
          <a:extLst>
            <a:ext uri="{FF2B5EF4-FFF2-40B4-BE49-F238E27FC236}">
              <a16:creationId xmlns:a16="http://schemas.microsoft.com/office/drawing/2014/main" id="{85ED9472-1635-8AEC-CAA5-928B859A0B7E}"/>
            </a:ext>
          </a:extLst>
        </xdr:cNvPr>
        <xdr:cNvSpPr/>
      </xdr:nvSpPr>
      <xdr:spPr>
        <a:xfrm>
          <a:off x="1098631" y="3599909"/>
          <a:ext cx="194444" cy="185351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</a:t>
          </a:r>
        </a:p>
      </xdr:txBody>
    </xdr:sp>
    <xdr:clientData/>
  </xdr:twoCellAnchor>
  <xdr:twoCellAnchor>
    <xdr:from>
      <xdr:col>7</xdr:col>
      <xdr:colOff>25725</xdr:colOff>
      <xdr:row>16</xdr:row>
      <xdr:rowOff>815</xdr:rowOff>
    </xdr:from>
    <xdr:to>
      <xdr:col>7</xdr:col>
      <xdr:colOff>218799</xdr:colOff>
      <xdr:row>16</xdr:row>
      <xdr:rowOff>186166</xdr:rowOff>
    </xdr:to>
    <xdr:sp macro="" textlink="">
      <xdr:nvSpPr>
        <xdr:cNvPr id="325" name="Rectángulo 324">
          <a:extLst>
            <a:ext uri="{FF2B5EF4-FFF2-40B4-BE49-F238E27FC236}">
              <a16:creationId xmlns:a16="http://schemas.microsoft.com/office/drawing/2014/main" id="{5FBF5C6C-7D3B-4895-BB3D-D0E1DC56A986}"/>
            </a:ext>
          </a:extLst>
        </xdr:cNvPr>
        <xdr:cNvSpPr/>
      </xdr:nvSpPr>
      <xdr:spPr>
        <a:xfrm>
          <a:off x="4887186" y="3602997"/>
          <a:ext cx="193074" cy="185351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</a:t>
          </a:r>
        </a:p>
      </xdr:txBody>
    </xdr:sp>
    <xdr:clientData/>
  </xdr:twoCellAnchor>
  <xdr:twoCellAnchor>
    <xdr:from>
      <xdr:col>7</xdr:col>
      <xdr:colOff>25335</xdr:colOff>
      <xdr:row>26</xdr:row>
      <xdr:rowOff>13799</xdr:rowOff>
    </xdr:from>
    <xdr:to>
      <xdr:col>7</xdr:col>
      <xdr:colOff>218409</xdr:colOff>
      <xdr:row>27</xdr:row>
      <xdr:rowOff>8650</xdr:rowOff>
    </xdr:to>
    <xdr:sp macro="" textlink="">
      <xdr:nvSpPr>
        <xdr:cNvPr id="326" name="Rectángulo 325">
          <a:extLst>
            <a:ext uri="{FF2B5EF4-FFF2-40B4-BE49-F238E27FC236}">
              <a16:creationId xmlns:a16="http://schemas.microsoft.com/office/drawing/2014/main" id="{412459DD-902A-4598-9D16-961947835C2E}"/>
            </a:ext>
          </a:extLst>
        </xdr:cNvPr>
        <xdr:cNvSpPr/>
      </xdr:nvSpPr>
      <xdr:spPr>
        <a:xfrm>
          <a:off x="4886796" y="5520981"/>
          <a:ext cx="193074" cy="185351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</a:t>
          </a:r>
        </a:p>
      </xdr:txBody>
    </xdr:sp>
    <xdr:clientData/>
  </xdr:twoCellAnchor>
  <xdr:twoCellAnchor>
    <xdr:from>
      <xdr:col>2</xdr:col>
      <xdr:colOff>422495</xdr:colOff>
      <xdr:row>26</xdr:row>
      <xdr:rowOff>10601</xdr:rowOff>
    </xdr:from>
    <xdr:to>
      <xdr:col>3</xdr:col>
      <xdr:colOff>15751</xdr:colOff>
      <xdr:row>27</xdr:row>
      <xdr:rowOff>5452</xdr:rowOff>
    </xdr:to>
    <xdr:sp macro="" textlink="">
      <xdr:nvSpPr>
        <xdr:cNvPr id="327" name="Rectángulo 326">
          <a:extLst>
            <a:ext uri="{FF2B5EF4-FFF2-40B4-BE49-F238E27FC236}">
              <a16:creationId xmlns:a16="http://schemas.microsoft.com/office/drawing/2014/main" id="{E685C13F-41BE-4A6F-9431-302DB59AF67E}"/>
            </a:ext>
          </a:extLst>
        </xdr:cNvPr>
        <xdr:cNvSpPr/>
      </xdr:nvSpPr>
      <xdr:spPr>
        <a:xfrm>
          <a:off x="1100378" y="5517783"/>
          <a:ext cx="194444" cy="185351"/>
        </a:xfrm>
        <a:prstGeom prst="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</a:t>
          </a:r>
        </a:p>
      </xdr:txBody>
    </xdr:sp>
    <xdr:clientData/>
  </xdr:twoCellAnchor>
  <xdr:twoCellAnchor>
    <xdr:from>
      <xdr:col>2</xdr:col>
      <xdr:colOff>414820</xdr:colOff>
      <xdr:row>89</xdr:row>
      <xdr:rowOff>0</xdr:rowOff>
    </xdr:from>
    <xdr:to>
      <xdr:col>2</xdr:col>
      <xdr:colOff>414820</xdr:colOff>
      <xdr:row>98</xdr:row>
      <xdr:rowOff>9525</xdr:rowOff>
    </xdr:to>
    <xdr:cxnSp macro="">
      <xdr:nvCxnSpPr>
        <xdr:cNvPr id="334" name="Conector recto de flecha 333">
          <a:extLst>
            <a:ext uri="{FF2B5EF4-FFF2-40B4-BE49-F238E27FC236}">
              <a16:creationId xmlns:a16="http://schemas.microsoft.com/office/drawing/2014/main" id="{B909007E-88DE-4F17-AE52-FE6B2ED44E7C}"/>
            </a:ext>
          </a:extLst>
        </xdr:cNvPr>
        <xdr:cNvCxnSpPr/>
      </xdr:nvCxnSpPr>
      <xdr:spPr>
        <a:xfrm flipV="1">
          <a:off x="1091423" y="17512862"/>
          <a:ext cx="0" cy="172402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87</xdr:row>
      <xdr:rowOff>100007</xdr:rowOff>
    </xdr:from>
    <xdr:to>
      <xdr:col>7</xdr:col>
      <xdr:colOff>1970</xdr:colOff>
      <xdr:row>87</xdr:row>
      <xdr:rowOff>100007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356B138C-C4E3-432C-ADAE-CA32A6ADCDBD}"/>
            </a:ext>
          </a:extLst>
        </xdr:cNvPr>
        <xdr:cNvCxnSpPr/>
      </xdr:nvCxnSpPr>
      <xdr:spPr>
        <a:xfrm>
          <a:off x="1274379" y="17231869"/>
          <a:ext cx="357548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873684</xdr:colOff>
      <xdr:row>106</xdr:row>
      <xdr:rowOff>52552</xdr:rowOff>
    </xdr:from>
    <xdr:ext cx="2228851" cy="454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125 CuadroTexto">
              <a:extLst>
                <a:ext uri="{FF2B5EF4-FFF2-40B4-BE49-F238E27FC236}">
                  <a16:creationId xmlns:a16="http://schemas.microsoft.com/office/drawing/2014/main" id="{DF9BD9CC-D21C-42C1-B048-FDDA8DB8E4FC}"/>
                </a:ext>
              </a:extLst>
            </xdr:cNvPr>
            <xdr:cNvSpPr txBox="1"/>
          </xdr:nvSpPr>
          <xdr:spPr>
            <a:xfrm>
              <a:off x="3041443" y="20810483"/>
              <a:ext cx="2228851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Vb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w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B</m:t>
                            </m:r>
                          </m:num>
                          <m:den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1.0−0.5∙</m:t>
                        </m:r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B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A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8" name="125 CuadroTexto">
              <a:extLst>
                <a:ext uri="{FF2B5EF4-FFF2-40B4-BE49-F238E27FC236}">
                  <a16:creationId xmlns:a16="http://schemas.microsoft.com/office/drawing/2014/main" id="{DF9BD9CC-D21C-42C1-B048-FDDA8DB8E4FC}"/>
                </a:ext>
              </a:extLst>
            </xdr:cNvPr>
            <xdr:cNvSpPr txBox="1"/>
          </xdr:nvSpPr>
          <xdr:spPr>
            <a:xfrm>
              <a:off x="3041443" y="20810483"/>
              <a:ext cx="2228851" cy="454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Vb=w∙(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B/2−d)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1.0−0.5∙B/A)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722586</xdr:colOff>
      <xdr:row>245</xdr:row>
      <xdr:rowOff>98534</xdr:rowOff>
    </xdr:from>
    <xdr:to>
      <xdr:col>7</xdr:col>
      <xdr:colOff>98534</xdr:colOff>
      <xdr:row>247</xdr:row>
      <xdr:rowOff>26276</xdr:rowOff>
    </xdr:to>
    <xdr:cxnSp macro="">
      <xdr:nvCxnSpPr>
        <xdr:cNvPr id="280" name="Conector: curvado 279">
          <a:extLst>
            <a:ext uri="{FF2B5EF4-FFF2-40B4-BE49-F238E27FC236}">
              <a16:creationId xmlns:a16="http://schemas.microsoft.com/office/drawing/2014/main" id="{53F60C43-97C0-42F7-BA15-AA4A82084C3B}"/>
            </a:ext>
          </a:extLst>
        </xdr:cNvPr>
        <xdr:cNvCxnSpPr/>
      </xdr:nvCxnSpPr>
      <xdr:spPr>
        <a:xfrm rot="5400000">
          <a:off x="4657396" y="46830155"/>
          <a:ext cx="308742" cy="269328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624050</xdr:colOff>
      <xdr:row>250</xdr:row>
      <xdr:rowOff>39664</xdr:rowOff>
    </xdr:from>
    <xdr:to>
      <xdr:col>5</xdr:col>
      <xdr:colOff>110662</xdr:colOff>
      <xdr:row>251</xdr:row>
      <xdr:rowOff>177362</xdr:rowOff>
    </xdr:to>
    <xdr:cxnSp macro="">
      <xdr:nvCxnSpPr>
        <xdr:cNvPr id="298" name="Conector: curvado 297">
          <a:extLst>
            <a:ext uri="{FF2B5EF4-FFF2-40B4-BE49-F238E27FC236}">
              <a16:creationId xmlns:a16="http://schemas.microsoft.com/office/drawing/2014/main" id="{7885D95B-F5CE-4EC4-93A6-204BACFD6BBE}"/>
            </a:ext>
          </a:extLst>
        </xdr:cNvPr>
        <xdr:cNvCxnSpPr/>
      </xdr:nvCxnSpPr>
      <xdr:spPr>
        <a:xfrm flipV="1">
          <a:off x="2791809" y="47697509"/>
          <a:ext cx="379991" cy="328198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907774</xdr:colOff>
      <xdr:row>1</xdr:row>
      <xdr:rowOff>59636</xdr:rowOff>
    </xdr:from>
    <xdr:to>
      <xdr:col>12</xdr:col>
      <xdr:colOff>59635</xdr:colOff>
      <xdr:row>11</xdr:row>
      <xdr:rowOff>46383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C74FA02-6369-4D28-9866-19DDCFC06F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8" r="10959" b="33083"/>
        <a:stretch/>
      </xdr:blipFill>
      <xdr:spPr bwMode="auto">
        <a:xfrm>
          <a:off x="6944139" y="384314"/>
          <a:ext cx="2339009" cy="18685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125896</xdr:colOff>
      <xdr:row>322</xdr:row>
      <xdr:rowOff>112644</xdr:rowOff>
    </xdr:from>
    <xdr:to>
      <xdr:col>8</xdr:col>
      <xdr:colOff>688540</xdr:colOff>
      <xdr:row>345</xdr:row>
      <xdr:rowOff>39757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57E33B4-CE59-49A1-A485-14502F081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513" y="60019096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1"/>
  <sheetViews>
    <sheetView tabSelected="1" zoomScale="115" zoomScaleNormal="115" workbookViewId="0">
      <selection activeCell="H6" sqref="H6"/>
    </sheetView>
  </sheetViews>
  <sheetFormatPr defaultColWidth="9.109375" defaultRowHeight="14.4" x14ac:dyDescent="0.3"/>
  <cols>
    <col min="1" max="1" width="3.33203125" style="2" customWidth="1"/>
    <col min="2" max="2" width="6.88671875" style="2" customWidth="1"/>
    <col min="3" max="3" width="9" style="1" customWidth="1"/>
    <col min="4" max="7" width="13.44140625" style="1" customWidth="1"/>
    <col min="8" max="8" width="15.109375" style="1" customWidth="1"/>
    <col min="9" max="9" width="13.6640625" style="1" customWidth="1"/>
    <col min="10" max="10" width="13.44140625" style="1" customWidth="1"/>
    <col min="11" max="11" width="10.33203125" style="1" bestFit="1" customWidth="1"/>
    <col min="12" max="12" width="9.109375" style="1"/>
    <col min="13" max="13" width="9.109375" style="1" customWidth="1"/>
    <col min="14" max="14" width="1.109375" style="126" customWidth="1"/>
    <col min="15" max="16384" width="9.109375" style="1"/>
  </cols>
  <sheetData>
    <row r="1" spans="1:10" ht="25.8" x14ac:dyDescent="0.3">
      <c r="A1" s="128" t="s">
        <v>49</v>
      </c>
      <c r="B1" s="128"/>
      <c r="C1" s="128"/>
      <c r="D1" s="128"/>
      <c r="E1" s="128"/>
      <c r="F1" s="128"/>
      <c r="G1" s="128"/>
      <c r="H1" s="128"/>
      <c r="I1" s="128"/>
      <c r="J1" s="31"/>
    </row>
    <row r="3" spans="1:10" ht="15.6" x14ac:dyDescent="0.3">
      <c r="A3" s="116" t="s">
        <v>50</v>
      </c>
      <c r="B3" s="116"/>
      <c r="C3" s="73" t="s">
        <v>51</v>
      </c>
      <c r="D3" s="71"/>
      <c r="E3" s="71"/>
      <c r="F3" s="71"/>
      <c r="G3" s="71"/>
      <c r="H3" s="71"/>
    </row>
    <row r="4" spans="1:10" ht="15.6" x14ac:dyDescent="0.3">
      <c r="A4" s="50"/>
      <c r="B4" s="50"/>
      <c r="C4" s="74"/>
    </row>
    <row r="5" spans="1:10" x14ac:dyDescent="0.3">
      <c r="C5" s="8" t="s">
        <v>5</v>
      </c>
      <c r="D5" s="49">
        <v>210</v>
      </c>
      <c r="E5" s="9" t="s">
        <v>9</v>
      </c>
      <c r="F5" s="1" t="s">
        <v>177</v>
      </c>
    </row>
    <row r="6" spans="1:10" x14ac:dyDescent="0.3">
      <c r="C6" s="8" t="s">
        <v>6</v>
      </c>
      <c r="D6" s="49">
        <v>4200</v>
      </c>
      <c r="E6" s="9" t="s">
        <v>9</v>
      </c>
      <c r="F6" s="1" t="s">
        <v>134</v>
      </c>
    </row>
    <row r="7" spans="1:10" x14ac:dyDescent="0.3">
      <c r="C7" s="51" t="s">
        <v>65</v>
      </c>
      <c r="D7" s="49">
        <v>2400</v>
      </c>
      <c r="E7" s="9" t="s">
        <v>64</v>
      </c>
      <c r="F7" s="1" t="s">
        <v>178</v>
      </c>
    </row>
    <row r="8" spans="1:10" x14ac:dyDescent="0.3">
      <c r="C8" s="8" t="s">
        <v>54</v>
      </c>
      <c r="D8" s="49">
        <v>4</v>
      </c>
      <c r="E8" s="9" t="s">
        <v>0</v>
      </c>
      <c r="F8" s="1" t="s">
        <v>174</v>
      </c>
    </row>
    <row r="9" spans="1:10" x14ac:dyDescent="0.3">
      <c r="C9" s="8" t="s">
        <v>55</v>
      </c>
      <c r="D9" s="49">
        <v>6.5</v>
      </c>
      <c r="E9" s="9" t="s">
        <v>0</v>
      </c>
      <c r="F9" s="1" t="s">
        <v>175</v>
      </c>
    </row>
    <row r="10" spans="1:10" x14ac:dyDescent="0.3">
      <c r="C10" s="8" t="s">
        <v>59</v>
      </c>
      <c r="D10" s="49">
        <v>0.2</v>
      </c>
      <c r="E10" s="9" t="s">
        <v>0</v>
      </c>
      <c r="F10" s="1" t="s">
        <v>132</v>
      </c>
    </row>
    <row r="11" spans="1:10" x14ac:dyDescent="0.3">
      <c r="C11" s="8" t="s">
        <v>38</v>
      </c>
      <c r="D11" s="49">
        <v>3</v>
      </c>
      <c r="E11" s="9" t="s">
        <v>3</v>
      </c>
      <c r="F11" s="1" t="s">
        <v>133</v>
      </c>
    </row>
    <row r="12" spans="1:10" x14ac:dyDescent="0.3">
      <c r="C12" s="3"/>
    </row>
    <row r="13" spans="1:10" ht="15.6" x14ac:dyDescent="0.3">
      <c r="A13" s="116" t="s">
        <v>52</v>
      </c>
      <c r="B13" s="116"/>
      <c r="C13" s="73" t="s">
        <v>53</v>
      </c>
      <c r="D13" s="71"/>
      <c r="E13" s="71"/>
      <c r="F13" s="71"/>
      <c r="G13" s="71"/>
      <c r="H13" s="71"/>
    </row>
    <row r="14" spans="1:10" x14ac:dyDescent="0.3">
      <c r="C14" s="3"/>
    </row>
    <row r="15" spans="1:10" x14ac:dyDescent="0.3">
      <c r="C15" s="3"/>
      <c r="E15" s="29" t="s">
        <v>55</v>
      </c>
      <c r="F15" s="72" t="str">
        <f>CONCATENATE(D9, " m")</f>
        <v>6.5 m</v>
      </c>
    </row>
    <row r="16" spans="1:10" x14ac:dyDescent="0.3">
      <c r="C16" s="3"/>
      <c r="E16" s="29"/>
      <c r="F16" s="72"/>
    </row>
    <row r="17" spans="1:8" x14ac:dyDescent="0.3">
      <c r="C17" s="3"/>
    </row>
    <row r="18" spans="1:8" x14ac:dyDescent="0.3">
      <c r="C18" s="3"/>
    </row>
    <row r="19" spans="1:8" x14ac:dyDescent="0.3">
      <c r="C19" s="3"/>
    </row>
    <row r="20" spans="1:8" x14ac:dyDescent="0.3">
      <c r="C20" s="3"/>
    </row>
    <row r="21" spans="1:8" x14ac:dyDescent="0.3">
      <c r="C21" s="3"/>
    </row>
    <row r="22" spans="1:8" x14ac:dyDescent="0.3">
      <c r="B22" s="29" t="s">
        <v>54</v>
      </c>
      <c r="C22" s="10" t="str">
        <f>CONCATENATE(D8," m")</f>
        <v>4 m</v>
      </c>
    </row>
    <row r="23" spans="1:8" x14ac:dyDescent="0.3">
      <c r="C23" s="3"/>
    </row>
    <row r="24" spans="1:8" x14ac:dyDescent="0.3">
      <c r="C24" s="3"/>
    </row>
    <row r="25" spans="1:8" x14ac:dyDescent="0.3">
      <c r="C25" s="3"/>
    </row>
    <row r="26" spans="1:8" x14ac:dyDescent="0.3">
      <c r="C26" s="3"/>
    </row>
    <row r="27" spans="1:8" x14ac:dyDescent="0.3">
      <c r="C27" s="3"/>
    </row>
    <row r="28" spans="1:8" x14ac:dyDescent="0.3">
      <c r="C28" s="3"/>
    </row>
    <row r="29" spans="1:8" ht="15.6" x14ac:dyDescent="0.3">
      <c r="A29" s="116" t="s">
        <v>56</v>
      </c>
      <c r="B29" s="116"/>
      <c r="C29" s="73" t="s">
        <v>57</v>
      </c>
      <c r="D29" s="71"/>
      <c r="E29" s="71"/>
      <c r="F29" s="71"/>
      <c r="G29" s="71"/>
      <c r="H29" s="71"/>
    </row>
    <row r="30" spans="1:8" x14ac:dyDescent="0.3">
      <c r="C30" s="3"/>
    </row>
    <row r="31" spans="1:8" x14ac:dyDescent="0.3">
      <c r="C31" s="66" t="s">
        <v>58</v>
      </c>
      <c r="D31" s="67"/>
      <c r="E31" s="67"/>
      <c r="F31" s="67"/>
      <c r="G31" s="67"/>
    </row>
    <row r="32" spans="1:8" x14ac:dyDescent="0.3">
      <c r="C32" s="11" t="s">
        <v>60</v>
      </c>
      <c r="D32" s="6"/>
      <c r="E32" s="6"/>
      <c r="F32" s="7">
        <f>D10*2400</f>
        <v>480</v>
      </c>
      <c r="G32" s="5" t="s">
        <v>63</v>
      </c>
    </row>
    <row r="33" spans="1:8" x14ac:dyDescent="0.3">
      <c r="C33" s="11" t="s">
        <v>61</v>
      </c>
      <c r="D33" s="6"/>
      <c r="E33" s="6"/>
      <c r="F33" s="52">
        <v>400</v>
      </c>
      <c r="G33" s="5" t="s">
        <v>63</v>
      </c>
    </row>
    <row r="34" spans="1:8" x14ac:dyDescent="0.3">
      <c r="C34" s="54" t="s">
        <v>62</v>
      </c>
      <c r="D34" s="6"/>
      <c r="E34" s="6"/>
      <c r="F34" s="53">
        <v>100</v>
      </c>
      <c r="G34" s="55" t="s">
        <v>63</v>
      </c>
    </row>
    <row r="35" spans="1:8" x14ac:dyDescent="0.3">
      <c r="C35" s="56" t="s">
        <v>69</v>
      </c>
      <c r="D35" s="64"/>
      <c r="E35" s="62" t="s">
        <v>66</v>
      </c>
      <c r="F35" s="58">
        <f>SUM(F32:F34)</f>
        <v>980</v>
      </c>
      <c r="G35" s="60" t="s">
        <v>63</v>
      </c>
    </row>
    <row r="36" spans="1:8" x14ac:dyDescent="0.3">
      <c r="C36" s="57" t="s">
        <v>68</v>
      </c>
      <c r="D36" s="65"/>
      <c r="E36" s="63" t="s">
        <v>67</v>
      </c>
      <c r="F36" s="59">
        <v>200</v>
      </c>
      <c r="G36" s="61" t="s">
        <v>63</v>
      </c>
    </row>
    <row r="37" spans="1:8" x14ac:dyDescent="0.3">
      <c r="C37" s="43" t="s">
        <v>70</v>
      </c>
      <c r="D37" s="43"/>
      <c r="E37" s="29" t="s">
        <v>71</v>
      </c>
      <c r="F37" s="48">
        <f>F35+F36</f>
        <v>1180</v>
      </c>
      <c r="G37" s="60" t="s">
        <v>63</v>
      </c>
    </row>
    <row r="38" spans="1:8" x14ac:dyDescent="0.3">
      <c r="C38" s="3"/>
    </row>
    <row r="39" spans="1:8" x14ac:dyDescent="0.3">
      <c r="C39" s="66" t="s">
        <v>72</v>
      </c>
      <c r="D39" s="67"/>
      <c r="E39" s="67"/>
      <c r="F39" s="67"/>
      <c r="G39" s="67"/>
    </row>
    <row r="40" spans="1:8" x14ac:dyDescent="0.3">
      <c r="C40" s="10" t="s">
        <v>69</v>
      </c>
      <c r="D40" s="6"/>
      <c r="E40" s="29" t="s">
        <v>73</v>
      </c>
      <c r="F40" s="68">
        <f>F35*1.4</f>
        <v>1372</v>
      </c>
      <c r="G40" s="60" t="s">
        <v>63</v>
      </c>
    </row>
    <row r="41" spans="1:8" x14ac:dyDescent="0.3">
      <c r="C41" s="57" t="s">
        <v>68</v>
      </c>
      <c r="D41" s="65"/>
      <c r="E41" s="63" t="s">
        <v>74</v>
      </c>
      <c r="F41" s="69">
        <f>F36*1.7</f>
        <v>340</v>
      </c>
      <c r="G41" s="61" t="s">
        <v>63</v>
      </c>
    </row>
    <row r="42" spans="1:8" x14ac:dyDescent="0.3">
      <c r="C42" s="43" t="s">
        <v>75</v>
      </c>
      <c r="D42" s="43"/>
      <c r="E42" s="29" t="s">
        <v>190</v>
      </c>
      <c r="F42" s="68">
        <f>F40+F41</f>
        <v>1712</v>
      </c>
      <c r="G42" s="60" t="s">
        <v>63</v>
      </c>
    </row>
    <row r="43" spans="1:8" x14ac:dyDescent="0.3">
      <c r="C43" s="3"/>
    </row>
    <row r="44" spans="1:8" x14ac:dyDescent="0.3">
      <c r="C44" s="3"/>
    </row>
    <row r="45" spans="1:8" x14ac:dyDescent="0.3">
      <c r="C45" s="3"/>
      <c r="E45" s="70"/>
    </row>
    <row r="46" spans="1:8" x14ac:dyDescent="0.3">
      <c r="C46" s="3" t="s">
        <v>35</v>
      </c>
      <c r="D46" s="4">
        <f>F42</f>
        <v>1712</v>
      </c>
      <c r="E46" s="1" t="s">
        <v>63</v>
      </c>
    </row>
    <row r="47" spans="1:8" x14ac:dyDescent="0.3">
      <c r="C47" s="3"/>
    </row>
    <row r="48" spans="1:8" ht="15.6" x14ac:dyDescent="0.3">
      <c r="A48" s="116" t="s">
        <v>76</v>
      </c>
      <c r="B48" s="116"/>
      <c r="C48" s="73" t="s">
        <v>77</v>
      </c>
      <c r="D48" s="71"/>
      <c r="E48" s="71"/>
      <c r="F48" s="71"/>
      <c r="G48" s="71"/>
      <c r="H48" s="71"/>
    </row>
    <row r="49" spans="2:7" x14ac:dyDescent="0.3">
      <c r="C49" s="3"/>
    </row>
    <row r="50" spans="2:7" x14ac:dyDescent="0.3">
      <c r="C50" s="3"/>
    </row>
    <row r="51" spans="2:7" x14ac:dyDescent="0.3">
      <c r="C51" s="3"/>
    </row>
    <row r="52" spans="2:7" x14ac:dyDescent="0.3">
      <c r="C52" s="3" t="s">
        <v>78</v>
      </c>
      <c r="D52" s="28">
        <f>D8/D9</f>
        <v>0.61538461538461542</v>
      </c>
    </row>
    <row r="53" spans="2:7" x14ac:dyDescent="0.3">
      <c r="C53" s="3"/>
    </row>
    <row r="54" spans="2:7" x14ac:dyDescent="0.3">
      <c r="C54" s="11" t="s">
        <v>79</v>
      </c>
    </row>
    <row r="55" spans="2:7" x14ac:dyDescent="0.3">
      <c r="C55" s="11"/>
    </row>
    <row r="56" spans="2:7" x14ac:dyDescent="0.3">
      <c r="C56" s="30"/>
      <c r="D56" s="2"/>
      <c r="E56" s="48" t="s">
        <v>82</v>
      </c>
      <c r="F56" s="48" t="s">
        <v>83</v>
      </c>
    </row>
    <row r="57" spans="2:7" x14ac:dyDescent="0.3">
      <c r="B57" s="48"/>
      <c r="C57" s="77" t="s">
        <v>80</v>
      </c>
      <c r="D57" s="77" t="s">
        <v>81</v>
      </c>
      <c r="E57" s="77" t="s">
        <v>85</v>
      </c>
      <c r="F57" s="77" t="s">
        <v>86</v>
      </c>
      <c r="G57" s="77" t="s">
        <v>90</v>
      </c>
    </row>
    <row r="58" spans="2:7" x14ac:dyDescent="0.3">
      <c r="B58" s="7"/>
      <c r="C58" s="124">
        <v>0.65</v>
      </c>
      <c r="D58" s="76">
        <v>7.6999999999999999E-2</v>
      </c>
      <c r="E58" s="76">
        <v>3.2000000000000001E-2</v>
      </c>
      <c r="F58" s="76">
        <v>5.2999999999999999E-2</v>
      </c>
      <c r="G58" s="78" t="s">
        <v>88</v>
      </c>
    </row>
    <row r="59" spans="2:7" x14ac:dyDescent="0.3">
      <c r="B59" s="7"/>
      <c r="C59" s="124"/>
      <c r="D59" s="76">
        <v>1.4E-2</v>
      </c>
      <c r="E59" s="76">
        <v>6.0000000000000001E-3</v>
      </c>
      <c r="F59" s="76">
        <v>0.01</v>
      </c>
      <c r="G59" s="78" t="s">
        <v>89</v>
      </c>
    </row>
    <row r="60" spans="2:7" x14ac:dyDescent="0.3">
      <c r="B60" s="7"/>
      <c r="C60" s="125">
        <f>D52</f>
        <v>0.61538461538461542</v>
      </c>
      <c r="D60" s="75">
        <f>((C60-C62)*(D58-D62))/(C58-C62)+D62</f>
        <v>7.9769230769230773E-2</v>
      </c>
      <c r="E60" s="75">
        <f>((C60-C62)*(E58-E62))/(C58-C62)+E62</f>
        <v>3.3384615384615388E-2</v>
      </c>
      <c r="F60" s="75">
        <f>((C60-C62)*(F58-F62))/(C58-C62)+F62</f>
        <v>5.6461538461538459E-2</v>
      </c>
      <c r="G60" s="78" t="s">
        <v>88</v>
      </c>
    </row>
    <row r="61" spans="2:7" x14ac:dyDescent="0.3">
      <c r="B61" s="7"/>
      <c r="C61" s="125"/>
      <c r="D61" s="75">
        <f>((C60-C62)*(D59-D63))/(C58-C62)+D63</f>
        <v>1.1230769230769235E-2</v>
      </c>
      <c r="E61" s="75">
        <f>((C60-C62)*(E59-E63))/(C58-C62)+E63</f>
        <v>4.6153846153846175E-3</v>
      </c>
      <c r="F61" s="75">
        <f>((C60-C62)*(F59-F63))/(C58-C62)+F63</f>
        <v>7.923076923076925E-3</v>
      </c>
      <c r="G61" s="78" t="s">
        <v>89</v>
      </c>
    </row>
    <row r="62" spans="2:7" x14ac:dyDescent="0.3">
      <c r="B62" s="7"/>
      <c r="C62" s="124">
        <v>0.6</v>
      </c>
      <c r="D62" s="76">
        <v>8.1000000000000003E-2</v>
      </c>
      <c r="E62" s="76">
        <v>3.4000000000000002E-2</v>
      </c>
      <c r="F62" s="76">
        <v>5.8000000000000003E-2</v>
      </c>
      <c r="G62" s="78" t="s">
        <v>88</v>
      </c>
    </row>
    <row r="63" spans="2:7" x14ac:dyDescent="0.3">
      <c r="B63" s="7"/>
      <c r="C63" s="124"/>
      <c r="D63" s="76">
        <v>0.01</v>
      </c>
      <c r="E63" s="76">
        <v>4.0000000000000001E-3</v>
      </c>
      <c r="F63" s="76">
        <v>7.0000000000000001E-3</v>
      </c>
      <c r="G63" s="78" t="s">
        <v>89</v>
      </c>
    </row>
    <row r="64" spans="2:7" x14ac:dyDescent="0.3">
      <c r="C64" s="3"/>
    </row>
    <row r="65" spans="1:14" x14ac:dyDescent="0.3">
      <c r="C65" s="66" t="s">
        <v>84</v>
      </c>
      <c r="D65" s="67"/>
      <c r="E65" s="67"/>
      <c r="F65" s="67"/>
      <c r="G65" s="67"/>
    </row>
    <row r="66" spans="1:14" x14ac:dyDescent="0.3">
      <c r="C66" s="3"/>
      <c r="F66" s="3"/>
    </row>
    <row r="67" spans="1:14" x14ac:dyDescent="0.3">
      <c r="C67" s="3"/>
      <c r="F67" s="3"/>
    </row>
    <row r="68" spans="1:14" x14ac:dyDescent="0.3">
      <c r="C68" s="3" t="s">
        <v>87</v>
      </c>
      <c r="D68" s="28">
        <f>D60*D46/1000*D8*D8</f>
        <v>2.1850387692307693</v>
      </c>
      <c r="E68" s="1" t="s">
        <v>10</v>
      </c>
      <c r="F68" s="3" t="s">
        <v>91</v>
      </c>
      <c r="G68" s="28">
        <f>D61*D46/1000*D9*D9</f>
        <v>0.81234400000000029</v>
      </c>
      <c r="H68" s="1" t="s">
        <v>10</v>
      </c>
    </row>
    <row r="69" spans="1:14" x14ac:dyDescent="0.3">
      <c r="C69" s="3"/>
    </row>
    <row r="70" spans="1:14" x14ac:dyDescent="0.3">
      <c r="C70" s="66" t="s">
        <v>94</v>
      </c>
      <c r="D70" s="67"/>
      <c r="E70" s="67"/>
      <c r="F70" s="67"/>
      <c r="G70" s="67"/>
    </row>
    <row r="71" spans="1:14" x14ac:dyDescent="0.3">
      <c r="C71" s="3"/>
      <c r="F71" s="3"/>
    </row>
    <row r="72" spans="1:14" x14ac:dyDescent="0.3">
      <c r="C72" s="3"/>
      <c r="F72" s="3"/>
    </row>
    <row r="73" spans="1:14" x14ac:dyDescent="0.3">
      <c r="C73" s="3" t="s">
        <v>92</v>
      </c>
      <c r="D73" s="28">
        <f>E60*F40/1000*D8*D8</f>
        <v>0.73285907692307695</v>
      </c>
      <c r="E73" s="1" t="s">
        <v>10</v>
      </c>
      <c r="F73" s="3" t="s">
        <v>93</v>
      </c>
      <c r="G73" s="28">
        <f>E61*F40/1000*D9*D9</f>
        <v>0.26754000000000011</v>
      </c>
      <c r="H73" s="1" t="s">
        <v>10</v>
      </c>
    </row>
    <row r="74" spans="1:14" x14ac:dyDescent="0.3">
      <c r="C74" s="3"/>
    </row>
    <row r="75" spans="1:14" x14ac:dyDescent="0.3">
      <c r="C75" s="66" t="s">
        <v>95</v>
      </c>
      <c r="D75" s="67"/>
      <c r="E75" s="67"/>
      <c r="F75" s="67"/>
      <c r="G75" s="67"/>
    </row>
    <row r="76" spans="1:14" x14ac:dyDescent="0.3">
      <c r="C76" s="3"/>
      <c r="F76" s="3"/>
    </row>
    <row r="77" spans="1:14" x14ac:dyDescent="0.3">
      <c r="C77" s="3"/>
      <c r="F77" s="3"/>
    </row>
    <row r="78" spans="1:14" x14ac:dyDescent="0.3">
      <c r="C78" s="3" t="s">
        <v>97</v>
      </c>
      <c r="D78" s="28">
        <f>F60*F41/1000*D8*D8</f>
        <v>0.30715076923076923</v>
      </c>
      <c r="E78" s="1" t="s">
        <v>10</v>
      </c>
      <c r="F78" s="3" t="s">
        <v>96</v>
      </c>
      <c r="G78" s="28">
        <f>F61*F41/1000*D9*D9</f>
        <v>0.11381500000000003</v>
      </c>
      <c r="H78" s="1" t="s">
        <v>10</v>
      </c>
    </row>
    <row r="79" spans="1:14" x14ac:dyDescent="0.3">
      <c r="G79" s="38"/>
    </row>
    <row r="80" spans="1:14" s="9" customFormat="1" x14ac:dyDescent="0.3">
      <c r="A80" s="43"/>
      <c r="B80" s="43"/>
      <c r="C80" s="66" t="s">
        <v>106</v>
      </c>
      <c r="D80" s="67"/>
      <c r="E80" s="67"/>
      <c r="F80" s="67"/>
      <c r="G80" s="67"/>
      <c r="N80" s="127"/>
    </row>
    <row r="81" spans="1:14" s="9" customFormat="1" x14ac:dyDescent="0.3">
      <c r="A81" s="43"/>
      <c r="B81" s="43"/>
      <c r="C81" s="10"/>
      <c r="D81" s="38"/>
      <c r="G81" s="80"/>
      <c r="N81" s="127"/>
    </row>
    <row r="82" spans="1:14" s="9" customFormat="1" x14ac:dyDescent="0.3">
      <c r="A82" s="43"/>
      <c r="B82" s="43"/>
      <c r="D82" s="8" t="s">
        <v>84</v>
      </c>
      <c r="E82" s="8" t="s">
        <v>107</v>
      </c>
      <c r="F82" s="28">
        <f>D68</f>
        <v>2.1850387692307693</v>
      </c>
      <c r="G82" s="1" t="s">
        <v>10</v>
      </c>
      <c r="N82" s="127"/>
    </row>
    <row r="83" spans="1:14" s="9" customFormat="1" x14ac:dyDescent="0.3">
      <c r="A83" s="43"/>
      <c r="B83" s="43"/>
      <c r="D83" s="8"/>
      <c r="E83" s="8" t="s">
        <v>109</v>
      </c>
      <c r="F83" s="28">
        <f>G68</f>
        <v>0.81234400000000029</v>
      </c>
      <c r="G83" s="1" t="s">
        <v>10</v>
      </c>
      <c r="N83" s="127"/>
    </row>
    <row r="84" spans="1:14" s="9" customFormat="1" x14ac:dyDescent="0.3">
      <c r="A84" s="43"/>
      <c r="B84" s="43"/>
      <c r="D84" s="8" t="s">
        <v>105</v>
      </c>
      <c r="E84" s="8" t="s">
        <v>110</v>
      </c>
      <c r="F84" s="28">
        <f>D73+D78</f>
        <v>1.0400098461538461</v>
      </c>
      <c r="G84" s="1" t="s">
        <v>10</v>
      </c>
      <c r="N84" s="127"/>
    </row>
    <row r="85" spans="1:14" s="9" customFormat="1" x14ac:dyDescent="0.3">
      <c r="A85" s="43"/>
      <c r="B85" s="43"/>
      <c r="C85" s="11"/>
      <c r="D85" s="80"/>
      <c r="E85" s="8" t="s">
        <v>108</v>
      </c>
      <c r="F85" s="28">
        <f>G73+G78</f>
        <v>0.38135500000000011</v>
      </c>
      <c r="G85" s="1" t="s">
        <v>10</v>
      </c>
      <c r="N85" s="127"/>
    </row>
    <row r="86" spans="1:14" s="9" customFormat="1" x14ac:dyDescent="0.3">
      <c r="A86" s="43"/>
      <c r="B86" s="43"/>
      <c r="C86" s="11"/>
      <c r="D86" s="80"/>
      <c r="E86" s="8"/>
      <c r="F86" s="28"/>
      <c r="G86" s="1"/>
      <c r="N86" s="127"/>
    </row>
    <row r="87" spans="1:14" s="9" customFormat="1" x14ac:dyDescent="0.3">
      <c r="A87" s="43"/>
      <c r="B87" s="43"/>
      <c r="C87" s="11"/>
      <c r="D87" s="80"/>
      <c r="E87" s="119" t="str">
        <f>CONCATENATE(D9, " m")</f>
        <v>6.5 m</v>
      </c>
      <c r="F87" s="119"/>
      <c r="G87" s="1"/>
      <c r="N87" s="127"/>
    </row>
    <row r="88" spans="1:14" x14ac:dyDescent="0.3">
      <c r="C88" s="3"/>
    </row>
    <row r="89" spans="1:14" x14ac:dyDescent="0.3">
      <c r="C89" s="3"/>
      <c r="E89" s="83" t="str">
        <f>CONCATENATE(E82,ROUND(F82,3),G82)</f>
        <v>Ma (-) =2.185ton-m</v>
      </c>
    </row>
    <row r="90" spans="1:14" x14ac:dyDescent="0.3">
      <c r="C90" s="3"/>
    </row>
    <row r="91" spans="1:14" x14ac:dyDescent="0.3">
      <c r="C91" s="3"/>
    </row>
    <row r="92" spans="1:14" x14ac:dyDescent="0.3">
      <c r="C92" s="81" t="str">
        <f>CONCATENATE(E83,ROUND(F83,3),G83)</f>
        <v>Mb (-) =0.812ton-m</v>
      </c>
      <c r="H92" s="82" t="str">
        <f>CONCATENATE(E83,ROUND(F83,3),G83)</f>
        <v>Mb (-) =0.812ton-m</v>
      </c>
    </row>
    <row r="93" spans="1:14" x14ac:dyDescent="0.3">
      <c r="C93" s="3"/>
    </row>
    <row r="94" spans="1:14" x14ac:dyDescent="0.3">
      <c r="B94" s="29"/>
      <c r="C94" s="43" t="str">
        <f>CONCATENATE(D8," m")</f>
        <v>4 m</v>
      </c>
      <c r="F94" s="32" t="str">
        <f>CONCATENATE(E84,ROUND(F84,3),G84)</f>
        <v>Ma (+) =1.04ton-m</v>
      </c>
    </row>
    <row r="95" spans="1:14" x14ac:dyDescent="0.3">
      <c r="C95" s="3"/>
    </row>
    <row r="96" spans="1:14" x14ac:dyDescent="0.3">
      <c r="C96" s="3"/>
    </row>
    <row r="97" spans="1:18" x14ac:dyDescent="0.3">
      <c r="C97" s="3"/>
      <c r="F97" s="84" t="str">
        <f>CONCATENATE(E85,ROUND(F85,3),G85)</f>
        <v>Mb (+) =0.381ton-m</v>
      </c>
    </row>
    <row r="98" spans="1:18" x14ac:dyDescent="0.3">
      <c r="C98" s="3"/>
    </row>
    <row r="99" spans="1:18" x14ac:dyDescent="0.3">
      <c r="C99" s="3"/>
      <c r="E99" s="83" t="str">
        <f>CONCATENATE(E82,ROUND(F82,3),G82)</f>
        <v>Ma (-) =2.185ton-m</v>
      </c>
    </row>
    <row r="100" spans="1:18" s="9" customFormat="1" x14ac:dyDescent="0.3">
      <c r="A100" s="43"/>
      <c r="B100" s="43"/>
      <c r="C100" s="8"/>
      <c r="D100" s="80"/>
      <c r="G100" s="80"/>
      <c r="N100" s="127"/>
    </row>
    <row r="101" spans="1:18" ht="15.6" x14ac:dyDescent="0.3">
      <c r="A101" s="116" t="s">
        <v>76</v>
      </c>
      <c r="B101" s="116"/>
      <c r="C101" s="73" t="s">
        <v>98</v>
      </c>
      <c r="D101" s="71"/>
      <c r="E101" s="71"/>
      <c r="F101" s="71"/>
      <c r="G101" s="71"/>
      <c r="H101" s="71"/>
    </row>
    <row r="102" spans="1:18" x14ac:dyDescent="0.3">
      <c r="C102" s="3"/>
    </row>
    <row r="103" spans="1:18" x14ac:dyDescent="0.3">
      <c r="C103" s="11" t="s">
        <v>99</v>
      </c>
      <c r="O103" s="123" t="s">
        <v>12</v>
      </c>
      <c r="P103" s="123"/>
      <c r="Q103" s="123"/>
      <c r="R103" s="123"/>
    </row>
    <row r="104" spans="1:18" x14ac:dyDescent="0.3">
      <c r="C104" s="9" t="s">
        <v>100</v>
      </c>
      <c r="O104" s="110" t="s">
        <v>13</v>
      </c>
      <c r="P104" s="111"/>
      <c r="Q104" s="111"/>
      <c r="R104" s="112"/>
    </row>
    <row r="105" spans="1:18" x14ac:dyDescent="0.3">
      <c r="C105" s="11" t="s">
        <v>101</v>
      </c>
      <c r="O105" s="17" t="s">
        <v>14</v>
      </c>
      <c r="P105" s="17" t="s">
        <v>1</v>
      </c>
      <c r="Q105" s="17" t="s">
        <v>1</v>
      </c>
      <c r="R105" s="17" t="s">
        <v>2</v>
      </c>
    </row>
    <row r="106" spans="1:18" x14ac:dyDescent="0.3">
      <c r="C106" s="11" t="s">
        <v>102</v>
      </c>
      <c r="O106" s="17"/>
      <c r="P106" s="17" t="s">
        <v>15</v>
      </c>
      <c r="Q106" s="17" t="s">
        <v>3</v>
      </c>
      <c r="R106" s="17" t="s">
        <v>4</v>
      </c>
    </row>
    <row r="107" spans="1:18" x14ac:dyDescent="0.3">
      <c r="C107" s="3"/>
      <c r="O107" s="17">
        <v>3</v>
      </c>
      <c r="P107" s="18" t="s">
        <v>16</v>
      </c>
      <c r="Q107" s="19">
        <v>0.95250000000000001</v>
      </c>
      <c r="R107" s="20">
        <v>0.71255739248085614</v>
      </c>
    </row>
    <row r="108" spans="1:18" x14ac:dyDescent="0.3">
      <c r="C108" s="3"/>
      <c r="O108" s="17">
        <v>4</v>
      </c>
      <c r="P108" s="18" t="s">
        <v>17</v>
      </c>
      <c r="Q108" s="19">
        <v>1.27</v>
      </c>
      <c r="R108" s="20">
        <v>1.2667686977437445</v>
      </c>
    </row>
    <row r="109" spans="1:18" x14ac:dyDescent="0.3">
      <c r="C109" s="3"/>
      <c r="O109" s="17">
        <v>5</v>
      </c>
      <c r="P109" s="18" t="s">
        <v>18</v>
      </c>
      <c r="Q109" s="19">
        <v>1.5874999999999999</v>
      </c>
      <c r="R109" s="20">
        <v>1.9793260902246004</v>
      </c>
    </row>
    <row r="110" spans="1:18" x14ac:dyDescent="0.3">
      <c r="C110" s="66" t="s">
        <v>181</v>
      </c>
      <c r="D110" s="67"/>
      <c r="E110" s="67"/>
      <c r="F110" s="67"/>
      <c r="G110" s="67"/>
      <c r="O110" s="17">
        <v>6</v>
      </c>
      <c r="P110" s="18" t="s">
        <v>19</v>
      </c>
      <c r="Q110" s="19">
        <v>1.905</v>
      </c>
      <c r="R110" s="20">
        <v>2.8502295699234246</v>
      </c>
    </row>
    <row r="111" spans="1:18" x14ac:dyDescent="0.3">
      <c r="C111" s="3"/>
      <c r="O111" s="17">
        <v>7</v>
      </c>
      <c r="P111" s="18" t="s">
        <v>20</v>
      </c>
      <c r="Q111" s="19">
        <v>2.2225000000000001</v>
      </c>
      <c r="R111" s="20">
        <v>3.8794791368402173</v>
      </c>
    </row>
    <row r="112" spans="1:18" x14ac:dyDescent="0.3">
      <c r="C112" s="3" t="s">
        <v>37</v>
      </c>
      <c r="D112" s="7">
        <f>D10-D11/100</f>
        <v>0.17</v>
      </c>
      <c r="E112" s="1" t="s">
        <v>0</v>
      </c>
      <c r="O112" s="17">
        <v>8</v>
      </c>
      <c r="P112" s="18" t="s">
        <v>21</v>
      </c>
      <c r="Q112" s="19">
        <v>2.54</v>
      </c>
      <c r="R112" s="20">
        <v>5.0670747909749778</v>
      </c>
    </row>
    <row r="113" spans="1:18" x14ac:dyDescent="0.3">
      <c r="C113" s="3"/>
      <c r="O113" s="17">
        <v>9</v>
      </c>
      <c r="P113" s="18" t="s">
        <v>22</v>
      </c>
      <c r="Q113" s="19">
        <v>2.8574999999999999</v>
      </c>
      <c r="R113" s="20">
        <v>6.4130165323277053</v>
      </c>
    </row>
    <row r="114" spans="1:18" x14ac:dyDescent="0.3">
      <c r="C114" s="3" t="s">
        <v>179</v>
      </c>
      <c r="D114" s="28">
        <f>D46/1000*(D8/2-D112)*(1-0.5*D8/D9)</f>
        <v>2.1689723076923078</v>
      </c>
      <c r="E114" s="1" t="s">
        <v>7</v>
      </c>
      <c r="O114" s="17">
        <v>10</v>
      </c>
      <c r="P114" s="18" t="s">
        <v>23</v>
      </c>
      <c r="Q114" s="19">
        <v>3.1749999999999998</v>
      </c>
      <c r="R114" s="20">
        <v>7.9173043608984015</v>
      </c>
    </row>
    <row r="115" spans="1:18" x14ac:dyDescent="0.3">
      <c r="C115" s="3"/>
      <c r="O115" s="17">
        <v>11</v>
      </c>
      <c r="P115" s="18" t="s">
        <v>24</v>
      </c>
      <c r="Q115" s="19">
        <v>3.4925000000000002</v>
      </c>
      <c r="R115" s="20">
        <v>9.5799382766870682</v>
      </c>
    </row>
    <row r="116" spans="1:18" x14ac:dyDescent="0.3">
      <c r="C116" s="3" t="s">
        <v>180</v>
      </c>
      <c r="D116" s="28">
        <f>D46/1000*(D9/2-D112)*(1-0.5*D9/D8)</f>
        <v>0.98868</v>
      </c>
      <c r="E116" s="1" t="s">
        <v>7</v>
      </c>
      <c r="O116" s="17"/>
      <c r="P116" s="18"/>
      <c r="Q116" s="19"/>
      <c r="R116" s="20"/>
    </row>
    <row r="117" spans="1:18" x14ac:dyDescent="0.3">
      <c r="C117" s="3"/>
    </row>
    <row r="118" spans="1:18" x14ac:dyDescent="0.3">
      <c r="C118" s="3" t="s">
        <v>103</v>
      </c>
      <c r="D118" s="106">
        <f>+D116+D114</f>
        <v>3.1576523076923078</v>
      </c>
      <c r="E118" s="1" t="s">
        <v>7</v>
      </c>
      <c r="F118" s="38"/>
      <c r="O118" s="110" t="s">
        <v>25</v>
      </c>
      <c r="P118" s="111"/>
      <c r="Q118" s="111"/>
      <c r="R118" s="112"/>
    </row>
    <row r="119" spans="1:18" x14ac:dyDescent="0.3">
      <c r="C119" s="3"/>
      <c r="O119" s="113" t="s">
        <v>26</v>
      </c>
      <c r="P119" s="114"/>
      <c r="Q119" s="114"/>
      <c r="R119" s="115"/>
    </row>
    <row r="120" spans="1:18" x14ac:dyDescent="0.3">
      <c r="C120" s="66" t="s">
        <v>104</v>
      </c>
      <c r="D120" s="67"/>
      <c r="E120" s="67"/>
      <c r="F120" s="67"/>
      <c r="G120" s="67"/>
      <c r="O120" s="21" t="s">
        <v>27</v>
      </c>
      <c r="P120" s="22"/>
      <c r="Q120" s="23" t="s">
        <v>28</v>
      </c>
      <c r="R120" s="23" t="s">
        <v>29</v>
      </c>
    </row>
    <row r="121" spans="1:18" x14ac:dyDescent="0.3">
      <c r="C121" s="3"/>
      <c r="O121" s="21" t="s">
        <v>30</v>
      </c>
      <c r="P121" s="22"/>
      <c r="Q121" s="26">
        <v>0.9</v>
      </c>
      <c r="R121" s="24">
        <v>0.9</v>
      </c>
    </row>
    <row r="122" spans="1:18" x14ac:dyDescent="0.3">
      <c r="C122" s="3" t="s">
        <v>36</v>
      </c>
      <c r="D122" s="79">
        <v>100</v>
      </c>
      <c r="E122" s="9" t="s">
        <v>3</v>
      </c>
      <c r="F122" s="1" t="s">
        <v>173</v>
      </c>
      <c r="O122" s="21" t="s">
        <v>31</v>
      </c>
      <c r="P122" s="22"/>
      <c r="Q122" s="27">
        <v>0.7</v>
      </c>
      <c r="R122" s="24">
        <v>0.65</v>
      </c>
    </row>
    <row r="123" spans="1:18" x14ac:dyDescent="0.3">
      <c r="C123" s="3" t="s">
        <v>37</v>
      </c>
      <c r="D123" s="4">
        <f>D112</f>
        <v>0.17</v>
      </c>
      <c r="E123" s="9" t="s">
        <v>0</v>
      </c>
      <c r="O123" s="21" t="s">
        <v>32</v>
      </c>
      <c r="P123" s="22"/>
      <c r="Q123" s="27">
        <v>0.85</v>
      </c>
      <c r="R123" s="24">
        <v>0.75</v>
      </c>
    </row>
    <row r="124" spans="1:18" x14ac:dyDescent="0.3">
      <c r="C124" s="3"/>
      <c r="D124" s="4"/>
      <c r="E124" s="9"/>
      <c r="O124" s="21" t="s">
        <v>33</v>
      </c>
      <c r="P124" s="22"/>
      <c r="Q124" s="27">
        <v>0.7</v>
      </c>
      <c r="R124" s="25"/>
    </row>
    <row r="125" spans="1:18" s="9" customFormat="1" x14ac:dyDescent="0.3">
      <c r="A125" s="43"/>
      <c r="B125" s="43"/>
      <c r="C125" s="8"/>
      <c r="N125" s="127"/>
      <c r="O125" s="21" t="s">
        <v>34</v>
      </c>
      <c r="P125" s="22"/>
      <c r="Q125" s="27">
        <v>0.75</v>
      </c>
      <c r="R125" s="25"/>
    </row>
    <row r="126" spans="1:18" s="9" customFormat="1" x14ac:dyDescent="0.3">
      <c r="A126" s="43"/>
      <c r="B126" s="43"/>
      <c r="C126" s="8" t="s">
        <v>8</v>
      </c>
      <c r="D126" s="28">
        <f>0.53*SQRT(D5)*D122*D112/10</f>
        <v>13.056730448316685</v>
      </c>
      <c r="E126" s="9" t="s">
        <v>7</v>
      </c>
      <c r="N126" s="127"/>
    </row>
    <row r="127" spans="1:18" s="9" customFormat="1" x14ac:dyDescent="0.3">
      <c r="A127" s="43"/>
      <c r="B127" s="43"/>
      <c r="N127" s="127"/>
    </row>
    <row r="128" spans="1:18" s="9" customFormat="1" x14ac:dyDescent="0.3">
      <c r="A128" s="43"/>
      <c r="B128" s="43"/>
      <c r="N128" s="127"/>
    </row>
    <row r="129" spans="1:18" s="9" customFormat="1" x14ac:dyDescent="0.3">
      <c r="A129" s="43"/>
      <c r="B129" s="43"/>
      <c r="C129" s="8" t="s">
        <v>8</v>
      </c>
      <c r="D129" s="28">
        <f>1.1*0.53*SQRT(D5)*D122*D112/10</f>
        <v>14.362403493148355</v>
      </c>
      <c r="E129" s="9" t="s">
        <v>7</v>
      </c>
      <c r="N129" s="127"/>
    </row>
    <row r="130" spans="1:18" s="9" customFormat="1" x14ac:dyDescent="0.3">
      <c r="A130" s="43"/>
      <c r="B130" s="43"/>
      <c r="C130" s="8"/>
      <c r="D130" s="28"/>
      <c r="N130" s="127"/>
    </row>
    <row r="131" spans="1:18" s="9" customFormat="1" x14ac:dyDescent="0.3">
      <c r="A131" s="43"/>
      <c r="B131" s="43"/>
      <c r="C131" s="51" t="s">
        <v>45</v>
      </c>
      <c r="D131" s="52">
        <v>0.85</v>
      </c>
      <c r="E131" s="9" t="s">
        <v>46</v>
      </c>
      <c r="N131" s="127"/>
    </row>
    <row r="132" spans="1:18" s="9" customFormat="1" ht="10.5" customHeight="1" x14ac:dyDescent="0.3">
      <c r="A132" s="43"/>
      <c r="B132" s="43"/>
      <c r="C132" s="8"/>
      <c r="N132" s="127"/>
    </row>
    <row r="133" spans="1:18" s="9" customFormat="1" x14ac:dyDescent="0.3">
      <c r="A133" s="43"/>
      <c r="B133" s="43"/>
      <c r="C133" s="51" t="s">
        <v>47</v>
      </c>
      <c r="D133" s="28">
        <f>D131*MAX(D129,D126)</f>
        <v>12.208042969176102</v>
      </c>
      <c r="E133" s="9" t="s">
        <v>7</v>
      </c>
      <c r="N133" s="127"/>
    </row>
    <row r="134" spans="1:18" s="9" customFormat="1" x14ac:dyDescent="0.3">
      <c r="A134" s="43"/>
      <c r="B134" s="43"/>
      <c r="C134" s="51"/>
      <c r="D134" s="28"/>
      <c r="N134" s="127"/>
    </row>
    <row r="135" spans="1:18" s="9" customFormat="1" x14ac:dyDescent="0.3">
      <c r="A135" s="43"/>
      <c r="B135" s="43"/>
      <c r="D135" s="107" t="s">
        <v>182</v>
      </c>
      <c r="E135" s="7" t="str">
        <f>IF(D133&gt;D118,"&gt;","&lt;")</f>
        <v>&gt;</v>
      </c>
      <c r="F135" s="107" t="s">
        <v>183</v>
      </c>
      <c r="G135" s="9" t="str">
        <f>IF(D118&gt;D133,"…NO, La losa NO cumple por cortante","…OK, La losa cumple por cortante")</f>
        <v>…OK, La losa cumple por cortante</v>
      </c>
      <c r="N135" s="127"/>
    </row>
    <row r="136" spans="1:18" s="9" customFormat="1" x14ac:dyDescent="0.3">
      <c r="A136" s="43"/>
      <c r="B136" s="43"/>
      <c r="D136" s="28"/>
      <c r="N136" s="127"/>
    </row>
    <row r="137" spans="1:18" s="9" customFormat="1" ht="15.6" x14ac:dyDescent="0.3">
      <c r="A137" s="116" t="s">
        <v>111</v>
      </c>
      <c r="B137" s="116"/>
      <c r="C137" s="73" t="s">
        <v>112</v>
      </c>
      <c r="D137" s="71"/>
      <c r="E137" s="71"/>
      <c r="F137" s="71"/>
      <c r="G137" s="71"/>
      <c r="H137" s="71"/>
      <c r="N137" s="127"/>
    </row>
    <row r="138" spans="1:18" x14ac:dyDescent="0.3">
      <c r="A138" s="48"/>
      <c r="B138" s="48"/>
      <c r="D138" s="4"/>
      <c r="E138" s="4"/>
      <c r="F138" s="7"/>
      <c r="G138" s="7"/>
      <c r="H138" s="7"/>
      <c r="I138" s="7"/>
      <c r="O138" s="33"/>
      <c r="P138" s="34"/>
      <c r="Q138" s="35"/>
      <c r="R138" s="36"/>
    </row>
    <row r="139" spans="1:18" x14ac:dyDescent="0.3">
      <c r="A139" s="48"/>
      <c r="B139" s="48"/>
      <c r="C139" s="8" t="s">
        <v>107</v>
      </c>
      <c r="D139" s="28">
        <f>F82</f>
        <v>2.1850387692307693</v>
      </c>
      <c r="E139" s="1" t="s">
        <v>10</v>
      </c>
      <c r="G139" s="7"/>
      <c r="H139" s="7"/>
      <c r="I139" s="7"/>
      <c r="O139" s="33"/>
      <c r="P139" s="34"/>
      <c r="Q139" s="35"/>
      <c r="R139" s="36"/>
    </row>
    <row r="140" spans="1:18" x14ac:dyDescent="0.3">
      <c r="A140" s="48"/>
      <c r="B140" s="48"/>
      <c r="C140" s="8" t="s">
        <v>109</v>
      </c>
      <c r="D140" s="28">
        <f>F83</f>
        <v>0.81234400000000029</v>
      </c>
      <c r="E140" s="1" t="s">
        <v>10</v>
      </c>
      <c r="G140" s="7"/>
      <c r="H140" s="7"/>
      <c r="I140" s="7"/>
      <c r="O140" s="33"/>
      <c r="P140" s="34"/>
      <c r="Q140" s="35"/>
      <c r="R140" s="36"/>
    </row>
    <row r="141" spans="1:18" x14ac:dyDescent="0.3">
      <c r="A141" s="48"/>
      <c r="B141" s="48"/>
      <c r="C141" s="8" t="s">
        <v>110</v>
      </c>
      <c r="D141" s="28">
        <f>F84</f>
        <v>1.0400098461538461</v>
      </c>
      <c r="E141" s="1" t="s">
        <v>10</v>
      </c>
      <c r="G141" s="7"/>
      <c r="H141" s="7"/>
      <c r="I141" s="7"/>
      <c r="O141" s="33"/>
      <c r="P141" s="34"/>
      <c r="Q141" s="35"/>
      <c r="R141" s="36"/>
    </row>
    <row r="142" spans="1:18" x14ac:dyDescent="0.3">
      <c r="A142" s="48"/>
      <c r="B142" s="48"/>
      <c r="C142" s="8" t="s">
        <v>108</v>
      </c>
      <c r="D142" s="28">
        <f>F85</f>
        <v>0.38135500000000011</v>
      </c>
      <c r="E142" s="1" t="s">
        <v>10</v>
      </c>
      <c r="G142" s="7"/>
      <c r="H142" s="7"/>
      <c r="I142" s="7"/>
      <c r="O142" s="33"/>
      <c r="P142" s="34"/>
      <c r="Q142" s="35"/>
      <c r="R142" s="36"/>
    </row>
    <row r="143" spans="1:18" x14ac:dyDescent="0.3">
      <c r="A143" s="48"/>
      <c r="B143" s="48"/>
      <c r="C143" s="8"/>
      <c r="D143" s="28"/>
      <c r="G143" s="7"/>
      <c r="H143" s="7"/>
      <c r="I143" s="7"/>
      <c r="O143" s="33"/>
      <c r="P143" s="34"/>
      <c r="Q143" s="35"/>
      <c r="R143" s="36"/>
    </row>
    <row r="144" spans="1:18" x14ac:dyDescent="0.3">
      <c r="A144" s="48"/>
      <c r="B144" s="48"/>
      <c r="C144" s="8" t="s">
        <v>36</v>
      </c>
      <c r="D144" s="4">
        <f>D122</f>
        <v>100</v>
      </c>
      <c r="E144" s="1" t="s">
        <v>3</v>
      </c>
      <c r="G144" s="7"/>
      <c r="H144" s="7"/>
      <c r="I144" s="7"/>
      <c r="O144" s="33"/>
      <c r="P144" s="34"/>
      <c r="Q144" s="35"/>
      <c r="R144" s="36"/>
    </row>
    <row r="145" spans="1:18" x14ac:dyDescent="0.3">
      <c r="A145" s="48"/>
      <c r="B145" s="48"/>
      <c r="C145" s="8" t="s">
        <v>37</v>
      </c>
      <c r="D145" s="4">
        <f>D123*100</f>
        <v>17</v>
      </c>
      <c r="E145" s="1" t="s">
        <v>3</v>
      </c>
      <c r="G145" s="7"/>
      <c r="H145" s="7"/>
      <c r="I145" s="7"/>
      <c r="O145" s="33"/>
      <c r="P145" s="34"/>
      <c r="Q145" s="35"/>
      <c r="R145" s="36"/>
    </row>
    <row r="146" spans="1:18" x14ac:dyDescent="0.3">
      <c r="A146" s="48"/>
      <c r="B146" s="48"/>
      <c r="C146" s="8"/>
      <c r="D146" s="28"/>
      <c r="G146" s="7"/>
      <c r="H146" s="7"/>
      <c r="I146" s="7"/>
      <c r="O146" s="33"/>
      <c r="P146" s="34"/>
      <c r="Q146" s="35"/>
      <c r="R146" s="36"/>
    </row>
    <row r="147" spans="1:18" x14ac:dyDescent="0.3">
      <c r="A147" s="48"/>
      <c r="B147" s="48"/>
      <c r="C147" s="47" t="s">
        <v>45</v>
      </c>
      <c r="D147" s="52">
        <v>0.9</v>
      </c>
      <c r="E147" s="46" t="s">
        <v>48</v>
      </c>
      <c r="G147" s="7"/>
      <c r="H147" s="7"/>
      <c r="I147" s="7"/>
      <c r="R147" s="36"/>
    </row>
    <row r="148" spans="1:18" x14ac:dyDescent="0.3">
      <c r="A148" s="48"/>
      <c r="B148" s="48"/>
      <c r="C148" s="47"/>
      <c r="D148" s="46"/>
      <c r="E148" s="46"/>
      <c r="F148" s="46"/>
      <c r="G148" s="7"/>
      <c r="H148" s="7"/>
      <c r="I148" s="7"/>
      <c r="R148" s="36"/>
    </row>
    <row r="149" spans="1:18" x14ac:dyDescent="0.3">
      <c r="A149" s="48"/>
      <c r="B149" s="48"/>
      <c r="C149" s="11" t="s">
        <v>39</v>
      </c>
      <c r="D149" s="28"/>
      <c r="E149" s="28"/>
      <c r="G149" s="7"/>
      <c r="H149" s="7"/>
      <c r="I149" s="7"/>
      <c r="R149" s="36"/>
    </row>
    <row r="150" spans="1:18" x14ac:dyDescent="0.3">
      <c r="A150" s="48"/>
      <c r="B150" s="48"/>
      <c r="C150" s="8"/>
      <c r="D150" s="28"/>
      <c r="E150" s="28"/>
      <c r="G150" s="7"/>
      <c r="H150" s="7"/>
      <c r="I150" s="7"/>
      <c r="R150" s="36"/>
    </row>
    <row r="151" spans="1:18" x14ac:dyDescent="0.3">
      <c r="A151" s="48"/>
      <c r="B151" s="48"/>
      <c r="C151" s="8"/>
      <c r="D151" s="28"/>
      <c r="E151" s="28"/>
      <c r="G151" s="7"/>
      <c r="H151" s="7"/>
      <c r="I151" s="7"/>
      <c r="R151" s="36"/>
    </row>
    <row r="152" spans="1:18" x14ac:dyDescent="0.3">
      <c r="A152" s="48"/>
      <c r="B152" s="48"/>
      <c r="C152" s="8"/>
      <c r="D152" s="28"/>
      <c r="E152" s="28"/>
      <c r="G152" s="7"/>
      <c r="H152" s="7"/>
      <c r="I152" s="7"/>
      <c r="R152" s="36"/>
    </row>
    <row r="153" spans="1:18" x14ac:dyDescent="0.3">
      <c r="A153" s="48"/>
      <c r="B153" s="48"/>
      <c r="C153" s="8"/>
      <c r="D153" s="28"/>
      <c r="E153" s="28"/>
      <c r="G153" s="7"/>
      <c r="H153" s="7"/>
      <c r="I153" s="7"/>
      <c r="R153" s="36"/>
    </row>
    <row r="154" spans="1:18" s="9" customFormat="1" x14ac:dyDescent="0.3">
      <c r="A154" s="43"/>
      <c r="B154" s="43"/>
      <c r="C154" s="108" t="s">
        <v>191</v>
      </c>
      <c r="D154" s="90"/>
      <c r="E154" s="90"/>
      <c r="F154" s="91"/>
      <c r="G154" s="91"/>
      <c r="H154" s="91"/>
      <c r="N154" s="127"/>
    </row>
    <row r="155" spans="1:18" s="9" customFormat="1" ht="18" x14ac:dyDescent="0.3">
      <c r="A155" s="43"/>
      <c r="B155" s="43"/>
      <c r="C155" s="44"/>
      <c r="D155" s="28"/>
      <c r="E155" s="28"/>
      <c r="N155" s="127"/>
    </row>
    <row r="156" spans="1:18" s="9" customFormat="1" x14ac:dyDescent="0.3">
      <c r="A156" s="43"/>
      <c r="B156" s="43"/>
      <c r="C156" s="29" t="s">
        <v>107</v>
      </c>
      <c r="D156" s="37">
        <f>D139</f>
        <v>2.1850387692307693</v>
      </c>
      <c r="E156" s="43" t="s">
        <v>10</v>
      </c>
      <c r="F156" s="29" t="s">
        <v>110</v>
      </c>
      <c r="G156" s="37">
        <f>D141</f>
        <v>1.0400098461538461</v>
      </c>
      <c r="H156" s="43" t="s">
        <v>10</v>
      </c>
      <c r="N156" s="127"/>
    </row>
    <row r="157" spans="1:18" s="9" customFormat="1" x14ac:dyDescent="0.3">
      <c r="A157" s="43"/>
      <c r="B157" s="43"/>
      <c r="N157" s="127"/>
    </row>
    <row r="158" spans="1:18" s="9" customFormat="1" x14ac:dyDescent="0.3">
      <c r="A158" s="43"/>
      <c r="B158" s="43"/>
      <c r="C158" s="11" t="s">
        <v>42</v>
      </c>
      <c r="D158" s="28"/>
      <c r="E158" s="28"/>
      <c r="F158" s="89" t="s">
        <v>42</v>
      </c>
      <c r="G158" s="28"/>
      <c r="H158" s="28"/>
      <c r="N158" s="127"/>
    </row>
    <row r="159" spans="1:18" s="9" customFormat="1" x14ac:dyDescent="0.3">
      <c r="A159" s="43"/>
      <c r="B159" s="43"/>
      <c r="C159" s="8" t="s">
        <v>43</v>
      </c>
      <c r="D159" s="28">
        <f>D145/5</f>
        <v>3.4</v>
      </c>
      <c r="E159" s="1" t="s">
        <v>3</v>
      </c>
      <c r="F159" s="8" t="s">
        <v>43</v>
      </c>
      <c r="G159" s="28">
        <f>D145/5</f>
        <v>3.4</v>
      </c>
      <c r="H159" s="1" t="s">
        <v>3</v>
      </c>
      <c r="N159" s="127"/>
    </row>
    <row r="160" spans="1:18" s="9" customFormat="1" x14ac:dyDescent="0.3">
      <c r="A160" s="43"/>
      <c r="B160" s="43"/>
      <c r="C160" s="8"/>
      <c r="D160" s="28"/>
      <c r="E160" s="1"/>
      <c r="F160" s="8"/>
      <c r="G160" s="28"/>
      <c r="H160" s="1"/>
      <c r="N160" s="127"/>
    </row>
    <row r="161" spans="1:14" s="9" customFormat="1" x14ac:dyDescent="0.3">
      <c r="A161" s="43"/>
      <c r="B161" s="43"/>
      <c r="C161" s="8" t="s">
        <v>40</v>
      </c>
      <c r="F161" s="8" t="s">
        <v>40</v>
      </c>
      <c r="K161" s="86"/>
      <c r="L161" s="85"/>
      <c r="N161" s="127"/>
    </row>
    <row r="162" spans="1:14" s="9" customFormat="1" x14ac:dyDescent="0.3">
      <c r="A162" s="43"/>
      <c r="B162" s="43"/>
      <c r="C162" s="8" t="s">
        <v>11</v>
      </c>
      <c r="D162" s="28">
        <f>$D$156*100000/($D$147*$D$6*($D$145-D159/2))</f>
        <v>3.7781214670103558</v>
      </c>
      <c r="E162" s="9" t="s">
        <v>4</v>
      </c>
      <c r="F162" s="8" t="s">
        <v>11</v>
      </c>
      <c r="G162" s="28">
        <f>$G$156*100000/($D$147*$D$6*($D$145-G159/2))</f>
        <v>1.798267189116862</v>
      </c>
      <c r="H162" s="9" t="s">
        <v>4</v>
      </c>
      <c r="K162" s="10"/>
      <c r="L162" s="85"/>
      <c r="N162" s="127"/>
    </row>
    <row r="163" spans="1:14" s="9" customFormat="1" x14ac:dyDescent="0.3">
      <c r="A163" s="43"/>
      <c r="B163" s="43"/>
      <c r="C163" s="87" t="s">
        <v>41</v>
      </c>
      <c r="D163" s="88">
        <f xml:space="preserve"> D162*$D$6/(0.85*$D$5*$D$144)</f>
        <v>0.88896975694361313</v>
      </c>
      <c r="E163" s="45" t="s">
        <v>3</v>
      </c>
      <c r="F163" s="87" t="s">
        <v>41</v>
      </c>
      <c r="G163" s="88">
        <f xml:space="preserve"> G162*$D$6/(0.85*$D$5*$D$144)</f>
        <v>0.42312169155690871</v>
      </c>
      <c r="H163" s="45" t="s">
        <v>3</v>
      </c>
      <c r="K163" s="86"/>
      <c r="L163" s="85"/>
      <c r="N163" s="127"/>
    </row>
    <row r="164" spans="1:14" s="9" customFormat="1" x14ac:dyDescent="0.3">
      <c r="A164" s="43"/>
      <c r="B164" s="43"/>
      <c r="C164" s="8" t="s">
        <v>11</v>
      </c>
      <c r="D164" s="28">
        <f>$D$156*100000/($D$147*$D$6*($D$145-D163/2))</f>
        <v>3.4916013196164815</v>
      </c>
      <c r="E164" s="9" t="s">
        <v>4</v>
      </c>
      <c r="F164" s="8" t="s">
        <v>11</v>
      </c>
      <c r="G164" s="28">
        <f>$G$156*100000/($D$147*$D$6*($D$145-G163/2))</f>
        <v>1.6388353759836911</v>
      </c>
      <c r="H164" s="9" t="s">
        <v>4</v>
      </c>
      <c r="K164" s="10"/>
      <c r="L164" s="85"/>
      <c r="N164" s="127"/>
    </row>
    <row r="165" spans="1:14" s="9" customFormat="1" x14ac:dyDescent="0.3">
      <c r="A165" s="43"/>
      <c r="B165" s="43"/>
      <c r="C165" s="87" t="s">
        <v>41</v>
      </c>
      <c r="D165" s="28">
        <f xml:space="preserve"> D164*$D$6/(0.85*$D$5*$D$144)</f>
        <v>0.82155325167446625</v>
      </c>
      <c r="E165" s="45" t="s">
        <v>3</v>
      </c>
      <c r="F165" s="87" t="s">
        <v>41</v>
      </c>
      <c r="G165" s="88">
        <f xml:space="preserve"> G164*$D$6/(0.85*$D$5*$D$144)</f>
        <v>0.38560832376086851</v>
      </c>
      <c r="H165" s="45" t="s">
        <v>3</v>
      </c>
      <c r="K165" s="86"/>
      <c r="L165" s="85"/>
      <c r="N165" s="127"/>
    </row>
    <row r="166" spans="1:14" s="9" customFormat="1" x14ac:dyDescent="0.3">
      <c r="A166" s="43"/>
      <c r="B166" s="43"/>
      <c r="C166" s="8" t="s">
        <v>11</v>
      </c>
      <c r="D166" s="28">
        <f>$D$156*100000/($D$147*$D$6*($D$145-D165/2))</f>
        <v>3.4845066065774035</v>
      </c>
      <c r="E166" s="9" t="s">
        <v>4</v>
      </c>
      <c r="F166" s="8" t="s">
        <v>11</v>
      </c>
      <c r="G166" s="28">
        <f>$G$156*100000/($D$147*$D$6*($D$145-G165/2))</f>
        <v>1.6370064500043497</v>
      </c>
      <c r="H166" s="9" t="s">
        <v>4</v>
      </c>
      <c r="K166" s="10"/>
      <c r="L166" s="85"/>
      <c r="N166" s="127"/>
    </row>
    <row r="167" spans="1:14" s="9" customFormat="1" x14ac:dyDescent="0.3">
      <c r="A167" s="43"/>
      <c r="B167" s="43"/>
      <c r="C167" s="87" t="s">
        <v>41</v>
      </c>
      <c r="D167" s="28">
        <f xml:space="preserve"> D166*$D$6/(0.85*$D$5*$D$144)</f>
        <v>0.8198839074299773</v>
      </c>
      <c r="E167" s="45" t="s">
        <v>3</v>
      </c>
      <c r="F167" s="87" t="s">
        <v>41</v>
      </c>
      <c r="G167" s="88">
        <f xml:space="preserve"> G166*$D$6/(0.85*$D$5*$D$144)</f>
        <v>0.3851779882363176</v>
      </c>
      <c r="H167" s="45" t="s">
        <v>3</v>
      </c>
      <c r="K167" s="86"/>
      <c r="L167" s="85"/>
      <c r="N167" s="127"/>
    </row>
    <row r="168" spans="1:14" s="9" customFormat="1" x14ac:dyDescent="0.3">
      <c r="A168" s="43"/>
      <c r="B168" s="43"/>
      <c r="C168" s="8" t="s">
        <v>11</v>
      </c>
      <c r="D168" s="28">
        <f>$D$156*100000/($D$147*$D$6*($D$145-D167/2))</f>
        <v>3.4843312955256773</v>
      </c>
      <c r="E168" s="9" t="s">
        <v>4</v>
      </c>
      <c r="F168" s="8" t="s">
        <v>11</v>
      </c>
      <c r="G168" s="28">
        <f>$G$156*100000/($D$147*$D$6*($D$145-G167/2))</f>
        <v>1.6369854931172623</v>
      </c>
      <c r="H168" s="9" t="s">
        <v>4</v>
      </c>
      <c r="K168" s="10"/>
      <c r="L168" s="85"/>
      <c r="N168" s="127"/>
    </row>
    <row r="169" spans="1:14" s="9" customFormat="1" x14ac:dyDescent="0.3">
      <c r="A169" s="43"/>
      <c r="B169" s="43"/>
      <c r="C169" s="87" t="s">
        <v>41</v>
      </c>
      <c r="D169" s="28">
        <f xml:space="preserve"> D168*$D$6/(0.85*$D$5*$D$144)</f>
        <v>0.81984265777074761</v>
      </c>
      <c r="E169" s="45" t="s">
        <v>3</v>
      </c>
      <c r="F169" s="87" t="s">
        <v>41</v>
      </c>
      <c r="G169" s="88">
        <f xml:space="preserve"> G168*$D$6/(0.85*$D$5*$D$144)</f>
        <v>0.3851730572040617</v>
      </c>
      <c r="H169" s="45" t="s">
        <v>3</v>
      </c>
      <c r="K169" s="86"/>
      <c r="L169" s="85"/>
      <c r="N169" s="127"/>
    </row>
    <row r="170" spans="1:14" s="9" customFormat="1" x14ac:dyDescent="0.3">
      <c r="A170" s="43"/>
      <c r="B170" s="43"/>
      <c r="C170" s="8" t="s">
        <v>11</v>
      </c>
      <c r="D170" s="28">
        <f>$D$156*100000/($D$147*$D$6*($D$145-D169/2))</f>
        <v>3.4843269637958096</v>
      </c>
      <c r="E170" s="9" t="s">
        <v>4</v>
      </c>
      <c r="F170" s="8" t="s">
        <v>11</v>
      </c>
      <c r="G170" s="28">
        <f>$G$156*100000/($D$147*$D$6*($D$145-G169/2))</f>
        <v>1.6369852529842914</v>
      </c>
      <c r="H170" s="9" t="s">
        <v>4</v>
      </c>
      <c r="K170" s="10"/>
      <c r="N170" s="127"/>
    </row>
    <row r="171" spans="1:14" s="9" customFormat="1" x14ac:dyDescent="0.3">
      <c r="A171" s="43"/>
      <c r="B171" s="43"/>
      <c r="C171" s="87" t="s">
        <v>41</v>
      </c>
      <c r="D171" s="28">
        <f xml:space="preserve"> D170*$D$6/(0.85*$D$5*$D$144)</f>
        <v>0.81984163854019054</v>
      </c>
      <c r="E171" s="45" t="s">
        <v>3</v>
      </c>
      <c r="F171" s="87" t="s">
        <v>41</v>
      </c>
      <c r="G171" s="88">
        <f xml:space="preserve"> G170*$D$6/(0.85*$D$5*$D$144)</f>
        <v>0.38517300070218624</v>
      </c>
      <c r="H171" s="45" t="s">
        <v>3</v>
      </c>
      <c r="N171" s="127"/>
    </row>
    <row r="172" spans="1:14" s="9" customFormat="1" x14ac:dyDescent="0.3">
      <c r="A172" s="43"/>
      <c r="B172" s="43"/>
      <c r="C172" s="8" t="s">
        <v>11</v>
      </c>
      <c r="D172" s="28">
        <f>$D$156*100000/($D$147*$D$6*($D$145-D171/2))</f>
        <v>3.4843268567639964</v>
      </c>
      <c r="E172" s="9" t="s">
        <v>4</v>
      </c>
      <c r="F172" s="8" t="s">
        <v>11</v>
      </c>
      <c r="G172" s="28">
        <f>$G$156*100000/($D$147*$D$6*($D$145-G171/2))</f>
        <v>1.6369852502327455</v>
      </c>
      <c r="H172" s="9" t="s">
        <v>4</v>
      </c>
      <c r="K172" s="10"/>
      <c r="N172" s="127"/>
    </row>
    <row r="173" spans="1:14" s="9" customFormat="1" x14ac:dyDescent="0.3">
      <c r="A173" s="43"/>
      <c r="B173" s="43"/>
      <c r="C173" s="87" t="s">
        <v>41</v>
      </c>
      <c r="D173" s="28">
        <f xml:space="preserve"> D172*$D$6/(0.85*$D$5*$D$144)</f>
        <v>0.8198416133562344</v>
      </c>
      <c r="E173" s="45" t="s">
        <v>3</v>
      </c>
      <c r="F173" s="87" t="s">
        <v>41</v>
      </c>
      <c r="G173" s="88">
        <f xml:space="preserve"> G172*$D$6/(0.85*$D$5*$D$144)</f>
        <v>0.38517300005476368</v>
      </c>
      <c r="H173" s="45" t="s">
        <v>3</v>
      </c>
      <c r="N173" s="127"/>
    </row>
    <row r="174" spans="1:14" s="9" customFormat="1" x14ac:dyDescent="0.3">
      <c r="A174" s="43"/>
      <c r="B174" s="43"/>
      <c r="C174" s="8"/>
      <c r="N174" s="127"/>
    </row>
    <row r="175" spans="1:14" s="9" customFormat="1" x14ac:dyDescent="0.3">
      <c r="A175" s="43"/>
      <c r="B175" s="43"/>
      <c r="C175" s="29" t="s">
        <v>113</v>
      </c>
      <c r="D175" s="37">
        <f>D172</f>
        <v>3.4843268567639964</v>
      </c>
      <c r="E175" s="43" t="s">
        <v>4</v>
      </c>
      <c r="F175" s="29" t="s">
        <v>114</v>
      </c>
      <c r="G175" s="37">
        <f>G172</f>
        <v>1.6369852502327455</v>
      </c>
      <c r="H175" s="43" t="s">
        <v>4</v>
      </c>
      <c r="N175" s="127"/>
    </row>
    <row r="177" spans="1:14" ht="15" customHeight="1" x14ac:dyDescent="0.3">
      <c r="A177" s="44"/>
      <c r="B177" s="44"/>
      <c r="C177" s="108" t="s">
        <v>192</v>
      </c>
      <c r="D177" s="90"/>
      <c r="E177" s="90"/>
      <c r="F177" s="91"/>
      <c r="G177" s="91"/>
      <c r="H177" s="91"/>
      <c r="I177" s="9"/>
      <c r="J177" s="9"/>
      <c r="K177" s="16"/>
    </row>
    <row r="178" spans="1:14" ht="18" x14ac:dyDescent="0.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16"/>
    </row>
    <row r="179" spans="1:14" x14ac:dyDescent="0.3">
      <c r="C179" s="29" t="s">
        <v>109</v>
      </c>
      <c r="D179" s="37">
        <f>D140</f>
        <v>0.81234400000000029</v>
      </c>
      <c r="E179" s="2" t="s">
        <v>10</v>
      </c>
      <c r="F179" s="29" t="s">
        <v>108</v>
      </c>
      <c r="G179" s="37">
        <f>D142</f>
        <v>0.38135500000000011</v>
      </c>
      <c r="H179" s="2" t="s">
        <v>10</v>
      </c>
    </row>
    <row r="181" spans="1:14" s="9" customFormat="1" x14ac:dyDescent="0.3">
      <c r="A181" s="43"/>
      <c r="B181" s="43"/>
      <c r="C181" s="11" t="s">
        <v>42</v>
      </c>
      <c r="D181" s="28"/>
      <c r="E181" s="28"/>
      <c r="F181" s="89" t="s">
        <v>42</v>
      </c>
      <c r="G181" s="28"/>
      <c r="H181" s="28"/>
      <c r="N181" s="127"/>
    </row>
    <row r="182" spans="1:14" s="9" customFormat="1" x14ac:dyDescent="0.3">
      <c r="A182" s="43"/>
      <c r="B182" s="43"/>
      <c r="C182" s="8" t="s">
        <v>43</v>
      </c>
      <c r="D182" s="28">
        <f>D145/5</f>
        <v>3.4</v>
      </c>
      <c r="E182" s="1" t="s">
        <v>3</v>
      </c>
      <c r="F182" s="8" t="s">
        <v>43</v>
      </c>
      <c r="G182" s="28">
        <f>D145/5</f>
        <v>3.4</v>
      </c>
      <c r="H182" s="1" t="s">
        <v>3</v>
      </c>
      <c r="N182" s="127"/>
    </row>
    <row r="184" spans="1:14" x14ac:dyDescent="0.3">
      <c r="B184" s="43"/>
      <c r="C184" s="8" t="s">
        <v>40</v>
      </c>
      <c r="D184" s="9"/>
      <c r="E184" s="9"/>
      <c r="F184" s="8" t="s">
        <v>40</v>
      </c>
      <c r="G184" s="9"/>
      <c r="H184" s="9"/>
      <c r="K184" s="34"/>
      <c r="L184" s="35"/>
    </row>
    <row r="185" spans="1:14" x14ac:dyDescent="0.3">
      <c r="B185" s="43"/>
      <c r="C185" s="8" t="s">
        <v>11</v>
      </c>
      <c r="D185" s="28">
        <f>$D$179*100000/($D$147*$D$6*($D$145-D182/2))</f>
        <v>1.4046132033060141</v>
      </c>
      <c r="E185" s="9" t="s">
        <v>4</v>
      </c>
      <c r="F185" s="8" t="s">
        <v>11</v>
      </c>
      <c r="G185" s="28">
        <f>$G$179*100000/($D$147*$D$6*($D$145-G182/2))</f>
        <v>0.65939585710827564</v>
      </c>
      <c r="H185" s="9" t="s">
        <v>4</v>
      </c>
      <c r="K185" s="10"/>
      <c r="L185" s="35"/>
    </row>
    <row r="186" spans="1:14" x14ac:dyDescent="0.3">
      <c r="B186" s="43"/>
      <c r="C186" s="87" t="s">
        <v>41</v>
      </c>
      <c r="D186" s="88">
        <f xml:space="preserve"> D185*$D$6/(0.85*$D$5*$D$144)</f>
        <v>0.33049722430729744</v>
      </c>
      <c r="E186" s="45" t="s">
        <v>3</v>
      </c>
      <c r="F186" s="87" t="s">
        <v>41</v>
      </c>
      <c r="G186" s="88">
        <f xml:space="preserve"> G185*$D$6/(0.85*$D$5*$D$144)</f>
        <v>0.1551519663784178</v>
      </c>
      <c r="H186" s="45" t="s">
        <v>3</v>
      </c>
      <c r="K186" s="34"/>
      <c r="L186" s="35"/>
    </row>
    <row r="187" spans="1:14" x14ac:dyDescent="0.3">
      <c r="B187" s="43"/>
      <c r="C187" s="8" t="s">
        <v>11</v>
      </c>
      <c r="D187" s="28">
        <f>$D$179*100000/($D$147*$D$6*($D$145-D186/2))</f>
        <v>1.2765606996784571</v>
      </c>
      <c r="E187" s="9" t="s">
        <v>4</v>
      </c>
      <c r="F187" s="8" t="s">
        <v>11</v>
      </c>
      <c r="G187" s="28">
        <f>$G$179*100000/($D$147*$D$6*($D$145-G186/2))</f>
        <v>0.59617680089651548</v>
      </c>
      <c r="H187" s="9" t="s">
        <v>4</v>
      </c>
      <c r="K187" s="10"/>
      <c r="L187" s="35"/>
    </row>
    <row r="188" spans="1:14" x14ac:dyDescent="0.3">
      <c r="B188" s="43"/>
      <c r="C188" s="87" t="s">
        <v>41</v>
      </c>
      <c r="D188" s="88">
        <f xml:space="preserve"> D187*$D$6/(0.85*$D$5*$D$144)</f>
        <v>0.30036722345375461</v>
      </c>
      <c r="E188" s="45" t="s">
        <v>3</v>
      </c>
      <c r="F188" s="87" t="s">
        <v>41</v>
      </c>
      <c r="G188" s="88">
        <f xml:space="preserve"> G187*$D$6/(0.85*$D$5*$D$144)</f>
        <v>0.14027689432859186</v>
      </c>
      <c r="H188" s="45" t="s">
        <v>3</v>
      </c>
      <c r="K188" s="34"/>
      <c r="L188" s="35"/>
    </row>
    <row r="189" spans="1:14" x14ac:dyDescent="0.3">
      <c r="B189" s="43"/>
      <c r="C189" s="8" t="s">
        <v>11</v>
      </c>
      <c r="D189" s="28">
        <f>$D$179*100000/($D$147*$D$6*($D$145-D188/2))</f>
        <v>1.2754193586072964</v>
      </c>
      <c r="E189" s="9" t="s">
        <v>4</v>
      </c>
      <c r="F189" s="8" t="s">
        <v>11</v>
      </c>
      <c r="G189" s="28">
        <f>$G$179*100000/($D$147*$D$6*($D$145-G188/2))</f>
        <v>0.59591489170014977</v>
      </c>
      <c r="H189" s="9" t="s">
        <v>4</v>
      </c>
      <c r="K189" s="10"/>
      <c r="L189" s="35"/>
    </row>
    <row r="190" spans="1:14" x14ac:dyDescent="0.3">
      <c r="B190" s="43"/>
      <c r="C190" s="87" t="s">
        <v>41</v>
      </c>
      <c r="D190" s="88">
        <f xml:space="preserve"> D189*$D$6/(0.85*$D$5*$D$144)</f>
        <v>0.3000986726134815</v>
      </c>
      <c r="E190" s="45" t="s">
        <v>3</v>
      </c>
      <c r="F190" s="87" t="s">
        <v>41</v>
      </c>
      <c r="G190" s="88">
        <f xml:space="preserve"> G189*$D$6/(0.85*$D$5*$D$144)</f>
        <v>0.14021526863532938</v>
      </c>
      <c r="H190" s="45" t="s">
        <v>3</v>
      </c>
      <c r="K190" s="34"/>
      <c r="L190" s="35"/>
    </row>
    <row r="191" spans="1:14" x14ac:dyDescent="0.3">
      <c r="B191" s="43"/>
      <c r="C191" s="8" t="s">
        <v>11</v>
      </c>
      <c r="D191" s="28">
        <f>$D$179*100000/($D$147*$D$6*($D$145-D190/2))</f>
        <v>1.2754091949294526</v>
      </c>
      <c r="E191" s="9" t="s">
        <v>4</v>
      </c>
      <c r="F191" s="8" t="s">
        <v>11</v>
      </c>
      <c r="G191" s="28">
        <f>$G$179*100000/($D$147*$D$6*($D$145-G190/2))</f>
        <v>0.5959138071194704</v>
      </c>
      <c r="H191" s="9" t="s">
        <v>4</v>
      </c>
      <c r="K191" s="10"/>
      <c r="L191" s="35"/>
    </row>
    <row r="192" spans="1:14" x14ac:dyDescent="0.3">
      <c r="B192" s="43"/>
      <c r="C192" s="87" t="s">
        <v>41</v>
      </c>
      <c r="D192" s="88">
        <f xml:space="preserve"> D191*$D$6/(0.85*$D$5*$D$144)</f>
        <v>0.30009628115987119</v>
      </c>
      <c r="E192" s="45" t="s">
        <v>3</v>
      </c>
      <c r="F192" s="87" t="s">
        <v>41</v>
      </c>
      <c r="G192" s="88">
        <f xml:space="preserve"> G191*$D$6/(0.85*$D$5*$D$144)</f>
        <v>0.14021501343987539</v>
      </c>
      <c r="H192" s="45" t="s">
        <v>3</v>
      </c>
      <c r="K192" s="34"/>
      <c r="L192" s="35"/>
    </row>
    <row r="193" spans="2:11" x14ac:dyDescent="0.3">
      <c r="B193" s="43"/>
      <c r="C193" s="8" t="s">
        <v>11</v>
      </c>
      <c r="D193" s="28">
        <f>$D$179*100000/($D$147*$D$6*($D$145-D192/2))</f>
        <v>1.2754091044223124</v>
      </c>
      <c r="E193" s="9" t="s">
        <v>4</v>
      </c>
      <c r="F193" s="8" t="s">
        <v>11</v>
      </c>
      <c r="G193" s="28">
        <f>$G$179*100000/($D$147*$D$6*($D$145-G192/2))</f>
        <v>0.59591380262816918</v>
      </c>
      <c r="H193" s="9" t="s">
        <v>4</v>
      </c>
      <c r="K193" s="10"/>
    </row>
    <row r="194" spans="2:11" x14ac:dyDescent="0.3">
      <c r="B194" s="43"/>
      <c r="C194" s="87" t="s">
        <v>41</v>
      </c>
      <c r="D194" s="88">
        <f xml:space="preserve"> D193*$D$6/(0.85*$D$5*$D$144)</f>
        <v>0.30009625986407351</v>
      </c>
      <c r="E194" s="45" t="s">
        <v>3</v>
      </c>
      <c r="F194" s="87" t="s">
        <v>41</v>
      </c>
      <c r="G194" s="88">
        <f xml:space="preserve"> G193*$D$6/(0.85*$D$5*$D$144)</f>
        <v>0.14021501238309864</v>
      </c>
      <c r="H194" s="45" t="s">
        <v>3</v>
      </c>
    </row>
    <row r="195" spans="2:11" x14ac:dyDescent="0.3">
      <c r="B195" s="43"/>
      <c r="C195" s="8" t="s">
        <v>11</v>
      </c>
      <c r="D195" s="28">
        <f>$D$179*100000/($D$147*$D$6*($D$145-D194/2))</f>
        <v>1.2754091036163497</v>
      </c>
      <c r="E195" s="9" t="s">
        <v>4</v>
      </c>
      <c r="F195" s="8" t="s">
        <v>11</v>
      </c>
      <c r="G195" s="28">
        <f>$G$179*100000/($D$147*$D$6*($D$145-G194/2))</f>
        <v>0.5959138026095705</v>
      </c>
      <c r="H195" s="9" t="s">
        <v>4</v>
      </c>
      <c r="K195" s="10"/>
    </row>
    <row r="196" spans="2:11" x14ac:dyDescent="0.3">
      <c r="B196" s="43"/>
      <c r="C196" s="87" t="s">
        <v>41</v>
      </c>
      <c r="D196" s="88">
        <f xml:space="preserve"> D195*$D$6/(0.85*$D$5*$D$144)</f>
        <v>0.30009625967443521</v>
      </c>
      <c r="E196" s="45" t="s">
        <v>3</v>
      </c>
      <c r="F196" s="87" t="s">
        <v>41</v>
      </c>
      <c r="G196" s="88">
        <f xml:space="preserve"> G195*$D$6/(0.85*$D$5*$D$144)</f>
        <v>0.14021501237872247</v>
      </c>
      <c r="H196" s="45" t="s">
        <v>3</v>
      </c>
    </row>
    <row r="197" spans="2:11" x14ac:dyDescent="0.3">
      <c r="C197" s="39"/>
      <c r="D197" s="42"/>
      <c r="E197" s="41"/>
      <c r="F197" s="39"/>
      <c r="G197" s="40"/>
      <c r="H197" s="41"/>
    </row>
    <row r="198" spans="2:11" x14ac:dyDescent="0.3">
      <c r="C198" s="30" t="s">
        <v>113</v>
      </c>
      <c r="D198" s="37">
        <f>D195</f>
        <v>1.2754091036163497</v>
      </c>
      <c r="E198" s="43" t="s">
        <v>4</v>
      </c>
      <c r="F198" s="30" t="s">
        <v>114</v>
      </c>
      <c r="G198" s="37">
        <f>G195</f>
        <v>0.5959138026095705</v>
      </c>
      <c r="H198" s="43" t="s">
        <v>4</v>
      </c>
      <c r="K198" s="9"/>
    </row>
    <row r="200" spans="2:11" x14ac:dyDescent="0.3">
      <c r="C200" s="108" t="s">
        <v>115</v>
      </c>
      <c r="D200" s="90"/>
      <c r="E200" s="90"/>
      <c r="F200" s="91"/>
      <c r="G200" s="91"/>
      <c r="H200" s="9"/>
      <c r="I200" s="9"/>
      <c r="J200" s="9"/>
    </row>
    <row r="201" spans="2:11" x14ac:dyDescent="0.3">
      <c r="C201" s="3"/>
      <c r="D201" s="4"/>
      <c r="E201" s="4"/>
      <c r="F201" s="9"/>
    </row>
    <row r="202" spans="2:11" x14ac:dyDescent="0.3">
      <c r="C202" s="3"/>
      <c r="D202" s="4"/>
      <c r="E202" s="4"/>
      <c r="F202" s="9"/>
    </row>
    <row r="203" spans="2:11" x14ac:dyDescent="0.3">
      <c r="C203" s="30" t="s">
        <v>44</v>
      </c>
      <c r="D203" s="100">
        <f>0.0018*D122*D10*100</f>
        <v>3.5999999999999996</v>
      </c>
      <c r="E203" s="43" t="s">
        <v>4</v>
      </c>
    </row>
    <row r="204" spans="2:11" x14ac:dyDescent="0.3">
      <c r="C204" s="3"/>
      <c r="D204" s="42"/>
      <c r="E204" s="42"/>
      <c r="F204" s="9"/>
    </row>
    <row r="205" spans="2:11" x14ac:dyDescent="0.3">
      <c r="C205" s="108" t="s">
        <v>117</v>
      </c>
      <c r="D205" s="90"/>
      <c r="E205" s="90"/>
      <c r="F205" s="91"/>
      <c r="G205" s="91"/>
      <c r="H205" s="9"/>
      <c r="I205" s="9"/>
      <c r="J205" s="9"/>
    </row>
    <row r="206" spans="2:11" ht="15" customHeight="1" x14ac:dyDescent="0.3">
      <c r="C206" s="98"/>
      <c r="D206" s="28"/>
      <c r="E206" s="28"/>
      <c r="F206" s="9"/>
      <c r="G206" s="9"/>
      <c r="H206" s="9"/>
      <c r="I206" s="9"/>
      <c r="J206" s="9"/>
    </row>
    <row r="207" spans="2:11" ht="15" customHeight="1" x14ac:dyDescent="0.3">
      <c r="C207" s="10" t="s">
        <v>130</v>
      </c>
      <c r="D207" s="37"/>
      <c r="E207" s="37"/>
      <c r="F207" s="9"/>
      <c r="G207" s="9"/>
      <c r="H207" s="9"/>
      <c r="I207" s="9"/>
      <c r="J207" s="9"/>
    </row>
    <row r="208" spans="2:11" ht="15" customHeight="1" x14ac:dyDescent="0.3">
      <c r="C208" s="10"/>
      <c r="D208" s="37"/>
      <c r="E208" s="37"/>
      <c r="F208" s="10"/>
      <c r="G208" s="37"/>
      <c r="H208" s="37"/>
      <c r="I208" s="9"/>
      <c r="J208" s="9"/>
    </row>
    <row r="209" spans="1:16" ht="15" customHeight="1" x14ac:dyDescent="0.3">
      <c r="C209" s="8" t="s">
        <v>131</v>
      </c>
      <c r="D209" s="28">
        <f>3*D10</f>
        <v>0.60000000000000009</v>
      </c>
      <c r="E209" s="99" t="s">
        <v>0</v>
      </c>
      <c r="F209" s="8" t="s">
        <v>131</v>
      </c>
      <c r="G209" s="28">
        <v>0.4</v>
      </c>
      <c r="H209" s="99" t="s">
        <v>0</v>
      </c>
      <c r="I209" s="9"/>
      <c r="J209" s="9"/>
    </row>
    <row r="210" spans="1:16" ht="15" customHeight="1" x14ac:dyDescent="0.3">
      <c r="C210" s="8"/>
      <c r="D210" s="28"/>
      <c r="E210" s="99"/>
      <c r="F210" s="8"/>
      <c r="G210" s="28"/>
      <c r="H210" s="99"/>
      <c r="I210" s="9"/>
      <c r="J210" s="9"/>
    </row>
    <row r="211" spans="1:16" ht="15" customHeight="1" x14ac:dyDescent="0.3">
      <c r="B211" s="1"/>
      <c r="C211" s="2"/>
      <c r="D211" s="30" t="s">
        <v>135</v>
      </c>
      <c r="E211" s="37">
        <f>MIN(D209,G209)</f>
        <v>0.4</v>
      </c>
      <c r="F211" s="43" t="s">
        <v>0</v>
      </c>
      <c r="G211" s="9"/>
      <c r="H211" s="9"/>
      <c r="I211" s="9"/>
      <c r="J211" s="9"/>
    </row>
    <row r="212" spans="1:16" x14ac:dyDescent="0.3">
      <c r="C212" s="3"/>
      <c r="D212" s="42"/>
      <c r="E212" s="42"/>
      <c r="F212" s="9"/>
    </row>
    <row r="213" spans="1:16" x14ac:dyDescent="0.3">
      <c r="C213" s="3"/>
      <c r="D213" s="94" t="s">
        <v>123</v>
      </c>
      <c r="E213" s="94" t="s">
        <v>122</v>
      </c>
      <c r="F213" s="96" t="s">
        <v>129</v>
      </c>
      <c r="G213" s="96" t="s">
        <v>124</v>
      </c>
      <c r="H213" s="96" t="s">
        <v>127</v>
      </c>
      <c r="I213" s="96" t="s">
        <v>128</v>
      </c>
      <c r="O213" s="13" t="s">
        <v>125</v>
      </c>
      <c r="P213" s="13" t="s">
        <v>126</v>
      </c>
    </row>
    <row r="214" spans="1:16" x14ac:dyDescent="0.3">
      <c r="C214" s="93" t="s">
        <v>118</v>
      </c>
      <c r="D214" s="92">
        <f>D139</f>
        <v>2.1850387692307693</v>
      </c>
      <c r="E214" s="92">
        <f>D175</f>
        <v>3.4843268567639964</v>
      </c>
      <c r="F214" s="95">
        <v>3</v>
      </c>
      <c r="G214" s="78" t="str">
        <f>LOOKUP(F214,$O$107:$O$115,$P$107:$P$115)</f>
        <v>3/8"</v>
      </c>
      <c r="H214" s="92">
        <f>P214/E214</f>
        <v>0.20450360192172973</v>
      </c>
      <c r="I214" s="97">
        <f t="shared" ref="I214:I219" si="0">IF(H214&lt;=$E$211,H214,$E$211)</f>
        <v>0.20450360192172973</v>
      </c>
      <c r="M214" s="14"/>
      <c r="O214" s="15">
        <f t="shared" ref="O214:O219" si="1">LOOKUP(F214,$O$107:$O$115,$Q$107:$Q$115)</f>
        <v>0.95250000000000001</v>
      </c>
      <c r="P214" s="15">
        <f t="shared" ref="P214:P219" si="2">LOOKUP(F214,$O$107:$O$115,$R$107:$R$115)</f>
        <v>0.71255739248085614</v>
      </c>
    </row>
    <row r="215" spans="1:16" x14ac:dyDescent="0.3">
      <c r="C215" s="93" t="s">
        <v>119</v>
      </c>
      <c r="D215" s="92">
        <f>D141</f>
        <v>1.0400098461538461</v>
      </c>
      <c r="E215" s="92">
        <f>MAX(D203,G175)</f>
        <v>3.5999999999999996</v>
      </c>
      <c r="F215" s="95">
        <v>3</v>
      </c>
      <c r="G215" s="78" t="str">
        <f t="shared" ref="G215:G218" si="3">LOOKUP(F215,$O$107:$O$115,$P$107:$P$115)</f>
        <v>3/8"</v>
      </c>
      <c r="H215" s="92">
        <f>P215/E215</f>
        <v>0.19793260902246007</v>
      </c>
      <c r="I215" s="97">
        <f t="shared" si="0"/>
        <v>0.19793260902246007</v>
      </c>
      <c r="M215" s="12"/>
      <c r="O215" s="15">
        <f t="shared" si="1"/>
        <v>0.95250000000000001</v>
      </c>
      <c r="P215" s="15">
        <f t="shared" si="2"/>
        <v>0.71255739248085614</v>
      </c>
    </row>
    <row r="216" spans="1:16" x14ac:dyDescent="0.3">
      <c r="C216" s="93" t="s">
        <v>118</v>
      </c>
      <c r="D216" s="92">
        <f>D139</f>
        <v>2.1850387692307693</v>
      </c>
      <c r="E216" s="92">
        <f>D175</f>
        <v>3.4843268567639964</v>
      </c>
      <c r="F216" s="95">
        <v>3</v>
      </c>
      <c r="G216" s="78" t="str">
        <f t="shared" si="3"/>
        <v>3/8"</v>
      </c>
      <c r="H216" s="92">
        <f t="shared" ref="H216:H218" si="4">P216/E216</f>
        <v>0.20450360192172973</v>
      </c>
      <c r="I216" s="97">
        <f t="shared" si="0"/>
        <v>0.20450360192172973</v>
      </c>
      <c r="O216" s="15">
        <f t="shared" si="1"/>
        <v>0.95250000000000001</v>
      </c>
      <c r="P216" s="15">
        <f t="shared" si="2"/>
        <v>0.71255739248085614</v>
      </c>
    </row>
    <row r="217" spans="1:16" x14ac:dyDescent="0.3">
      <c r="C217" s="93" t="s">
        <v>120</v>
      </c>
      <c r="D217" s="92">
        <f>D140</f>
        <v>0.81234400000000029</v>
      </c>
      <c r="E217" s="92">
        <f>D198</f>
        <v>1.2754091036163497</v>
      </c>
      <c r="F217" s="95">
        <v>3</v>
      </c>
      <c r="G217" s="78" t="str">
        <f t="shared" si="3"/>
        <v>3/8"</v>
      </c>
      <c r="H217" s="92">
        <f t="shared" si="4"/>
        <v>0.55868927896189569</v>
      </c>
      <c r="I217" s="97">
        <f t="shared" si="0"/>
        <v>0.4</v>
      </c>
      <c r="O217" s="15">
        <f t="shared" si="1"/>
        <v>0.95250000000000001</v>
      </c>
      <c r="P217" s="15">
        <f t="shared" si="2"/>
        <v>0.71255739248085614</v>
      </c>
    </row>
    <row r="218" spans="1:16" x14ac:dyDescent="0.3">
      <c r="C218" s="93" t="s">
        <v>121</v>
      </c>
      <c r="D218" s="92">
        <f>D142</f>
        <v>0.38135500000000011</v>
      </c>
      <c r="E218" s="92">
        <f>MAX(D203,G198)</f>
        <v>3.5999999999999996</v>
      </c>
      <c r="F218" s="95">
        <v>3</v>
      </c>
      <c r="G218" s="78" t="str">
        <f t="shared" si="3"/>
        <v>3/8"</v>
      </c>
      <c r="H218" s="92">
        <f t="shared" si="4"/>
        <v>0.19793260902246007</v>
      </c>
      <c r="I218" s="97">
        <f t="shared" si="0"/>
        <v>0.19793260902246007</v>
      </c>
      <c r="O218" s="15">
        <f t="shared" si="1"/>
        <v>0.95250000000000001</v>
      </c>
      <c r="P218" s="15">
        <f t="shared" si="2"/>
        <v>0.71255739248085614</v>
      </c>
    </row>
    <row r="219" spans="1:16" x14ac:dyDescent="0.3">
      <c r="C219" s="93" t="s">
        <v>120</v>
      </c>
      <c r="D219" s="92">
        <f>D140</f>
        <v>0.81234400000000029</v>
      </c>
      <c r="E219" s="92">
        <f>D198</f>
        <v>1.2754091036163497</v>
      </c>
      <c r="F219" s="95">
        <v>3</v>
      </c>
      <c r="G219" s="78" t="str">
        <f>LOOKUP(F219,$O$107:$O$115,$P$107:$P$115)</f>
        <v>3/8"</v>
      </c>
      <c r="H219" s="92">
        <f>P219/E219</f>
        <v>0.55868927896189569</v>
      </c>
      <c r="I219" s="97">
        <f t="shared" si="0"/>
        <v>0.4</v>
      </c>
      <c r="O219" s="15">
        <f t="shared" si="1"/>
        <v>0.95250000000000001</v>
      </c>
      <c r="P219" s="15">
        <f t="shared" si="2"/>
        <v>0.71255739248085614</v>
      </c>
    </row>
    <row r="220" spans="1:16" x14ac:dyDescent="0.3">
      <c r="C220" s="3"/>
      <c r="D220" s="42"/>
      <c r="E220" s="42"/>
      <c r="F220" s="9"/>
    </row>
    <row r="221" spans="1:16" x14ac:dyDescent="0.3">
      <c r="C221" s="3"/>
      <c r="D221" s="42"/>
      <c r="E221" s="42"/>
      <c r="F221" s="9"/>
    </row>
    <row r="222" spans="1:16" x14ac:dyDescent="0.3">
      <c r="C222" s="3"/>
      <c r="D222" s="42"/>
      <c r="E222" s="42"/>
      <c r="F222" s="9"/>
    </row>
    <row r="223" spans="1:16" ht="15.6" x14ac:dyDescent="0.3">
      <c r="A223" s="116" t="s">
        <v>116</v>
      </c>
      <c r="B223" s="116"/>
      <c r="C223" s="73" t="s">
        <v>136</v>
      </c>
      <c r="D223" s="71"/>
      <c r="E223" s="71"/>
      <c r="F223" s="71"/>
      <c r="G223" s="71"/>
      <c r="H223" s="71"/>
    </row>
    <row r="224" spans="1:16" x14ac:dyDescent="0.3">
      <c r="C224" s="3"/>
      <c r="E224" s="29"/>
      <c r="F224" s="72"/>
    </row>
    <row r="225" spans="2:8" x14ac:dyDescent="0.3">
      <c r="C225" s="3"/>
      <c r="E225" s="83" t="str">
        <f>CONCATENATE(" Ø",G214,"@",ROUND(I214,2),"m")</f>
        <v xml:space="preserve"> Ø3/8"@0.2m</v>
      </c>
    </row>
    <row r="226" spans="2:8" x14ac:dyDescent="0.3">
      <c r="C226" s="3"/>
    </row>
    <row r="227" spans="2:8" x14ac:dyDescent="0.3">
      <c r="C227" s="3"/>
    </row>
    <row r="228" spans="2:8" x14ac:dyDescent="0.3">
      <c r="C228" s="81" t="str">
        <f>CONCATENATE(" Ø",G217,"@",ROUND(I217,2),"m")</f>
        <v xml:space="preserve"> Ø3/8"@0.4m</v>
      </c>
      <c r="H228" s="82" t="str">
        <f>CONCATENATE(" Ø",G219,"@",ROUND(I219,2),"m")</f>
        <v xml:space="preserve"> Ø3/8"@0.4m</v>
      </c>
    </row>
    <row r="229" spans="2:8" x14ac:dyDescent="0.3">
      <c r="C229" s="3"/>
    </row>
    <row r="230" spans="2:8" x14ac:dyDescent="0.3">
      <c r="B230" s="29"/>
      <c r="C230" s="10"/>
      <c r="F230" s="32" t="str">
        <f>CONCATENATE(" Ø",G215,"@",ROUND(I215,2),"m")</f>
        <v xml:space="preserve"> Ø3/8"@0.2m</v>
      </c>
    </row>
    <row r="231" spans="2:8" x14ac:dyDescent="0.3">
      <c r="C231" s="3"/>
    </row>
    <row r="232" spans="2:8" x14ac:dyDescent="0.3">
      <c r="C232" s="3"/>
    </row>
    <row r="233" spans="2:8" x14ac:dyDescent="0.3">
      <c r="C233" s="3"/>
      <c r="F233" s="84" t="str">
        <f>CONCATENATE(" Ø",G218,"@",ROUND(I218,2),"m")</f>
        <v xml:space="preserve"> Ø3/8"@0.2m</v>
      </c>
    </row>
    <row r="234" spans="2:8" x14ac:dyDescent="0.3">
      <c r="C234" s="3"/>
    </row>
    <row r="235" spans="2:8" x14ac:dyDescent="0.3">
      <c r="C235" s="3"/>
      <c r="E235" s="83" t="str">
        <f>CONCATENATE(" Ø",G216,"@",ROUND(I216,2),"m")</f>
        <v xml:space="preserve"> Ø3/8"@0.2m</v>
      </c>
    </row>
    <row r="236" spans="2:8" ht="7.5" customHeight="1" x14ac:dyDescent="0.3">
      <c r="C236" s="3"/>
      <c r="E236" s="83"/>
    </row>
    <row r="237" spans="2:8" ht="6.75" customHeight="1" x14ac:dyDescent="0.3">
      <c r="C237" s="3"/>
      <c r="E237" s="29"/>
      <c r="F237" s="72"/>
    </row>
    <row r="238" spans="2:8" x14ac:dyDescent="0.3">
      <c r="C238" s="3"/>
      <c r="E238" s="102" t="s">
        <v>171</v>
      </c>
      <c r="F238" s="72"/>
    </row>
    <row r="239" spans="2:8" x14ac:dyDescent="0.3">
      <c r="C239" s="3"/>
      <c r="E239" s="103" t="str">
        <f>CONCATENATE(" Ø",G214,"@",ROUND(I214,2),"m")</f>
        <v xml:space="preserve"> Ø3/8"@0.2m</v>
      </c>
      <c r="F239" s="72"/>
    </row>
    <row r="240" spans="2:8" x14ac:dyDescent="0.3">
      <c r="C240" s="3"/>
      <c r="E240" s="29" t="s">
        <v>55</v>
      </c>
      <c r="F240" s="72" t="str">
        <f>CONCATENATE(D9, " m")</f>
        <v>6.5 m</v>
      </c>
    </row>
    <row r="241" spans="1:14" x14ac:dyDescent="0.3">
      <c r="C241" s="3"/>
      <c r="E241" s="83"/>
    </row>
    <row r="242" spans="1:14" x14ac:dyDescent="0.3">
      <c r="C242" s="3"/>
    </row>
    <row r="243" spans="1:14" x14ac:dyDescent="0.3">
      <c r="C243" s="3"/>
      <c r="G243" s="102" t="s">
        <v>172</v>
      </c>
    </row>
    <row r="244" spans="1:14" x14ac:dyDescent="0.3">
      <c r="C244" s="81"/>
      <c r="G244" s="32" t="str">
        <f>CONCATENATE(" Ø",G215,"@",ROUND(I215,2),"m")</f>
        <v xml:space="preserve"> Ø3/8"@0.2m</v>
      </c>
      <c r="H244" s="82"/>
    </row>
    <row r="245" spans="1:14" x14ac:dyDescent="0.3">
      <c r="B245" s="117" t="s">
        <v>171</v>
      </c>
      <c r="C245" s="117"/>
      <c r="E245" s="103"/>
      <c r="G245" s="32"/>
      <c r="H245" s="104" t="s">
        <v>171</v>
      </c>
    </row>
    <row r="246" spans="1:14" x14ac:dyDescent="0.3">
      <c r="B246" s="117" t="str">
        <f>CONCATENATE(" Ø",G217,"@",ROUND(I217,2),"m")</f>
        <v xml:space="preserve"> Ø3/8"@0.4m</v>
      </c>
      <c r="C246" s="117"/>
      <c r="H246" s="104" t="str">
        <f>CONCATENATE(" Ø",G219,"@",ROUND(I219,2),"m")</f>
        <v xml:space="preserve"> Ø3/8"@0.4m</v>
      </c>
    </row>
    <row r="247" spans="1:14" x14ac:dyDescent="0.3">
      <c r="B247" s="29" t="s">
        <v>54</v>
      </c>
      <c r="C247" s="10" t="str">
        <f>CONCATENATE(D8," m")</f>
        <v>4 m</v>
      </c>
      <c r="F247" s="32"/>
    </row>
    <row r="248" spans="1:14" x14ac:dyDescent="0.3">
      <c r="C248" s="3"/>
    </row>
    <row r="249" spans="1:14" x14ac:dyDescent="0.3">
      <c r="C249" s="3"/>
    </row>
    <row r="250" spans="1:14" x14ac:dyDescent="0.3">
      <c r="C250" s="3"/>
      <c r="D250" s="117" t="s">
        <v>172</v>
      </c>
      <c r="E250" s="117"/>
      <c r="F250" s="84"/>
    </row>
    <row r="251" spans="1:14" x14ac:dyDescent="0.3">
      <c r="C251" s="3"/>
      <c r="D251" s="117" t="str">
        <f>CONCATENATE(" Ø",G218,"@",ROUND(I218,2),"m")</f>
        <v xml:space="preserve"> Ø3/8"@0.2m</v>
      </c>
      <c r="E251" s="117"/>
    </row>
    <row r="252" spans="1:14" x14ac:dyDescent="0.3">
      <c r="C252" s="3"/>
      <c r="E252" s="102" t="s">
        <v>171</v>
      </c>
    </row>
    <row r="253" spans="1:14" s="9" customFormat="1" x14ac:dyDescent="0.3">
      <c r="A253" s="43"/>
      <c r="B253" s="43"/>
      <c r="E253" s="103" t="str">
        <f>CONCATENATE(" Ø",G216,"@",ROUND(I216,2),"m")</f>
        <v xml:space="preserve"> Ø3/8"@0.2m</v>
      </c>
      <c r="N253" s="127"/>
    </row>
    <row r="254" spans="1:14" s="9" customFormat="1" x14ac:dyDescent="0.3">
      <c r="A254" s="43"/>
      <c r="B254" s="43"/>
      <c r="N254" s="127"/>
    </row>
    <row r="255" spans="1:14" s="9" customFormat="1" x14ac:dyDescent="0.3">
      <c r="A255" s="43"/>
      <c r="B255" s="43"/>
      <c r="D255" s="81" t="str">
        <f>CONCATENATE(" Ø",G217,"@",ROUND(I217,2),"m")</f>
        <v xml:space="preserve"> Ø3/8"@0.4m</v>
      </c>
      <c r="E255" s="7"/>
      <c r="F255" s="105" t="str">
        <f>CONCATENATE(" Ø",G214,"@",ROUND(I214,2),"m")</f>
        <v xml:space="preserve"> Ø3/8"@0.2m</v>
      </c>
      <c r="N255" s="127"/>
    </row>
    <row r="256" spans="1:14" s="9" customFormat="1" x14ac:dyDescent="0.3">
      <c r="A256" s="43"/>
      <c r="B256" s="43"/>
      <c r="N256" s="127"/>
    </row>
    <row r="257" spans="1:14" s="9" customFormat="1" x14ac:dyDescent="0.3">
      <c r="A257" s="43"/>
      <c r="B257" s="43"/>
      <c r="H257" s="118" t="str">
        <f>CONCATENATE(D10," m")</f>
        <v>0.2 m</v>
      </c>
      <c r="N257" s="127"/>
    </row>
    <row r="258" spans="1:14" s="9" customFormat="1" x14ac:dyDescent="0.3">
      <c r="A258" s="43"/>
      <c r="B258" s="43"/>
      <c r="H258" s="118"/>
      <c r="N258" s="127"/>
    </row>
    <row r="259" spans="1:14" s="9" customFormat="1" x14ac:dyDescent="0.3">
      <c r="A259" s="43"/>
      <c r="B259" s="43"/>
      <c r="N259" s="127"/>
    </row>
    <row r="260" spans="1:14" s="9" customFormat="1" x14ac:dyDescent="0.3">
      <c r="A260" s="43"/>
      <c r="B260" s="43"/>
      <c r="D260" s="103" t="str">
        <f>CONCATENATE(" Ø",G215,"@",ROUND(I215,2),"m")</f>
        <v xml:space="preserve"> Ø3/8"@0.2m</v>
      </c>
      <c r="E260" s="7"/>
      <c r="F260" s="81" t="str">
        <f>CONCATENATE(" Ø",G218,"@",ROUND(I218,2),"m")</f>
        <v xml:space="preserve"> Ø3/8"@0.2m</v>
      </c>
      <c r="N260" s="127"/>
    </row>
    <row r="261" spans="1:14" s="9" customFormat="1" x14ac:dyDescent="0.3">
      <c r="A261" s="43"/>
      <c r="B261" s="43"/>
      <c r="E261" s="7"/>
      <c r="N261" s="127"/>
    </row>
    <row r="262" spans="1:14" s="9" customFormat="1" x14ac:dyDescent="0.3">
      <c r="A262" s="43"/>
      <c r="B262" s="43"/>
      <c r="N262" s="127"/>
    </row>
    <row r="263" spans="1:14" s="9" customFormat="1" ht="15.6" x14ac:dyDescent="0.3">
      <c r="A263" s="116" t="s">
        <v>137</v>
      </c>
      <c r="B263" s="116"/>
      <c r="C263" s="73" t="s">
        <v>138</v>
      </c>
      <c r="D263" s="71"/>
      <c r="E263" s="71"/>
      <c r="F263" s="71"/>
      <c r="G263" s="71"/>
      <c r="H263" s="71"/>
      <c r="N263" s="127"/>
    </row>
    <row r="264" spans="1:14" s="9" customFormat="1" x14ac:dyDescent="0.3">
      <c r="A264" s="43"/>
      <c r="B264" s="43"/>
      <c r="N264" s="127"/>
    </row>
    <row r="265" spans="1:14" s="9" customFormat="1" x14ac:dyDescent="0.3">
      <c r="A265" s="43"/>
      <c r="B265" s="43"/>
      <c r="E265" s="11" t="s">
        <v>139</v>
      </c>
      <c r="N265" s="127"/>
    </row>
    <row r="266" spans="1:14" s="9" customFormat="1" x14ac:dyDescent="0.3">
      <c r="A266" s="43"/>
      <c r="B266" s="43"/>
      <c r="E266" s="11" t="s">
        <v>140</v>
      </c>
      <c r="N266" s="127"/>
    </row>
    <row r="267" spans="1:14" s="9" customFormat="1" x14ac:dyDescent="0.3">
      <c r="A267" s="43"/>
      <c r="B267" s="43"/>
      <c r="E267" s="11" t="s">
        <v>141</v>
      </c>
      <c r="N267" s="127"/>
    </row>
    <row r="268" spans="1:14" s="9" customFormat="1" x14ac:dyDescent="0.3">
      <c r="A268" s="43"/>
      <c r="B268" s="43"/>
      <c r="E268" s="11" t="s">
        <v>142</v>
      </c>
      <c r="N268" s="127"/>
    </row>
    <row r="269" spans="1:14" s="9" customFormat="1" x14ac:dyDescent="0.3">
      <c r="A269" s="43"/>
      <c r="B269" s="43"/>
      <c r="N269" s="127"/>
    </row>
    <row r="270" spans="1:14" s="9" customFormat="1" x14ac:dyDescent="0.3">
      <c r="A270" s="43"/>
      <c r="B270" s="43"/>
      <c r="C270" s="66" t="s">
        <v>143</v>
      </c>
      <c r="D270" s="67"/>
      <c r="E270" s="67"/>
      <c r="F270" s="67"/>
      <c r="G270" s="67"/>
      <c r="N270" s="127"/>
    </row>
    <row r="271" spans="1:14" x14ac:dyDescent="0.3">
      <c r="C271" s="11" t="s">
        <v>144</v>
      </c>
      <c r="D271" s="6"/>
      <c r="E271" s="8" t="s">
        <v>66</v>
      </c>
      <c r="F271" s="7">
        <f>F35</f>
        <v>980</v>
      </c>
      <c r="G271" s="6" t="s">
        <v>63</v>
      </c>
    </row>
    <row r="272" spans="1:14" x14ac:dyDescent="0.3">
      <c r="C272" s="11" t="s">
        <v>145</v>
      </c>
      <c r="D272" s="6"/>
      <c r="E272" s="8" t="s">
        <v>67</v>
      </c>
      <c r="F272" s="7">
        <f>F36</f>
        <v>200</v>
      </c>
      <c r="G272" s="11" t="s">
        <v>63</v>
      </c>
    </row>
    <row r="274" spans="1:14" x14ac:dyDescent="0.3">
      <c r="C274" s="66" t="s">
        <v>146</v>
      </c>
      <c r="D274" s="67"/>
      <c r="E274" s="67"/>
      <c r="F274" s="67"/>
      <c r="G274" s="67"/>
    </row>
    <row r="277" spans="1:14" s="9" customFormat="1" x14ac:dyDescent="0.3">
      <c r="A277" s="43"/>
      <c r="B277" s="43"/>
      <c r="C277" s="8" t="s">
        <v>147</v>
      </c>
      <c r="D277" s="28">
        <f>15000*SQRT(D5)</f>
        <v>217370.65119284156</v>
      </c>
      <c r="E277" s="9" t="s">
        <v>9</v>
      </c>
      <c r="N277" s="127"/>
    </row>
    <row r="278" spans="1:14" s="9" customFormat="1" x14ac:dyDescent="0.3">
      <c r="A278" s="43"/>
      <c r="B278" s="43"/>
      <c r="N278" s="127"/>
    </row>
    <row r="279" spans="1:14" s="9" customFormat="1" x14ac:dyDescent="0.3">
      <c r="A279" s="43"/>
      <c r="B279" s="43"/>
      <c r="C279" s="66" t="s">
        <v>148</v>
      </c>
      <c r="D279" s="67"/>
      <c r="E279" s="67"/>
      <c r="F279" s="67"/>
      <c r="G279" s="67"/>
      <c r="N279" s="127"/>
    </row>
    <row r="280" spans="1:14" s="9" customFormat="1" x14ac:dyDescent="0.3">
      <c r="A280" s="43"/>
      <c r="B280" s="43"/>
      <c r="N280" s="127"/>
    </row>
    <row r="281" spans="1:14" s="9" customFormat="1" x14ac:dyDescent="0.3">
      <c r="A281" s="43"/>
      <c r="B281" s="43"/>
      <c r="N281" s="127"/>
    </row>
    <row r="282" spans="1:14" s="9" customFormat="1" x14ac:dyDescent="0.3">
      <c r="A282" s="43"/>
      <c r="B282" s="43"/>
      <c r="N282" s="127"/>
    </row>
    <row r="283" spans="1:14" s="9" customFormat="1" x14ac:dyDescent="0.3">
      <c r="A283" s="43"/>
      <c r="B283" s="43"/>
      <c r="C283" s="8" t="s">
        <v>149</v>
      </c>
      <c r="D283" s="28">
        <f>(D144*(D10*100)^3)/12</f>
        <v>66666.666666666672</v>
      </c>
      <c r="E283" s="9" t="s">
        <v>150</v>
      </c>
      <c r="N283" s="127"/>
    </row>
    <row r="284" spans="1:14" s="9" customFormat="1" x14ac:dyDescent="0.3">
      <c r="A284" s="43"/>
      <c r="B284" s="43"/>
      <c r="N284" s="127"/>
    </row>
    <row r="285" spans="1:14" s="9" customFormat="1" x14ac:dyDescent="0.3">
      <c r="A285" s="43"/>
      <c r="B285" s="43"/>
      <c r="C285" s="66" t="s">
        <v>151</v>
      </c>
      <c r="D285" s="67"/>
      <c r="E285" s="67"/>
      <c r="F285" s="67"/>
      <c r="G285" s="67"/>
      <c r="N285" s="127"/>
    </row>
    <row r="286" spans="1:14" s="9" customFormat="1" x14ac:dyDescent="0.3">
      <c r="A286" s="43"/>
      <c r="B286" s="43"/>
      <c r="N286" s="127"/>
    </row>
    <row r="287" spans="1:14" s="9" customFormat="1" x14ac:dyDescent="0.3">
      <c r="A287" s="43"/>
      <c r="B287" s="43"/>
      <c r="N287" s="127"/>
    </row>
    <row r="288" spans="1:14" s="9" customFormat="1" x14ac:dyDescent="0.3">
      <c r="A288" s="43"/>
      <c r="B288" s="43"/>
      <c r="N288" s="127"/>
    </row>
    <row r="289" spans="1:18" s="9" customFormat="1" x14ac:dyDescent="0.3">
      <c r="A289" s="43"/>
      <c r="B289" s="43"/>
      <c r="C289" s="8" t="s">
        <v>154</v>
      </c>
      <c r="D289" s="4">
        <f>D8*100</f>
        <v>400</v>
      </c>
      <c r="E289" s="9" t="s">
        <v>3</v>
      </c>
      <c r="F289" s="11" t="s">
        <v>186</v>
      </c>
      <c r="N289" s="127"/>
    </row>
    <row r="290" spans="1:18" s="9" customFormat="1" x14ac:dyDescent="0.3">
      <c r="A290" s="43"/>
      <c r="B290" s="43"/>
      <c r="F290" s="11"/>
      <c r="N290" s="127"/>
    </row>
    <row r="291" spans="1:18" s="9" customFormat="1" x14ac:dyDescent="0.3">
      <c r="A291" s="43"/>
      <c r="B291" s="29"/>
      <c r="C291" s="51" t="s">
        <v>152</v>
      </c>
      <c r="D291" s="106">
        <f>(5*F271*D289^4)/(384*D277*D283*10)</f>
        <v>2.2542141605183574</v>
      </c>
      <c r="E291" s="9" t="s">
        <v>153</v>
      </c>
      <c r="F291" s="11" t="s">
        <v>187</v>
      </c>
      <c r="N291" s="127"/>
    </row>
    <row r="292" spans="1:18" s="9" customFormat="1" x14ac:dyDescent="0.3">
      <c r="A292" s="43"/>
      <c r="B292" s="43"/>
      <c r="F292" s="11"/>
      <c r="N292" s="127"/>
    </row>
    <row r="293" spans="1:18" s="9" customFormat="1" x14ac:dyDescent="0.3">
      <c r="A293" s="43"/>
      <c r="B293" s="43"/>
      <c r="F293" s="11"/>
      <c r="N293" s="127"/>
    </row>
    <row r="294" spans="1:18" s="9" customFormat="1" x14ac:dyDescent="0.3">
      <c r="A294" s="43"/>
      <c r="B294" s="43"/>
      <c r="F294" s="11"/>
      <c r="N294" s="127"/>
    </row>
    <row r="295" spans="1:18" s="9" customFormat="1" x14ac:dyDescent="0.3">
      <c r="A295" s="43"/>
      <c r="B295" s="43"/>
      <c r="F295" s="11"/>
      <c r="N295" s="127"/>
    </row>
    <row r="296" spans="1:18" s="9" customFormat="1" x14ac:dyDescent="0.3">
      <c r="A296" s="43"/>
      <c r="B296" s="29"/>
      <c r="C296" s="51" t="s">
        <v>155</v>
      </c>
      <c r="D296" s="106">
        <f>(5*F272*D289^4)/(384*D277*D283*10)</f>
        <v>0.4600437062282362</v>
      </c>
      <c r="E296" s="9" t="s">
        <v>153</v>
      </c>
      <c r="F296" s="11" t="s">
        <v>188</v>
      </c>
      <c r="N296" s="127"/>
    </row>
    <row r="297" spans="1:18" s="9" customFormat="1" x14ac:dyDescent="0.3">
      <c r="A297" s="43"/>
      <c r="B297" s="43"/>
      <c r="N297" s="127"/>
    </row>
    <row r="298" spans="1:18" s="9" customFormat="1" x14ac:dyDescent="0.3">
      <c r="A298" s="43"/>
      <c r="B298" s="43"/>
      <c r="C298" s="66" t="s">
        <v>156</v>
      </c>
      <c r="D298" s="67"/>
      <c r="E298" s="67"/>
      <c r="F298" s="67"/>
      <c r="G298" s="67"/>
      <c r="N298" s="127"/>
    </row>
    <row r="299" spans="1:18" s="9" customFormat="1" x14ac:dyDescent="0.3">
      <c r="A299" s="43"/>
      <c r="B299" s="43"/>
      <c r="N299" s="127"/>
    </row>
    <row r="300" spans="1:18" s="9" customFormat="1" x14ac:dyDescent="0.3">
      <c r="A300" s="43"/>
      <c r="B300" s="43"/>
      <c r="N300" s="127"/>
    </row>
    <row r="301" spans="1:18" s="9" customFormat="1" x14ac:dyDescent="0.3">
      <c r="A301" s="43"/>
      <c r="B301" s="43"/>
      <c r="N301" s="127"/>
    </row>
    <row r="302" spans="1:18" s="9" customFormat="1" x14ac:dyDescent="0.3">
      <c r="A302" s="43"/>
      <c r="B302" s="43"/>
      <c r="C302" s="51" t="s">
        <v>158</v>
      </c>
      <c r="D302" s="101">
        <v>2</v>
      </c>
      <c r="E302" s="9" t="s">
        <v>166</v>
      </c>
      <c r="N302" s="127"/>
      <c r="P302" s="118" t="s">
        <v>160</v>
      </c>
      <c r="Q302" s="118"/>
      <c r="R302" s="118"/>
    </row>
    <row r="303" spans="1:18" s="9" customFormat="1" x14ac:dyDescent="0.3">
      <c r="A303" s="43"/>
      <c r="B303" s="43"/>
      <c r="C303" s="51" t="s">
        <v>167</v>
      </c>
      <c r="D303" s="52">
        <v>1.8E-3</v>
      </c>
      <c r="E303" s="9" t="s">
        <v>168</v>
      </c>
      <c r="N303" s="127"/>
      <c r="P303" s="122" t="s">
        <v>161</v>
      </c>
      <c r="Q303" s="122"/>
      <c r="R303" s="78" t="s">
        <v>159</v>
      </c>
    </row>
    <row r="304" spans="1:18" s="9" customFormat="1" x14ac:dyDescent="0.3">
      <c r="A304" s="43"/>
      <c r="B304" s="43"/>
      <c r="N304" s="127"/>
      <c r="P304" s="120" t="s">
        <v>162</v>
      </c>
      <c r="Q304" s="121"/>
      <c r="R304" s="97">
        <v>2</v>
      </c>
    </row>
    <row r="305" spans="1:18" s="9" customFormat="1" x14ac:dyDescent="0.3">
      <c r="A305" s="43"/>
      <c r="B305" s="43"/>
      <c r="C305" s="51" t="s">
        <v>157</v>
      </c>
      <c r="D305" s="28">
        <f>D291*(D302/(1+50*D303))</f>
        <v>4.1361727715933165</v>
      </c>
      <c r="E305" s="9" t="s">
        <v>153</v>
      </c>
      <c r="N305" s="127"/>
      <c r="P305" s="120" t="s">
        <v>163</v>
      </c>
      <c r="Q305" s="121"/>
      <c r="R305" s="97">
        <v>1.4</v>
      </c>
    </row>
    <row r="306" spans="1:18" s="9" customFormat="1" x14ac:dyDescent="0.3">
      <c r="A306" s="43"/>
      <c r="B306" s="43"/>
      <c r="N306" s="127"/>
      <c r="P306" s="120" t="s">
        <v>164</v>
      </c>
      <c r="Q306" s="121"/>
      <c r="R306" s="97">
        <v>1.2</v>
      </c>
    </row>
    <row r="307" spans="1:18" s="9" customFormat="1" x14ac:dyDescent="0.3">
      <c r="A307" s="43"/>
      <c r="B307" s="43"/>
      <c r="C307" s="66" t="s">
        <v>169</v>
      </c>
      <c r="D307" s="67"/>
      <c r="E307" s="67"/>
      <c r="F307" s="67"/>
      <c r="G307" s="67"/>
      <c r="N307" s="127"/>
      <c r="P307" s="120" t="s">
        <v>165</v>
      </c>
      <c r="Q307" s="121"/>
      <c r="R307" s="97">
        <v>1</v>
      </c>
    </row>
    <row r="308" spans="1:18" s="9" customFormat="1" x14ac:dyDescent="0.3">
      <c r="A308" s="43"/>
      <c r="B308" s="43"/>
      <c r="N308" s="127"/>
      <c r="P308" s="7"/>
      <c r="Q308" s="7"/>
      <c r="R308" s="4"/>
    </row>
    <row r="309" spans="1:18" s="9" customFormat="1" x14ac:dyDescent="0.3">
      <c r="A309" s="43"/>
      <c r="B309" s="43"/>
      <c r="C309" s="8" t="s">
        <v>176</v>
      </c>
      <c r="D309" s="4">
        <f>D9*100</f>
        <v>650</v>
      </c>
      <c r="E309" s="9" t="s">
        <v>3</v>
      </c>
      <c r="F309" s="11" t="s">
        <v>189</v>
      </c>
      <c r="N309" s="127"/>
      <c r="P309" s="7"/>
      <c r="Q309" s="7"/>
      <c r="R309" s="4"/>
    </row>
    <row r="310" spans="1:18" s="9" customFormat="1" x14ac:dyDescent="0.3">
      <c r="A310" s="43"/>
      <c r="B310" s="43"/>
      <c r="N310" s="127"/>
    </row>
    <row r="311" spans="1:18" s="9" customFormat="1" x14ac:dyDescent="0.3">
      <c r="A311" s="43"/>
      <c r="B311" s="43"/>
      <c r="N311" s="127"/>
    </row>
    <row r="312" spans="1:18" s="9" customFormat="1" x14ac:dyDescent="0.3">
      <c r="A312" s="43"/>
      <c r="B312" s="43"/>
      <c r="N312" s="127"/>
    </row>
    <row r="313" spans="1:18" s="9" customFormat="1" x14ac:dyDescent="0.3">
      <c r="A313" s="43"/>
      <c r="B313" s="43"/>
      <c r="C313" s="51" t="s">
        <v>170</v>
      </c>
      <c r="D313" s="28">
        <f>D309*10/480</f>
        <v>13.541666666666666</v>
      </c>
      <c r="E313" s="9" t="s">
        <v>153</v>
      </c>
      <c r="N313" s="127"/>
    </row>
    <row r="314" spans="1:18" s="9" customFormat="1" x14ac:dyDescent="0.3">
      <c r="A314" s="43"/>
      <c r="B314" s="43"/>
      <c r="C314" s="51"/>
      <c r="D314" s="28"/>
      <c r="N314" s="127"/>
    </row>
    <row r="315" spans="1:18" s="9" customFormat="1" x14ac:dyDescent="0.3">
      <c r="A315" s="43"/>
      <c r="B315" s="43"/>
      <c r="C315" s="51"/>
      <c r="D315" s="28"/>
      <c r="N315" s="127"/>
    </row>
    <row r="316" spans="1:18" s="9" customFormat="1" x14ac:dyDescent="0.3">
      <c r="A316" s="43"/>
      <c r="B316" s="43"/>
      <c r="C316" s="51" t="s">
        <v>170</v>
      </c>
      <c r="D316" s="28">
        <f>D305+D296</f>
        <v>4.5962164778215531</v>
      </c>
      <c r="E316" s="9" t="s">
        <v>153</v>
      </c>
      <c r="N316" s="127"/>
    </row>
    <row r="317" spans="1:18" s="9" customFormat="1" x14ac:dyDescent="0.3">
      <c r="A317" s="43"/>
      <c r="B317" s="43"/>
      <c r="C317" s="51"/>
      <c r="D317" s="28"/>
      <c r="N317" s="127"/>
    </row>
    <row r="318" spans="1:18" s="9" customFormat="1" x14ac:dyDescent="0.3">
      <c r="A318" s="43"/>
      <c r="B318" s="43"/>
      <c r="D318" s="107" t="s">
        <v>184</v>
      </c>
      <c r="E318" s="7"/>
      <c r="F318" s="107" t="s">
        <v>185</v>
      </c>
      <c r="N318" s="127"/>
    </row>
    <row r="319" spans="1:18" s="9" customFormat="1" x14ac:dyDescent="0.3">
      <c r="A319" s="43"/>
      <c r="B319" s="43"/>
      <c r="C319" s="51"/>
      <c r="D319" s="28">
        <f>D316</f>
        <v>4.5962164778215531</v>
      </c>
      <c r="E319" s="7" t="str">
        <f>IF(D319&gt;F319,"&gt;","&lt;")</f>
        <v>&lt;</v>
      </c>
      <c r="F319" s="28">
        <f>D313</f>
        <v>13.541666666666666</v>
      </c>
      <c r="N319" s="127"/>
    </row>
    <row r="320" spans="1:18" s="9" customFormat="1" x14ac:dyDescent="0.3">
      <c r="A320" s="43"/>
      <c r="B320" s="43"/>
      <c r="C320" s="51"/>
      <c r="D320" s="28"/>
      <c r="N320" s="127"/>
    </row>
    <row r="321" spans="1:14" s="9" customFormat="1" ht="15.6" x14ac:dyDescent="0.3">
      <c r="A321" s="43"/>
      <c r="B321" s="43"/>
      <c r="C321" s="29"/>
      <c r="E321" s="109" t="str">
        <f>IF(D319&lt;F319,"OK, PASA VERFICACIÓN POR DEFLEXIÓN","…OJO, NO PASA VERFICACIÓN POR DEFLEXIÓN""")</f>
        <v>OK, PASA VERFICACIÓN POR DEFLEXIÓN</v>
      </c>
      <c r="N321" s="127"/>
    </row>
    <row r="322" spans="1:14" s="9" customFormat="1" x14ac:dyDescent="0.3">
      <c r="A322" s="43"/>
      <c r="B322" s="43"/>
      <c r="C322" s="51"/>
      <c r="D322" s="28"/>
      <c r="N322" s="127"/>
    </row>
    <row r="323" spans="1:14" s="9" customFormat="1" x14ac:dyDescent="0.3">
      <c r="A323" s="43"/>
      <c r="B323" s="43"/>
      <c r="N323" s="127"/>
    </row>
    <row r="324" spans="1:14" s="9" customFormat="1" x14ac:dyDescent="0.3">
      <c r="A324" s="43"/>
      <c r="B324" s="43"/>
      <c r="N324" s="127"/>
    </row>
    <row r="325" spans="1:14" s="9" customFormat="1" x14ac:dyDescent="0.3">
      <c r="A325" s="43"/>
      <c r="B325" s="43"/>
      <c r="N325" s="127"/>
    </row>
    <row r="326" spans="1:14" s="9" customFormat="1" x14ac:dyDescent="0.3">
      <c r="A326" s="43"/>
      <c r="B326" s="43"/>
      <c r="N326" s="127"/>
    </row>
    <row r="327" spans="1:14" s="9" customFormat="1" x14ac:dyDescent="0.3">
      <c r="A327" s="43"/>
      <c r="B327" s="43"/>
      <c r="N327" s="127"/>
    </row>
    <row r="328" spans="1:14" s="9" customFormat="1" x14ac:dyDescent="0.3">
      <c r="A328" s="43"/>
      <c r="B328" s="43"/>
      <c r="N328" s="127"/>
    </row>
    <row r="329" spans="1:14" s="9" customFormat="1" x14ac:dyDescent="0.3">
      <c r="A329" s="43"/>
      <c r="B329" s="43"/>
      <c r="N329" s="127"/>
    </row>
    <row r="330" spans="1:14" s="9" customFormat="1" x14ac:dyDescent="0.3">
      <c r="A330" s="43"/>
      <c r="B330" s="43"/>
      <c r="N330" s="127"/>
    </row>
    <row r="331" spans="1:14" s="9" customFormat="1" x14ac:dyDescent="0.3">
      <c r="A331" s="43"/>
      <c r="B331" s="43"/>
      <c r="N331" s="127"/>
    </row>
    <row r="332" spans="1:14" s="9" customFormat="1" x14ac:dyDescent="0.3">
      <c r="A332" s="43"/>
      <c r="B332" s="43"/>
      <c r="N332" s="127"/>
    </row>
    <row r="333" spans="1:14" s="9" customFormat="1" x14ac:dyDescent="0.3">
      <c r="A333" s="43"/>
      <c r="B333" s="43"/>
      <c r="N333" s="127"/>
    </row>
    <row r="334" spans="1:14" s="9" customFormat="1" x14ac:dyDescent="0.3">
      <c r="A334" s="43"/>
      <c r="B334" s="43"/>
      <c r="N334" s="127"/>
    </row>
    <row r="335" spans="1:14" s="9" customFormat="1" x14ac:dyDescent="0.3">
      <c r="A335" s="43"/>
      <c r="B335" s="43"/>
      <c r="N335" s="127"/>
    </row>
    <row r="336" spans="1:14" s="9" customFormat="1" x14ac:dyDescent="0.3">
      <c r="A336" s="43"/>
      <c r="B336" s="43"/>
      <c r="N336" s="127"/>
    </row>
    <row r="337" spans="1:14" s="9" customFormat="1" x14ac:dyDescent="0.3">
      <c r="A337" s="43"/>
      <c r="B337" s="43"/>
      <c r="N337" s="127"/>
    </row>
    <row r="338" spans="1:14" s="9" customFormat="1" x14ac:dyDescent="0.3">
      <c r="A338" s="43"/>
      <c r="B338" s="43"/>
      <c r="N338" s="127"/>
    </row>
    <row r="339" spans="1:14" s="9" customFormat="1" x14ac:dyDescent="0.3">
      <c r="A339" s="43"/>
      <c r="B339" s="43"/>
      <c r="N339" s="127"/>
    </row>
    <row r="340" spans="1:14" s="9" customFormat="1" x14ac:dyDescent="0.3">
      <c r="A340" s="43"/>
      <c r="B340" s="43"/>
      <c r="N340" s="127"/>
    </row>
    <row r="341" spans="1:14" s="9" customFormat="1" x14ac:dyDescent="0.3">
      <c r="A341" s="43"/>
      <c r="B341" s="43"/>
      <c r="N341" s="127"/>
    </row>
    <row r="342" spans="1:14" s="9" customFormat="1" x14ac:dyDescent="0.3">
      <c r="A342" s="43"/>
      <c r="B342" s="43"/>
      <c r="N342" s="127"/>
    </row>
    <row r="343" spans="1:14" s="9" customFormat="1" x14ac:dyDescent="0.3">
      <c r="A343" s="43"/>
      <c r="B343" s="43"/>
      <c r="N343" s="127"/>
    </row>
    <row r="344" spans="1:14" s="9" customFormat="1" x14ac:dyDescent="0.3">
      <c r="A344" s="43"/>
      <c r="B344" s="43"/>
      <c r="N344" s="127"/>
    </row>
    <row r="345" spans="1:14" s="9" customFormat="1" x14ac:dyDescent="0.3">
      <c r="A345" s="43"/>
      <c r="B345" s="43"/>
      <c r="N345" s="127"/>
    </row>
    <row r="346" spans="1:14" s="9" customFormat="1" x14ac:dyDescent="0.3">
      <c r="A346" s="43"/>
      <c r="B346" s="43"/>
      <c r="N346" s="127"/>
    </row>
    <row r="347" spans="1:14" s="9" customFormat="1" x14ac:dyDescent="0.3">
      <c r="A347" s="43"/>
      <c r="B347" s="43"/>
      <c r="N347" s="127"/>
    </row>
    <row r="348" spans="1:14" s="9" customFormat="1" x14ac:dyDescent="0.3">
      <c r="A348" s="43"/>
      <c r="B348" s="43"/>
      <c r="N348" s="127"/>
    </row>
    <row r="349" spans="1:14" s="9" customFormat="1" x14ac:dyDescent="0.3">
      <c r="A349" s="43"/>
      <c r="B349" s="43"/>
      <c r="N349" s="127"/>
    </row>
    <row r="350" spans="1:14" s="9" customFormat="1" x14ac:dyDescent="0.3">
      <c r="A350" s="43"/>
      <c r="B350" s="43"/>
      <c r="N350" s="127"/>
    </row>
    <row r="351" spans="1:14" s="9" customFormat="1" x14ac:dyDescent="0.3">
      <c r="A351" s="43"/>
      <c r="B351" s="43"/>
      <c r="N351" s="127"/>
    </row>
    <row r="352" spans="1:14" s="9" customFormat="1" x14ac:dyDescent="0.3">
      <c r="A352" s="43"/>
      <c r="B352" s="43"/>
      <c r="N352" s="127"/>
    </row>
    <row r="353" spans="1:14" s="9" customFormat="1" x14ac:dyDescent="0.3">
      <c r="A353" s="43"/>
      <c r="B353" s="43"/>
      <c r="N353" s="127"/>
    </row>
    <row r="354" spans="1:14" s="9" customFormat="1" x14ac:dyDescent="0.3">
      <c r="A354" s="43"/>
      <c r="B354" s="43"/>
      <c r="N354" s="127"/>
    </row>
    <row r="355" spans="1:14" s="9" customFormat="1" x14ac:dyDescent="0.3">
      <c r="A355" s="43"/>
      <c r="B355" s="43"/>
      <c r="N355" s="127"/>
    </row>
    <row r="356" spans="1:14" s="9" customFormat="1" x14ac:dyDescent="0.3">
      <c r="A356" s="43"/>
      <c r="B356" s="43"/>
      <c r="N356" s="127"/>
    </row>
    <row r="357" spans="1:14" s="9" customFormat="1" x14ac:dyDescent="0.3">
      <c r="A357" s="43"/>
      <c r="B357" s="43"/>
      <c r="N357" s="127"/>
    </row>
    <row r="358" spans="1:14" s="9" customFormat="1" x14ac:dyDescent="0.3">
      <c r="A358" s="43"/>
      <c r="B358" s="43"/>
      <c r="N358" s="127"/>
    </row>
    <row r="359" spans="1:14" s="9" customFormat="1" x14ac:dyDescent="0.3">
      <c r="A359" s="43"/>
      <c r="B359" s="43"/>
      <c r="N359" s="127"/>
    </row>
    <row r="360" spans="1:14" s="9" customFormat="1" x14ac:dyDescent="0.3">
      <c r="A360" s="43"/>
      <c r="B360" s="43"/>
      <c r="N360" s="127"/>
    </row>
    <row r="361" spans="1:14" s="9" customFormat="1" x14ac:dyDescent="0.3">
      <c r="A361" s="43"/>
      <c r="B361" s="43"/>
      <c r="N361" s="127"/>
    </row>
    <row r="362" spans="1:14" s="9" customFormat="1" x14ac:dyDescent="0.3">
      <c r="A362" s="43"/>
      <c r="B362" s="43"/>
      <c r="N362" s="127"/>
    </row>
    <row r="363" spans="1:14" s="9" customFormat="1" x14ac:dyDescent="0.3">
      <c r="A363" s="43"/>
      <c r="B363" s="43"/>
      <c r="N363" s="127"/>
    </row>
    <row r="364" spans="1:14" s="9" customFormat="1" x14ac:dyDescent="0.3">
      <c r="A364" s="43"/>
      <c r="B364" s="43"/>
      <c r="N364" s="127"/>
    </row>
    <row r="365" spans="1:14" s="9" customFormat="1" x14ac:dyDescent="0.3">
      <c r="A365" s="43"/>
      <c r="B365" s="43"/>
      <c r="N365" s="127"/>
    </row>
    <row r="366" spans="1:14" s="9" customFormat="1" x14ac:dyDescent="0.3">
      <c r="A366" s="43"/>
      <c r="B366" s="43"/>
      <c r="N366" s="127"/>
    </row>
    <row r="367" spans="1:14" s="9" customFormat="1" x14ac:dyDescent="0.3">
      <c r="A367" s="43"/>
      <c r="B367" s="43"/>
      <c r="N367" s="127"/>
    </row>
    <row r="368" spans="1:14" s="9" customFormat="1" x14ac:dyDescent="0.3">
      <c r="A368" s="43"/>
      <c r="B368" s="43"/>
      <c r="N368" s="127"/>
    </row>
    <row r="369" spans="1:14" s="9" customFormat="1" x14ac:dyDescent="0.3">
      <c r="A369" s="43"/>
      <c r="B369" s="43"/>
      <c r="N369" s="127"/>
    </row>
    <row r="370" spans="1:14" s="9" customFormat="1" x14ac:dyDescent="0.3">
      <c r="A370" s="43"/>
      <c r="B370" s="43"/>
      <c r="N370" s="127"/>
    </row>
    <row r="371" spans="1:14" s="9" customFormat="1" x14ac:dyDescent="0.3">
      <c r="A371" s="43"/>
      <c r="B371" s="43"/>
      <c r="N371" s="127"/>
    </row>
    <row r="372" spans="1:14" s="9" customFormat="1" x14ac:dyDescent="0.3">
      <c r="A372" s="43"/>
      <c r="B372" s="43"/>
      <c r="N372" s="127"/>
    </row>
    <row r="373" spans="1:14" s="9" customFormat="1" x14ac:dyDescent="0.3">
      <c r="A373" s="43"/>
      <c r="B373" s="43"/>
      <c r="N373" s="127"/>
    </row>
    <row r="374" spans="1:14" s="9" customFormat="1" x14ac:dyDescent="0.3">
      <c r="A374" s="43"/>
      <c r="B374" s="43"/>
      <c r="N374" s="127"/>
    </row>
    <row r="375" spans="1:14" s="9" customFormat="1" x14ac:dyDescent="0.3">
      <c r="A375" s="43"/>
      <c r="B375" s="43"/>
      <c r="N375" s="127"/>
    </row>
    <row r="376" spans="1:14" s="9" customFormat="1" x14ac:dyDescent="0.3">
      <c r="A376" s="43"/>
      <c r="B376" s="43"/>
      <c r="N376" s="127"/>
    </row>
    <row r="377" spans="1:14" s="9" customFormat="1" x14ac:dyDescent="0.3">
      <c r="A377" s="43"/>
      <c r="B377" s="43"/>
      <c r="N377" s="127"/>
    </row>
    <row r="378" spans="1:14" s="9" customFormat="1" x14ac:dyDescent="0.3">
      <c r="A378" s="43"/>
      <c r="B378" s="43"/>
      <c r="N378" s="127"/>
    </row>
    <row r="379" spans="1:14" s="9" customFormat="1" x14ac:dyDescent="0.3">
      <c r="A379" s="43"/>
      <c r="B379" s="43"/>
      <c r="N379" s="127"/>
    </row>
    <row r="380" spans="1:14" s="9" customFormat="1" x14ac:dyDescent="0.3">
      <c r="A380" s="43"/>
      <c r="B380" s="43"/>
      <c r="N380" s="127"/>
    </row>
    <row r="381" spans="1:14" s="9" customFormat="1" x14ac:dyDescent="0.3">
      <c r="A381" s="43"/>
      <c r="B381" s="43"/>
      <c r="N381" s="127"/>
    </row>
    <row r="382" spans="1:14" s="9" customFormat="1" x14ac:dyDescent="0.3">
      <c r="A382" s="43"/>
      <c r="B382" s="43"/>
      <c r="N382" s="127"/>
    </row>
    <row r="383" spans="1:14" s="9" customFormat="1" x14ac:dyDescent="0.3">
      <c r="A383" s="43"/>
      <c r="B383" s="43"/>
      <c r="N383" s="127"/>
    </row>
    <row r="384" spans="1:14" s="9" customFormat="1" x14ac:dyDescent="0.3">
      <c r="A384" s="43"/>
      <c r="B384" s="43"/>
      <c r="N384" s="127"/>
    </row>
    <row r="385" spans="1:14" s="9" customFormat="1" x14ac:dyDescent="0.3">
      <c r="A385" s="43"/>
      <c r="B385" s="43"/>
      <c r="N385" s="127"/>
    </row>
    <row r="386" spans="1:14" s="9" customFormat="1" x14ac:dyDescent="0.3">
      <c r="A386" s="43"/>
      <c r="B386" s="43"/>
      <c r="N386" s="127"/>
    </row>
    <row r="387" spans="1:14" s="9" customFormat="1" x14ac:dyDescent="0.3">
      <c r="A387" s="43"/>
      <c r="B387" s="43"/>
      <c r="N387" s="127"/>
    </row>
    <row r="388" spans="1:14" s="9" customFormat="1" x14ac:dyDescent="0.3">
      <c r="A388" s="43"/>
      <c r="B388" s="43"/>
      <c r="N388" s="127"/>
    </row>
    <row r="389" spans="1:14" s="9" customFormat="1" x14ac:dyDescent="0.3">
      <c r="A389" s="43"/>
      <c r="B389" s="43"/>
      <c r="N389" s="127"/>
    </row>
    <row r="390" spans="1:14" s="9" customFormat="1" x14ac:dyDescent="0.3">
      <c r="A390" s="43"/>
      <c r="B390" s="43"/>
      <c r="N390" s="127"/>
    </row>
    <row r="391" spans="1:14" s="9" customFormat="1" x14ac:dyDescent="0.3">
      <c r="A391" s="43"/>
      <c r="B391" s="43"/>
      <c r="N391" s="127"/>
    </row>
    <row r="392" spans="1:14" s="9" customFormat="1" x14ac:dyDescent="0.3">
      <c r="A392" s="43"/>
      <c r="B392" s="43"/>
      <c r="N392" s="127"/>
    </row>
    <row r="393" spans="1:14" s="9" customFormat="1" x14ac:dyDescent="0.3">
      <c r="A393" s="43"/>
      <c r="B393" s="43"/>
      <c r="N393" s="127"/>
    </row>
    <row r="394" spans="1:14" s="9" customFormat="1" x14ac:dyDescent="0.3">
      <c r="A394" s="43"/>
      <c r="B394" s="43"/>
      <c r="N394" s="127"/>
    </row>
    <row r="395" spans="1:14" s="9" customFormat="1" x14ac:dyDescent="0.3">
      <c r="A395" s="43"/>
      <c r="B395" s="43"/>
      <c r="N395" s="127"/>
    </row>
    <row r="396" spans="1:14" s="9" customFormat="1" x14ac:dyDescent="0.3">
      <c r="A396" s="43"/>
      <c r="B396" s="43"/>
      <c r="N396" s="127"/>
    </row>
    <row r="397" spans="1:14" s="9" customFormat="1" x14ac:dyDescent="0.3">
      <c r="A397" s="43"/>
      <c r="B397" s="43"/>
      <c r="N397" s="127"/>
    </row>
    <row r="398" spans="1:14" s="9" customFormat="1" x14ac:dyDescent="0.3">
      <c r="A398" s="43"/>
      <c r="B398" s="43"/>
      <c r="N398" s="127"/>
    </row>
    <row r="399" spans="1:14" s="9" customFormat="1" x14ac:dyDescent="0.3">
      <c r="A399" s="43"/>
      <c r="B399" s="43"/>
      <c r="N399" s="127"/>
    </row>
    <row r="400" spans="1:14" s="9" customFormat="1" x14ac:dyDescent="0.3">
      <c r="A400" s="43"/>
      <c r="B400" s="43"/>
      <c r="N400" s="127"/>
    </row>
    <row r="401" spans="1:14" s="9" customFormat="1" x14ac:dyDescent="0.3">
      <c r="A401" s="43"/>
      <c r="B401" s="43"/>
      <c r="N401" s="127"/>
    </row>
    <row r="402" spans="1:14" s="9" customFormat="1" x14ac:dyDescent="0.3">
      <c r="A402" s="43"/>
      <c r="B402" s="43"/>
      <c r="N402" s="127"/>
    </row>
    <row r="403" spans="1:14" s="9" customFormat="1" x14ac:dyDescent="0.3">
      <c r="A403" s="43"/>
      <c r="B403" s="43"/>
      <c r="N403" s="127"/>
    </row>
    <row r="404" spans="1:14" s="9" customFormat="1" x14ac:dyDescent="0.3">
      <c r="A404" s="43"/>
      <c r="B404" s="43"/>
      <c r="N404" s="127"/>
    </row>
    <row r="405" spans="1:14" s="9" customFormat="1" x14ac:dyDescent="0.3">
      <c r="A405" s="43"/>
      <c r="B405" s="43"/>
      <c r="N405" s="127"/>
    </row>
    <row r="406" spans="1:14" s="9" customFormat="1" x14ac:dyDescent="0.3">
      <c r="A406" s="43"/>
      <c r="B406" s="43"/>
      <c r="N406" s="127"/>
    </row>
    <row r="407" spans="1:14" s="9" customFormat="1" x14ac:dyDescent="0.3">
      <c r="A407" s="43"/>
      <c r="B407" s="43"/>
      <c r="N407" s="127"/>
    </row>
    <row r="408" spans="1:14" s="9" customFormat="1" x14ac:dyDescent="0.3">
      <c r="A408" s="43"/>
      <c r="B408" s="43"/>
      <c r="N408" s="127"/>
    </row>
    <row r="409" spans="1:14" s="9" customFormat="1" x14ac:dyDescent="0.3">
      <c r="A409" s="43"/>
      <c r="B409" s="43"/>
      <c r="N409" s="127"/>
    </row>
    <row r="410" spans="1:14" s="9" customFormat="1" x14ac:dyDescent="0.3">
      <c r="A410" s="43"/>
      <c r="B410" s="43"/>
      <c r="N410" s="127"/>
    </row>
    <row r="411" spans="1:14" s="9" customFormat="1" x14ac:dyDescent="0.3">
      <c r="A411" s="43"/>
      <c r="B411" s="43"/>
      <c r="N411" s="127"/>
    </row>
    <row r="412" spans="1:14" s="9" customFormat="1" x14ac:dyDescent="0.3">
      <c r="A412" s="43"/>
      <c r="B412" s="43"/>
      <c r="N412" s="127"/>
    </row>
    <row r="413" spans="1:14" s="9" customFormat="1" x14ac:dyDescent="0.3">
      <c r="A413" s="43"/>
      <c r="B413" s="43"/>
      <c r="N413" s="127"/>
    </row>
    <row r="414" spans="1:14" s="9" customFormat="1" x14ac:dyDescent="0.3">
      <c r="A414" s="43"/>
      <c r="B414" s="43"/>
      <c r="N414" s="127"/>
    </row>
    <row r="415" spans="1:14" s="9" customFormat="1" x14ac:dyDescent="0.3">
      <c r="A415" s="43"/>
      <c r="B415" s="43"/>
      <c r="N415" s="127"/>
    </row>
    <row r="416" spans="1:14" s="9" customFormat="1" x14ac:dyDescent="0.3">
      <c r="A416" s="43"/>
      <c r="B416" s="43"/>
      <c r="N416" s="127"/>
    </row>
    <row r="417" spans="1:14" s="9" customFormat="1" x14ac:dyDescent="0.3">
      <c r="A417" s="43"/>
      <c r="B417" s="43"/>
      <c r="N417" s="127"/>
    </row>
    <row r="418" spans="1:14" s="9" customFormat="1" x14ac:dyDescent="0.3">
      <c r="A418" s="43"/>
      <c r="B418" s="43"/>
      <c r="N418" s="127"/>
    </row>
    <row r="419" spans="1:14" s="9" customFormat="1" x14ac:dyDescent="0.3">
      <c r="A419" s="43"/>
      <c r="B419" s="43"/>
      <c r="N419" s="127"/>
    </row>
    <row r="420" spans="1:14" s="9" customFormat="1" x14ac:dyDescent="0.3">
      <c r="A420" s="43"/>
      <c r="B420" s="43"/>
      <c r="N420" s="127"/>
    </row>
    <row r="421" spans="1:14" s="9" customFormat="1" x14ac:dyDescent="0.3">
      <c r="A421" s="43"/>
      <c r="B421" s="43"/>
      <c r="N421" s="127"/>
    </row>
    <row r="422" spans="1:14" s="9" customFormat="1" x14ac:dyDescent="0.3">
      <c r="A422" s="43"/>
      <c r="B422" s="43"/>
      <c r="N422" s="127"/>
    </row>
    <row r="423" spans="1:14" s="9" customFormat="1" x14ac:dyDescent="0.3">
      <c r="A423" s="43"/>
      <c r="B423" s="43"/>
      <c r="N423" s="127"/>
    </row>
    <row r="424" spans="1:14" s="9" customFormat="1" x14ac:dyDescent="0.3">
      <c r="A424" s="43"/>
      <c r="B424" s="43"/>
      <c r="N424" s="127"/>
    </row>
    <row r="425" spans="1:14" s="9" customFormat="1" x14ac:dyDescent="0.3">
      <c r="A425" s="43"/>
      <c r="B425" s="43"/>
      <c r="N425" s="127"/>
    </row>
    <row r="426" spans="1:14" s="9" customFormat="1" x14ac:dyDescent="0.3">
      <c r="A426" s="43"/>
      <c r="B426" s="43"/>
      <c r="N426" s="127"/>
    </row>
    <row r="427" spans="1:14" s="9" customFormat="1" x14ac:dyDescent="0.3">
      <c r="A427" s="43"/>
      <c r="B427" s="43"/>
      <c r="N427" s="127"/>
    </row>
    <row r="428" spans="1:14" s="9" customFormat="1" x14ac:dyDescent="0.3">
      <c r="A428" s="43"/>
      <c r="B428" s="43"/>
      <c r="N428" s="127"/>
    </row>
    <row r="429" spans="1:14" s="9" customFormat="1" x14ac:dyDescent="0.3">
      <c r="A429" s="43"/>
      <c r="B429" s="43"/>
      <c r="N429" s="127"/>
    </row>
    <row r="430" spans="1:14" s="9" customFormat="1" x14ac:dyDescent="0.3">
      <c r="A430" s="43"/>
      <c r="B430" s="43"/>
      <c r="N430" s="127"/>
    </row>
    <row r="431" spans="1:14" s="9" customFormat="1" x14ac:dyDescent="0.3">
      <c r="A431" s="43"/>
      <c r="B431" s="43"/>
      <c r="N431" s="127"/>
    </row>
    <row r="432" spans="1:14" s="9" customFormat="1" x14ac:dyDescent="0.3">
      <c r="A432" s="43"/>
      <c r="B432" s="43"/>
      <c r="N432" s="127"/>
    </row>
    <row r="433" spans="1:14" s="9" customFormat="1" x14ac:dyDescent="0.3">
      <c r="A433" s="43"/>
      <c r="B433" s="43"/>
      <c r="N433" s="127"/>
    </row>
    <row r="434" spans="1:14" s="9" customFormat="1" x14ac:dyDescent="0.3">
      <c r="A434" s="43"/>
      <c r="B434" s="43"/>
      <c r="N434" s="127"/>
    </row>
    <row r="435" spans="1:14" s="9" customFormat="1" x14ac:dyDescent="0.3">
      <c r="A435" s="43"/>
      <c r="B435" s="43"/>
      <c r="N435" s="127"/>
    </row>
    <row r="436" spans="1:14" s="9" customFormat="1" x14ac:dyDescent="0.3">
      <c r="A436" s="43"/>
      <c r="B436" s="43"/>
      <c r="N436" s="127"/>
    </row>
    <row r="437" spans="1:14" s="9" customFormat="1" x14ac:dyDescent="0.3">
      <c r="A437" s="43"/>
      <c r="B437" s="43"/>
      <c r="N437" s="127"/>
    </row>
    <row r="438" spans="1:14" s="9" customFormat="1" x14ac:dyDescent="0.3">
      <c r="A438" s="43"/>
      <c r="B438" s="43"/>
      <c r="N438" s="127"/>
    </row>
    <row r="439" spans="1:14" s="9" customFormat="1" x14ac:dyDescent="0.3">
      <c r="A439" s="43"/>
      <c r="B439" s="43"/>
      <c r="N439" s="127"/>
    </row>
    <row r="440" spans="1:14" s="9" customFormat="1" x14ac:dyDescent="0.3">
      <c r="A440" s="43"/>
      <c r="B440" s="43"/>
      <c r="N440" s="127"/>
    </row>
    <row r="441" spans="1:14" s="9" customFormat="1" x14ac:dyDescent="0.3">
      <c r="A441" s="43"/>
      <c r="B441" s="43"/>
      <c r="N441" s="127"/>
    </row>
    <row r="442" spans="1:14" s="9" customFormat="1" x14ac:dyDescent="0.3">
      <c r="A442" s="43"/>
      <c r="B442" s="43"/>
      <c r="N442" s="127"/>
    </row>
    <row r="443" spans="1:14" s="9" customFormat="1" x14ac:dyDescent="0.3">
      <c r="A443" s="43"/>
      <c r="B443" s="43"/>
      <c r="N443" s="127"/>
    </row>
    <row r="444" spans="1:14" s="9" customFormat="1" x14ac:dyDescent="0.3">
      <c r="A444" s="43"/>
      <c r="B444" s="43"/>
      <c r="N444" s="127"/>
    </row>
    <row r="445" spans="1:14" s="9" customFormat="1" x14ac:dyDescent="0.3">
      <c r="A445" s="43"/>
      <c r="B445" s="43"/>
      <c r="N445" s="127"/>
    </row>
    <row r="446" spans="1:14" s="9" customFormat="1" x14ac:dyDescent="0.3">
      <c r="A446" s="43"/>
      <c r="B446" s="43"/>
      <c r="N446" s="127"/>
    </row>
    <row r="447" spans="1:14" s="9" customFormat="1" x14ac:dyDescent="0.3">
      <c r="A447" s="43"/>
      <c r="B447" s="43"/>
      <c r="N447" s="127"/>
    </row>
    <row r="448" spans="1:14" s="9" customFormat="1" x14ac:dyDescent="0.3">
      <c r="A448" s="43"/>
      <c r="B448" s="43"/>
      <c r="N448" s="127"/>
    </row>
    <row r="449" spans="1:14" s="9" customFormat="1" x14ac:dyDescent="0.3">
      <c r="A449" s="43"/>
      <c r="B449" s="43"/>
      <c r="N449" s="127"/>
    </row>
    <row r="450" spans="1:14" s="9" customFormat="1" x14ac:dyDescent="0.3">
      <c r="A450" s="43"/>
      <c r="B450" s="43"/>
      <c r="N450" s="127"/>
    </row>
    <row r="451" spans="1:14" s="9" customFormat="1" x14ac:dyDescent="0.3">
      <c r="A451" s="43"/>
      <c r="B451" s="43"/>
      <c r="N451" s="127"/>
    </row>
    <row r="452" spans="1:14" s="9" customFormat="1" x14ac:dyDescent="0.3">
      <c r="A452" s="43"/>
      <c r="B452" s="43"/>
      <c r="N452" s="127"/>
    </row>
    <row r="453" spans="1:14" s="9" customFormat="1" x14ac:dyDescent="0.3">
      <c r="A453" s="43"/>
      <c r="B453" s="43"/>
      <c r="N453" s="127"/>
    </row>
    <row r="454" spans="1:14" s="9" customFormat="1" x14ac:dyDescent="0.3">
      <c r="A454" s="43"/>
      <c r="B454" s="43"/>
      <c r="N454" s="127"/>
    </row>
    <row r="455" spans="1:14" s="9" customFormat="1" x14ac:dyDescent="0.3">
      <c r="A455" s="43"/>
      <c r="B455" s="43"/>
      <c r="N455" s="127"/>
    </row>
    <row r="456" spans="1:14" s="9" customFormat="1" x14ac:dyDescent="0.3">
      <c r="A456" s="43"/>
      <c r="B456" s="43"/>
      <c r="N456" s="127"/>
    </row>
    <row r="457" spans="1:14" s="9" customFormat="1" x14ac:dyDescent="0.3">
      <c r="A457" s="43"/>
      <c r="B457" s="43"/>
      <c r="N457" s="127"/>
    </row>
    <row r="458" spans="1:14" s="9" customFormat="1" x14ac:dyDescent="0.3">
      <c r="A458" s="43"/>
      <c r="B458" s="43"/>
      <c r="N458" s="127"/>
    </row>
    <row r="459" spans="1:14" s="9" customFormat="1" x14ac:dyDescent="0.3">
      <c r="A459" s="43"/>
      <c r="B459" s="43"/>
      <c r="N459" s="127"/>
    </row>
    <row r="460" spans="1:14" s="9" customFormat="1" x14ac:dyDescent="0.3">
      <c r="A460" s="43"/>
      <c r="B460" s="43"/>
      <c r="N460" s="127"/>
    </row>
    <row r="461" spans="1:14" s="9" customFormat="1" x14ac:dyDescent="0.3">
      <c r="A461" s="43"/>
      <c r="B461" s="43"/>
      <c r="N461" s="127"/>
    </row>
    <row r="462" spans="1:14" s="9" customFormat="1" x14ac:dyDescent="0.3">
      <c r="A462" s="43"/>
      <c r="B462" s="43"/>
      <c r="N462" s="127"/>
    </row>
    <row r="463" spans="1:14" s="9" customFormat="1" x14ac:dyDescent="0.3">
      <c r="A463" s="43"/>
      <c r="B463" s="43"/>
      <c r="N463" s="127"/>
    </row>
    <row r="464" spans="1:14" s="9" customFormat="1" x14ac:dyDescent="0.3">
      <c r="A464" s="43"/>
      <c r="B464" s="43"/>
      <c r="N464" s="127"/>
    </row>
    <row r="465" spans="1:14" s="9" customFormat="1" x14ac:dyDescent="0.3">
      <c r="A465" s="43"/>
      <c r="B465" s="43"/>
      <c r="N465" s="127"/>
    </row>
    <row r="466" spans="1:14" s="9" customFormat="1" x14ac:dyDescent="0.3">
      <c r="A466" s="43"/>
      <c r="B466" s="43"/>
      <c r="N466" s="127"/>
    </row>
    <row r="467" spans="1:14" s="9" customFormat="1" x14ac:dyDescent="0.3">
      <c r="A467" s="43"/>
      <c r="B467" s="43"/>
      <c r="N467" s="127"/>
    </row>
    <row r="468" spans="1:14" s="9" customFormat="1" x14ac:dyDescent="0.3">
      <c r="A468" s="43"/>
      <c r="B468" s="43"/>
      <c r="N468" s="127"/>
    </row>
    <row r="469" spans="1:14" s="9" customFormat="1" x14ac:dyDescent="0.3">
      <c r="A469" s="43"/>
      <c r="B469" s="43"/>
      <c r="N469" s="127"/>
    </row>
    <row r="470" spans="1:14" s="9" customFormat="1" x14ac:dyDescent="0.3">
      <c r="A470" s="43"/>
      <c r="B470" s="43"/>
      <c r="N470" s="127"/>
    </row>
    <row r="471" spans="1:14" s="9" customFormat="1" x14ac:dyDescent="0.3">
      <c r="A471" s="43"/>
      <c r="B471" s="43"/>
      <c r="N471" s="127"/>
    </row>
    <row r="472" spans="1:14" s="9" customFormat="1" x14ac:dyDescent="0.3">
      <c r="A472" s="43"/>
      <c r="B472" s="43"/>
      <c r="N472" s="127"/>
    </row>
    <row r="473" spans="1:14" s="9" customFormat="1" x14ac:dyDescent="0.3">
      <c r="A473" s="43"/>
      <c r="B473" s="43"/>
      <c r="N473" s="127"/>
    </row>
    <row r="474" spans="1:14" s="9" customFormat="1" x14ac:dyDescent="0.3">
      <c r="A474" s="43"/>
      <c r="B474" s="43"/>
      <c r="N474" s="127"/>
    </row>
    <row r="475" spans="1:14" s="9" customFormat="1" x14ac:dyDescent="0.3">
      <c r="A475" s="43"/>
      <c r="B475" s="43"/>
      <c r="N475" s="127"/>
    </row>
    <row r="476" spans="1:14" s="9" customFormat="1" x14ac:dyDescent="0.3">
      <c r="A476" s="43"/>
      <c r="B476" s="43"/>
      <c r="N476" s="127"/>
    </row>
    <row r="477" spans="1:14" s="9" customFormat="1" x14ac:dyDescent="0.3">
      <c r="A477" s="43"/>
      <c r="B477" s="43"/>
      <c r="N477" s="127"/>
    </row>
    <row r="478" spans="1:14" s="9" customFormat="1" x14ac:dyDescent="0.3">
      <c r="A478" s="43"/>
      <c r="B478" s="43"/>
      <c r="N478" s="127"/>
    </row>
    <row r="479" spans="1:14" s="9" customFormat="1" x14ac:dyDescent="0.3">
      <c r="A479" s="43"/>
      <c r="B479" s="43"/>
      <c r="N479" s="127"/>
    </row>
    <row r="480" spans="1:14" s="9" customFormat="1" x14ac:dyDescent="0.3">
      <c r="A480" s="43"/>
      <c r="B480" s="43"/>
      <c r="N480" s="127"/>
    </row>
    <row r="481" spans="1:14" s="9" customFormat="1" x14ac:dyDescent="0.3">
      <c r="A481" s="43"/>
      <c r="B481" s="43"/>
      <c r="N481" s="127"/>
    </row>
    <row r="482" spans="1:14" s="9" customFormat="1" x14ac:dyDescent="0.3">
      <c r="A482" s="43"/>
      <c r="B482" s="43"/>
      <c r="N482" s="127"/>
    </row>
    <row r="483" spans="1:14" s="9" customFormat="1" x14ac:dyDescent="0.3">
      <c r="A483" s="43"/>
      <c r="B483" s="43"/>
      <c r="N483" s="127"/>
    </row>
    <row r="484" spans="1:14" s="9" customFormat="1" x14ac:dyDescent="0.3">
      <c r="A484" s="43"/>
      <c r="B484" s="43"/>
      <c r="N484" s="127"/>
    </row>
    <row r="485" spans="1:14" s="9" customFormat="1" x14ac:dyDescent="0.3">
      <c r="A485" s="43"/>
      <c r="B485" s="43"/>
      <c r="N485" s="127"/>
    </row>
    <row r="486" spans="1:14" s="9" customFormat="1" x14ac:dyDescent="0.3">
      <c r="A486" s="43"/>
      <c r="B486" s="43"/>
      <c r="N486" s="127"/>
    </row>
    <row r="487" spans="1:14" s="9" customFormat="1" x14ac:dyDescent="0.3">
      <c r="A487" s="43"/>
      <c r="B487" s="43"/>
      <c r="N487" s="127"/>
    </row>
    <row r="488" spans="1:14" s="9" customFormat="1" x14ac:dyDescent="0.3">
      <c r="A488" s="43"/>
      <c r="B488" s="43"/>
      <c r="N488" s="127"/>
    </row>
    <row r="489" spans="1:14" s="9" customFormat="1" x14ac:dyDescent="0.3">
      <c r="A489" s="43"/>
      <c r="B489" s="43"/>
      <c r="N489" s="127"/>
    </row>
    <row r="490" spans="1:14" s="9" customFormat="1" x14ac:dyDescent="0.3">
      <c r="A490" s="43"/>
      <c r="B490" s="43"/>
      <c r="N490" s="127"/>
    </row>
    <row r="491" spans="1:14" s="9" customFormat="1" x14ac:dyDescent="0.3">
      <c r="A491" s="43"/>
      <c r="B491" s="43"/>
      <c r="N491" s="127"/>
    </row>
    <row r="492" spans="1:14" s="9" customFormat="1" x14ac:dyDescent="0.3">
      <c r="A492" s="43"/>
      <c r="B492" s="43"/>
      <c r="N492" s="127"/>
    </row>
    <row r="493" spans="1:14" s="9" customFormat="1" x14ac:dyDescent="0.3">
      <c r="A493" s="43"/>
      <c r="B493" s="43"/>
      <c r="N493" s="127"/>
    </row>
    <row r="494" spans="1:14" s="9" customFormat="1" x14ac:dyDescent="0.3">
      <c r="A494" s="43"/>
      <c r="B494" s="43"/>
      <c r="N494" s="127"/>
    </row>
    <row r="495" spans="1:14" s="9" customFormat="1" x14ac:dyDescent="0.3">
      <c r="A495" s="43"/>
      <c r="B495" s="43"/>
      <c r="N495" s="127"/>
    </row>
    <row r="496" spans="1:14" s="9" customFormat="1" x14ac:dyDescent="0.3">
      <c r="A496" s="43"/>
      <c r="B496" s="43"/>
      <c r="N496" s="127"/>
    </row>
    <row r="497" spans="1:14" s="9" customFormat="1" x14ac:dyDescent="0.3">
      <c r="A497" s="43"/>
      <c r="B497" s="43"/>
      <c r="N497" s="127"/>
    </row>
    <row r="498" spans="1:14" s="9" customFormat="1" x14ac:dyDescent="0.3">
      <c r="A498" s="43"/>
      <c r="B498" s="43"/>
      <c r="N498" s="127"/>
    </row>
    <row r="499" spans="1:14" s="9" customFormat="1" x14ac:dyDescent="0.3">
      <c r="A499" s="43"/>
      <c r="B499" s="43"/>
      <c r="N499" s="127"/>
    </row>
    <row r="500" spans="1:14" s="9" customFormat="1" x14ac:dyDescent="0.3">
      <c r="A500" s="43"/>
      <c r="B500" s="43"/>
      <c r="N500" s="127"/>
    </row>
    <row r="501" spans="1:14" s="9" customFormat="1" x14ac:dyDescent="0.3">
      <c r="A501" s="43"/>
      <c r="B501" s="43"/>
      <c r="N501" s="127"/>
    </row>
    <row r="502" spans="1:14" s="9" customFormat="1" x14ac:dyDescent="0.3">
      <c r="A502" s="43"/>
      <c r="B502" s="43"/>
      <c r="N502" s="127"/>
    </row>
    <row r="503" spans="1:14" s="9" customFormat="1" x14ac:dyDescent="0.3">
      <c r="A503" s="43"/>
      <c r="B503" s="43"/>
      <c r="N503" s="127"/>
    </row>
    <row r="504" spans="1:14" s="9" customFormat="1" x14ac:dyDescent="0.3">
      <c r="A504" s="43"/>
      <c r="B504" s="43"/>
      <c r="N504" s="127"/>
    </row>
    <row r="505" spans="1:14" s="9" customFormat="1" x14ac:dyDescent="0.3">
      <c r="A505" s="43"/>
      <c r="B505" s="43"/>
      <c r="N505" s="127"/>
    </row>
    <row r="506" spans="1:14" s="9" customFormat="1" x14ac:dyDescent="0.3">
      <c r="A506" s="43"/>
      <c r="B506" s="43"/>
      <c r="N506" s="127"/>
    </row>
    <row r="507" spans="1:14" s="9" customFormat="1" x14ac:dyDescent="0.3">
      <c r="A507" s="43"/>
      <c r="B507" s="43"/>
      <c r="N507" s="127"/>
    </row>
    <row r="508" spans="1:14" s="9" customFormat="1" x14ac:dyDescent="0.3">
      <c r="A508" s="43"/>
      <c r="B508" s="43"/>
      <c r="N508" s="127"/>
    </row>
    <row r="509" spans="1:14" s="9" customFormat="1" x14ac:dyDescent="0.3">
      <c r="A509" s="43"/>
      <c r="B509" s="43"/>
      <c r="N509" s="127"/>
    </row>
    <row r="510" spans="1:14" s="9" customFormat="1" x14ac:dyDescent="0.3">
      <c r="A510" s="43"/>
      <c r="B510" s="43"/>
      <c r="N510" s="127"/>
    </row>
    <row r="511" spans="1:14" s="9" customFormat="1" x14ac:dyDescent="0.3">
      <c r="A511" s="43"/>
      <c r="B511" s="43"/>
      <c r="N511" s="127"/>
    </row>
    <row r="512" spans="1:14" s="9" customFormat="1" x14ac:dyDescent="0.3">
      <c r="A512" s="43"/>
      <c r="B512" s="43"/>
      <c r="N512" s="127"/>
    </row>
    <row r="513" spans="1:14" s="9" customFormat="1" x14ac:dyDescent="0.3">
      <c r="A513" s="43"/>
      <c r="B513" s="43"/>
      <c r="N513" s="127"/>
    </row>
    <row r="514" spans="1:14" s="9" customFormat="1" x14ac:dyDescent="0.3">
      <c r="A514" s="43"/>
      <c r="B514" s="43"/>
      <c r="N514" s="127"/>
    </row>
    <row r="515" spans="1:14" s="9" customFormat="1" x14ac:dyDescent="0.3">
      <c r="A515" s="43"/>
      <c r="B515" s="43"/>
      <c r="N515" s="127"/>
    </row>
    <row r="516" spans="1:14" s="9" customFormat="1" x14ac:dyDescent="0.3">
      <c r="A516" s="43"/>
      <c r="B516" s="43"/>
      <c r="N516" s="127"/>
    </row>
    <row r="517" spans="1:14" s="9" customFormat="1" x14ac:dyDescent="0.3">
      <c r="A517" s="43"/>
      <c r="B517" s="43"/>
      <c r="N517" s="127"/>
    </row>
    <row r="518" spans="1:14" s="9" customFormat="1" x14ac:dyDescent="0.3">
      <c r="A518" s="43"/>
      <c r="B518" s="43"/>
      <c r="N518" s="127"/>
    </row>
    <row r="519" spans="1:14" s="9" customFormat="1" x14ac:dyDescent="0.3">
      <c r="A519" s="43"/>
      <c r="B519" s="43"/>
      <c r="N519" s="127"/>
    </row>
    <row r="520" spans="1:14" s="9" customFormat="1" x14ac:dyDescent="0.3">
      <c r="A520" s="43"/>
      <c r="B520" s="43"/>
      <c r="N520" s="127"/>
    </row>
    <row r="521" spans="1:14" s="9" customFormat="1" x14ac:dyDescent="0.3">
      <c r="A521" s="43"/>
      <c r="B521" s="43"/>
      <c r="N521" s="127"/>
    </row>
    <row r="522" spans="1:14" s="9" customFormat="1" x14ac:dyDescent="0.3">
      <c r="A522" s="43"/>
      <c r="B522" s="43"/>
      <c r="N522" s="127"/>
    </row>
    <row r="523" spans="1:14" s="9" customFormat="1" x14ac:dyDescent="0.3">
      <c r="A523" s="43"/>
      <c r="B523" s="43"/>
      <c r="N523" s="127"/>
    </row>
    <row r="524" spans="1:14" s="9" customFormat="1" x14ac:dyDescent="0.3">
      <c r="A524" s="43"/>
      <c r="B524" s="43"/>
      <c r="N524" s="127"/>
    </row>
    <row r="525" spans="1:14" s="9" customFormat="1" x14ac:dyDescent="0.3">
      <c r="A525" s="43"/>
      <c r="B525" s="43"/>
      <c r="N525" s="127"/>
    </row>
    <row r="526" spans="1:14" s="9" customFormat="1" x14ac:dyDescent="0.3">
      <c r="A526" s="43"/>
      <c r="B526" s="43"/>
      <c r="N526" s="127"/>
    </row>
    <row r="527" spans="1:14" s="9" customFormat="1" x14ac:dyDescent="0.3">
      <c r="A527" s="43"/>
      <c r="B527" s="43"/>
      <c r="N527" s="127"/>
    </row>
    <row r="528" spans="1:14" s="9" customFormat="1" x14ac:dyDescent="0.3">
      <c r="A528" s="43"/>
      <c r="B528" s="43"/>
      <c r="N528" s="127"/>
    </row>
    <row r="529" spans="1:14" s="9" customFormat="1" x14ac:dyDescent="0.3">
      <c r="A529" s="43"/>
      <c r="B529" s="43"/>
      <c r="N529" s="127"/>
    </row>
    <row r="530" spans="1:14" s="9" customFormat="1" x14ac:dyDescent="0.3">
      <c r="A530" s="43"/>
      <c r="B530" s="43"/>
      <c r="N530" s="127"/>
    </row>
    <row r="531" spans="1:14" s="9" customFormat="1" x14ac:dyDescent="0.3">
      <c r="A531" s="43"/>
      <c r="B531" s="43"/>
      <c r="N531" s="127"/>
    </row>
    <row r="532" spans="1:14" s="9" customFormat="1" x14ac:dyDescent="0.3">
      <c r="A532" s="43"/>
      <c r="B532" s="43"/>
      <c r="N532" s="127"/>
    </row>
    <row r="533" spans="1:14" s="9" customFormat="1" x14ac:dyDescent="0.3">
      <c r="A533" s="43"/>
      <c r="B533" s="43"/>
      <c r="N533" s="127"/>
    </row>
    <row r="534" spans="1:14" s="9" customFormat="1" x14ac:dyDescent="0.3">
      <c r="A534" s="43"/>
      <c r="B534" s="43"/>
      <c r="N534" s="127"/>
    </row>
    <row r="535" spans="1:14" s="9" customFormat="1" x14ac:dyDescent="0.3">
      <c r="A535" s="43"/>
      <c r="B535" s="43"/>
      <c r="N535" s="127"/>
    </row>
    <row r="536" spans="1:14" s="9" customFormat="1" x14ac:dyDescent="0.3">
      <c r="A536" s="43"/>
      <c r="B536" s="43"/>
      <c r="N536" s="127"/>
    </row>
    <row r="537" spans="1:14" s="9" customFormat="1" x14ac:dyDescent="0.3">
      <c r="A537" s="43"/>
      <c r="B537" s="43"/>
      <c r="N537" s="127"/>
    </row>
    <row r="538" spans="1:14" s="9" customFormat="1" x14ac:dyDescent="0.3">
      <c r="A538" s="43"/>
      <c r="B538" s="43"/>
      <c r="N538" s="127"/>
    </row>
    <row r="539" spans="1:14" s="9" customFormat="1" x14ac:dyDescent="0.3">
      <c r="A539" s="43"/>
      <c r="B539" s="43"/>
      <c r="N539" s="127"/>
    </row>
    <row r="540" spans="1:14" s="9" customFormat="1" x14ac:dyDescent="0.3">
      <c r="A540" s="43"/>
      <c r="B540" s="43"/>
      <c r="N540" s="127"/>
    </row>
    <row r="541" spans="1:14" s="9" customFormat="1" x14ac:dyDescent="0.3">
      <c r="A541" s="43"/>
      <c r="B541" s="43"/>
      <c r="N541" s="127"/>
    </row>
    <row r="542" spans="1:14" s="9" customFormat="1" x14ac:dyDescent="0.3">
      <c r="A542" s="43"/>
      <c r="B542" s="43"/>
      <c r="N542" s="127"/>
    </row>
    <row r="543" spans="1:14" s="9" customFormat="1" x14ac:dyDescent="0.3">
      <c r="A543" s="43"/>
      <c r="B543" s="43"/>
      <c r="N543" s="127"/>
    </row>
    <row r="544" spans="1:14" s="9" customFormat="1" x14ac:dyDescent="0.3">
      <c r="A544" s="43"/>
      <c r="B544" s="43"/>
      <c r="N544" s="127"/>
    </row>
    <row r="545" spans="1:14" s="9" customFormat="1" x14ac:dyDescent="0.3">
      <c r="A545" s="43"/>
      <c r="B545" s="43"/>
      <c r="N545" s="127"/>
    </row>
    <row r="546" spans="1:14" s="9" customFormat="1" x14ac:dyDescent="0.3">
      <c r="A546" s="43"/>
      <c r="B546" s="43"/>
      <c r="N546" s="127"/>
    </row>
    <row r="547" spans="1:14" s="9" customFormat="1" x14ac:dyDescent="0.3">
      <c r="A547" s="43"/>
      <c r="B547" s="43"/>
      <c r="N547" s="127"/>
    </row>
    <row r="548" spans="1:14" s="9" customFormat="1" x14ac:dyDescent="0.3">
      <c r="A548" s="43"/>
      <c r="B548" s="43"/>
      <c r="N548" s="127"/>
    </row>
    <row r="549" spans="1:14" s="9" customFormat="1" x14ac:dyDescent="0.3">
      <c r="A549" s="43"/>
      <c r="B549" s="43"/>
      <c r="N549" s="127"/>
    </row>
    <row r="550" spans="1:14" s="9" customFormat="1" x14ac:dyDescent="0.3">
      <c r="A550" s="43"/>
      <c r="B550" s="43"/>
      <c r="N550" s="127"/>
    </row>
    <row r="551" spans="1:14" s="9" customFormat="1" x14ac:dyDescent="0.3">
      <c r="A551" s="43"/>
      <c r="B551" s="43"/>
      <c r="N551" s="127"/>
    </row>
    <row r="552" spans="1:14" s="9" customFormat="1" x14ac:dyDescent="0.3">
      <c r="A552" s="43"/>
      <c r="B552" s="43"/>
      <c r="N552" s="127"/>
    </row>
    <row r="553" spans="1:14" s="9" customFormat="1" x14ac:dyDescent="0.3">
      <c r="A553" s="43"/>
      <c r="B553" s="43"/>
      <c r="N553" s="127"/>
    </row>
    <row r="554" spans="1:14" s="9" customFormat="1" x14ac:dyDescent="0.3">
      <c r="A554" s="43"/>
      <c r="B554" s="43"/>
      <c r="N554" s="127"/>
    </row>
    <row r="555" spans="1:14" s="9" customFormat="1" x14ac:dyDescent="0.3">
      <c r="A555" s="43"/>
      <c r="B555" s="43"/>
      <c r="N555" s="127"/>
    </row>
    <row r="556" spans="1:14" s="9" customFormat="1" x14ac:dyDescent="0.3">
      <c r="A556" s="43"/>
      <c r="B556" s="43"/>
      <c r="N556" s="127"/>
    </row>
    <row r="557" spans="1:14" s="9" customFormat="1" x14ac:dyDescent="0.3">
      <c r="A557" s="43"/>
      <c r="B557" s="43"/>
      <c r="N557" s="127"/>
    </row>
    <row r="558" spans="1:14" s="9" customFormat="1" x14ac:dyDescent="0.3">
      <c r="A558" s="43"/>
      <c r="B558" s="43"/>
      <c r="N558" s="127"/>
    </row>
    <row r="559" spans="1:14" s="9" customFormat="1" x14ac:dyDescent="0.3">
      <c r="A559" s="43"/>
      <c r="B559" s="43"/>
      <c r="N559" s="127"/>
    </row>
    <row r="560" spans="1:14" s="9" customFormat="1" x14ac:dyDescent="0.3">
      <c r="A560" s="43"/>
      <c r="B560" s="43"/>
      <c r="N560" s="127"/>
    </row>
    <row r="561" spans="1:14" s="9" customFormat="1" x14ac:dyDescent="0.3">
      <c r="A561" s="43"/>
      <c r="B561" s="43"/>
      <c r="N561" s="127"/>
    </row>
    <row r="562" spans="1:14" s="9" customFormat="1" x14ac:dyDescent="0.3">
      <c r="A562" s="43"/>
      <c r="B562" s="43"/>
      <c r="N562" s="127"/>
    </row>
    <row r="563" spans="1:14" s="9" customFormat="1" x14ac:dyDescent="0.3">
      <c r="A563" s="43"/>
      <c r="B563" s="43"/>
      <c r="N563" s="127"/>
    </row>
    <row r="564" spans="1:14" s="9" customFormat="1" x14ac:dyDescent="0.3">
      <c r="A564" s="43"/>
      <c r="B564" s="43"/>
      <c r="N564" s="127"/>
    </row>
    <row r="565" spans="1:14" s="9" customFormat="1" x14ac:dyDescent="0.3">
      <c r="A565" s="43"/>
      <c r="B565" s="43"/>
      <c r="N565" s="127"/>
    </row>
    <row r="566" spans="1:14" s="9" customFormat="1" x14ac:dyDescent="0.3">
      <c r="A566" s="43"/>
      <c r="B566" s="43"/>
      <c r="N566" s="127"/>
    </row>
    <row r="567" spans="1:14" s="9" customFormat="1" x14ac:dyDescent="0.3">
      <c r="A567" s="43"/>
      <c r="B567" s="43"/>
      <c r="N567" s="127"/>
    </row>
    <row r="568" spans="1:14" s="9" customFormat="1" x14ac:dyDescent="0.3">
      <c r="A568" s="43"/>
      <c r="B568" s="43"/>
      <c r="N568" s="127"/>
    </row>
    <row r="569" spans="1:14" s="9" customFormat="1" x14ac:dyDescent="0.3">
      <c r="A569" s="43"/>
      <c r="B569" s="43"/>
      <c r="N569" s="127"/>
    </row>
    <row r="570" spans="1:14" s="9" customFormat="1" x14ac:dyDescent="0.3">
      <c r="A570" s="43"/>
      <c r="B570" s="43"/>
      <c r="N570" s="127"/>
    </row>
    <row r="571" spans="1:14" s="9" customFormat="1" x14ac:dyDescent="0.3">
      <c r="A571" s="43"/>
      <c r="B571" s="43"/>
      <c r="N571" s="127"/>
    </row>
    <row r="572" spans="1:14" s="9" customFormat="1" x14ac:dyDescent="0.3">
      <c r="A572" s="43"/>
      <c r="B572" s="43"/>
      <c r="N572" s="127"/>
    </row>
    <row r="573" spans="1:14" s="9" customFormat="1" x14ac:dyDescent="0.3">
      <c r="A573" s="43"/>
      <c r="B573" s="43"/>
      <c r="N573" s="127"/>
    </row>
    <row r="574" spans="1:14" s="9" customFormat="1" x14ac:dyDescent="0.3">
      <c r="A574" s="43"/>
      <c r="B574" s="43"/>
      <c r="N574" s="127"/>
    </row>
    <row r="575" spans="1:14" s="9" customFormat="1" x14ac:dyDescent="0.3">
      <c r="A575" s="43"/>
      <c r="B575" s="43"/>
      <c r="N575" s="127"/>
    </row>
    <row r="576" spans="1:14" s="9" customFormat="1" x14ac:dyDescent="0.3">
      <c r="A576" s="43"/>
      <c r="B576" s="43"/>
      <c r="N576" s="127"/>
    </row>
    <row r="577" spans="1:14" s="9" customFormat="1" x14ac:dyDescent="0.3">
      <c r="A577" s="43"/>
      <c r="B577" s="43"/>
      <c r="N577" s="127"/>
    </row>
    <row r="578" spans="1:14" s="9" customFormat="1" x14ac:dyDescent="0.3">
      <c r="A578" s="43"/>
      <c r="B578" s="43"/>
      <c r="N578" s="127"/>
    </row>
    <row r="579" spans="1:14" s="9" customFormat="1" x14ac:dyDescent="0.3">
      <c r="A579" s="43"/>
      <c r="B579" s="43"/>
      <c r="N579" s="127"/>
    </row>
    <row r="580" spans="1:14" s="9" customFormat="1" x14ac:dyDescent="0.3">
      <c r="A580" s="43"/>
      <c r="B580" s="43"/>
      <c r="N580" s="127"/>
    </row>
    <row r="581" spans="1:14" s="9" customFormat="1" x14ac:dyDescent="0.3">
      <c r="A581" s="43"/>
      <c r="B581" s="43"/>
      <c r="N581" s="127"/>
    </row>
    <row r="582" spans="1:14" s="9" customFormat="1" x14ac:dyDescent="0.3">
      <c r="A582" s="43"/>
      <c r="B582" s="43"/>
      <c r="N582" s="127"/>
    </row>
    <row r="583" spans="1:14" s="9" customFormat="1" x14ac:dyDescent="0.3">
      <c r="A583" s="43"/>
      <c r="B583" s="43"/>
      <c r="N583" s="127"/>
    </row>
    <row r="584" spans="1:14" s="9" customFormat="1" x14ac:dyDescent="0.3">
      <c r="A584" s="43"/>
      <c r="B584" s="43"/>
      <c r="N584" s="127"/>
    </row>
    <row r="585" spans="1:14" s="9" customFormat="1" x14ac:dyDescent="0.3">
      <c r="A585" s="43"/>
      <c r="B585" s="43"/>
      <c r="N585" s="127"/>
    </row>
    <row r="586" spans="1:14" s="9" customFormat="1" x14ac:dyDescent="0.3">
      <c r="A586" s="43"/>
      <c r="B586" s="43"/>
      <c r="N586" s="127"/>
    </row>
    <row r="587" spans="1:14" s="9" customFormat="1" x14ac:dyDescent="0.3">
      <c r="A587" s="43"/>
      <c r="B587" s="43"/>
      <c r="N587" s="127"/>
    </row>
    <row r="588" spans="1:14" s="9" customFormat="1" x14ac:dyDescent="0.3">
      <c r="A588" s="43"/>
      <c r="B588" s="43"/>
      <c r="N588" s="127"/>
    </row>
    <row r="589" spans="1:14" s="9" customFormat="1" x14ac:dyDescent="0.3">
      <c r="A589" s="43"/>
      <c r="B589" s="43"/>
      <c r="N589" s="127"/>
    </row>
    <row r="590" spans="1:14" s="9" customFormat="1" x14ac:dyDescent="0.3">
      <c r="A590" s="43"/>
      <c r="B590" s="43"/>
      <c r="N590" s="127"/>
    </row>
    <row r="591" spans="1:14" s="9" customFormat="1" x14ac:dyDescent="0.3">
      <c r="A591" s="43"/>
      <c r="B591" s="43"/>
      <c r="N591" s="127"/>
    </row>
    <row r="592" spans="1:14" s="9" customFormat="1" x14ac:dyDescent="0.3">
      <c r="A592" s="43"/>
      <c r="B592" s="43"/>
      <c r="N592" s="127"/>
    </row>
    <row r="593" spans="1:14" s="9" customFormat="1" x14ac:dyDescent="0.3">
      <c r="A593" s="43"/>
      <c r="B593" s="43"/>
      <c r="N593" s="127"/>
    </row>
    <row r="594" spans="1:14" s="9" customFormat="1" x14ac:dyDescent="0.3">
      <c r="A594" s="43"/>
      <c r="B594" s="43"/>
      <c r="N594" s="127"/>
    </row>
    <row r="595" spans="1:14" s="9" customFormat="1" x14ac:dyDescent="0.3">
      <c r="A595" s="43"/>
      <c r="B595" s="43"/>
      <c r="N595" s="127"/>
    </row>
    <row r="596" spans="1:14" s="9" customFormat="1" x14ac:dyDescent="0.3">
      <c r="A596" s="43"/>
      <c r="B596" s="43"/>
      <c r="N596" s="127"/>
    </row>
    <row r="597" spans="1:14" s="9" customFormat="1" x14ac:dyDescent="0.3">
      <c r="A597" s="43"/>
      <c r="B597" s="43"/>
      <c r="N597" s="127"/>
    </row>
    <row r="598" spans="1:14" s="9" customFormat="1" x14ac:dyDescent="0.3">
      <c r="A598" s="43"/>
      <c r="B598" s="43"/>
      <c r="N598" s="127"/>
    </row>
    <row r="599" spans="1:14" s="9" customFormat="1" x14ac:dyDescent="0.3">
      <c r="A599" s="43"/>
      <c r="B599" s="43"/>
      <c r="N599" s="127"/>
    </row>
    <row r="600" spans="1:14" s="9" customFormat="1" x14ac:dyDescent="0.3">
      <c r="A600" s="43"/>
      <c r="B600" s="43"/>
      <c r="N600" s="127"/>
    </row>
    <row r="601" spans="1:14" s="9" customFormat="1" x14ac:dyDescent="0.3">
      <c r="A601" s="43"/>
      <c r="B601" s="43"/>
      <c r="N601" s="127"/>
    </row>
    <row r="602" spans="1:14" s="9" customFormat="1" x14ac:dyDescent="0.3">
      <c r="A602" s="43"/>
      <c r="B602" s="43"/>
      <c r="N602" s="127"/>
    </row>
    <row r="603" spans="1:14" s="9" customFormat="1" x14ac:dyDescent="0.3">
      <c r="A603" s="43"/>
      <c r="B603" s="43"/>
      <c r="N603" s="127"/>
    </row>
    <row r="604" spans="1:14" s="9" customFormat="1" x14ac:dyDescent="0.3">
      <c r="A604" s="43"/>
      <c r="B604" s="43"/>
      <c r="N604" s="127"/>
    </row>
    <row r="605" spans="1:14" s="9" customFormat="1" x14ac:dyDescent="0.3">
      <c r="A605" s="43"/>
      <c r="B605" s="43"/>
      <c r="N605" s="127"/>
    </row>
    <row r="606" spans="1:14" s="9" customFormat="1" x14ac:dyDescent="0.3">
      <c r="A606" s="43"/>
      <c r="B606" s="43"/>
      <c r="N606" s="127"/>
    </row>
    <row r="607" spans="1:14" s="9" customFormat="1" x14ac:dyDescent="0.3">
      <c r="A607" s="43"/>
      <c r="B607" s="43"/>
      <c r="N607" s="127"/>
    </row>
    <row r="608" spans="1:14" s="9" customFormat="1" x14ac:dyDescent="0.3">
      <c r="A608" s="43"/>
      <c r="B608" s="43"/>
      <c r="N608" s="127"/>
    </row>
    <row r="609" spans="1:14" s="9" customFormat="1" x14ac:dyDescent="0.3">
      <c r="A609" s="43"/>
      <c r="B609" s="43"/>
      <c r="N609" s="127"/>
    </row>
    <row r="610" spans="1:14" s="9" customFormat="1" x14ac:dyDescent="0.3">
      <c r="A610" s="43"/>
      <c r="B610" s="43"/>
      <c r="N610" s="127"/>
    </row>
    <row r="611" spans="1:14" s="9" customFormat="1" x14ac:dyDescent="0.3">
      <c r="A611" s="43"/>
      <c r="B611" s="43"/>
      <c r="N611" s="127"/>
    </row>
  </sheetData>
  <mergeCells count="28">
    <mergeCell ref="A1:I1"/>
    <mergeCell ref="E87:F87"/>
    <mergeCell ref="P306:Q306"/>
    <mergeCell ref="P307:Q307"/>
    <mergeCell ref="P303:Q303"/>
    <mergeCell ref="P302:R302"/>
    <mergeCell ref="P304:Q304"/>
    <mergeCell ref="P305:Q305"/>
    <mergeCell ref="O104:R104"/>
    <mergeCell ref="O103:R103"/>
    <mergeCell ref="A48:B48"/>
    <mergeCell ref="C58:C59"/>
    <mergeCell ref="C60:C61"/>
    <mergeCell ref="C62:C63"/>
    <mergeCell ref="A3:B3"/>
    <mergeCell ref="A13:B13"/>
    <mergeCell ref="A29:B29"/>
    <mergeCell ref="A101:B101"/>
    <mergeCell ref="H257:H258"/>
    <mergeCell ref="A263:B263"/>
    <mergeCell ref="A223:B223"/>
    <mergeCell ref="D251:E251"/>
    <mergeCell ref="D250:E250"/>
    <mergeCell ref="O118:R118"/>
    <mergeCell ref="O119:R119"/>
    <mergeCell ref="A137:B137"/>
    <mergeCell ref="B245:C245"/>
    <mergeCell ref="B246:C246"/>
  </mergeCells>
  <phoneticPr fontId="8" type="noConversion"/>
  <dataValidations count="2">
    <dataValidation type="list" allowBlank="1" showInputMessage="1" showErrorMessage="1" sqref="F214:F219" xr:uid="{00000000-0002-0000-0000-000000000000}">
      <formula1>$O$107:$O$115</formula1>
    </dataValidation>
    <dataValidation type="list" allowBlank="1" showInputMessage="1" showErrorMessage="1" sqref="D302" xr:uid="{00000000-0002-0000-0000-000001000000}">
      <formula1>$R$304:$R$307</formula1>
    </dataValidation>
  </dataValidations>
  <pageMargins left="0.7" right="0.7" top="0.75" bottom="0.75" header="0.3" footer="0.3"/>
  <pageSetup orientation="portrait" r:id="rId1"/>
  <ignoredErrors>
    <ignoredError sqref="A3 A13 A29 A48 A101 A137" numberStoredAsText="1"/>
    <ignoredError sqref="D164:D172 D187:D195 G187:G195 G164:G17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LOSA MACIZA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2024-04-22T13:28:44Z</dcterms:modified>
</cp:coreProperties>
</file>