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6F4A1F7-31B1-4D03-831E-E113925AB478}" xr6:coauthVersionLast="47" xr6:coauthVersionMax="47" xr10:uidLastSave="{00000000-0000-0000-0000-000000000000}"/>
  <bookViews>
    <workbookView xWindow="120" yWindow="1005" windowWidth="27660" windowHeight="13455" xr2:uid="{00000000-000D-0000-FFFF-FFFF00000000}"/>
  </bookViews>
  <sheets>
    <sheet name="estribos columnas" sheetId="8" r:id="rId1"/>
  </sheets>
  <definedNames>
    <definedName name="_xlnm.Print_Area" localSheetId="0">'estribos columnas'!$A$1:$I$225</definedName>
  </definedNames>
  <calcPr calcId="191029"/>
</workbook>
</file>

<file path=xl/calcChain.xml><?xml version="1.0" encoding="utf-8"?>
<calcChain xmlns="http://schemas.openxmlformats.org/spreadsheetml/2006/main">
  <c r="C90" i="8" l="1"/>
  <c r="C195" i="8"/>
  <c r="C167" i="8"/>
  <c r="C148" i="8"/>
  <c r="C80" i="8"/>
  <c r="C51" i="8"/>
  <c r="C52" i="8"/>
  <c r="K100" i="8"/>
  <c r="N101" i="8" s="1"/>
  <c r="K99" i="8"/>
  <c r="M99" i="8" s="1"/>
  <c r="H76" i="8"/>
  <c r="H77" i="8"/>
  <c r="F77" i="8"/>
  <c r="D77" i="8"/>
  <c r="F222" i="8"/>
  <c r="F203" i="8"/>
  <c r="C199" i="8"/>
  <c r="C188" i="8"/>
  <c r="C115" i="8"/>
  <c r="F115" i="8" s="1"/>
  <c r="C173" i="8"/>
  <c r="C161" i="8"/>
  <c r="C155" i="8"/>
  <c r="C142" i="8"/>
  <c r="G127" i="8"/>
  <c r="C127" i="8"/>
  <c r="F76" i="8"/>
  <c r="H75" i="8"/>
  <c r="F75" i="8"/>
  <c r="C183" i="8" s="1"/>
  <c r="D75" i="8"/>
  <c r="D76" i="8"/>
  <c r="P101" i="8" l="1"/>
  <c r="O101" i="8"/>
  <c r="O103" i="8"/>
  <c r="C178" i="8"/>
  <c r="E214" i="8" s="1"/>
  <c r="C136" i="8"/>
  <c r="B204" i="8"/>
  <c r="H115" i="8"/>
  <c r="D115" i="8"/>
  <c r="E127" i="8" s="1"/>
  <c r="B67" i="8"/>
  <c r="C63" i="8"/>
  <c r="C61" i="8"/>
  <c r="B22" i="8"/>
  <c r="C18" i="8"/>
  <c r="C118" i="8" l="1"/>
  <c r="C120" i="8" s="1"/>
  <c r="C117" i="8"/>
  <c r="C57" i="8"/>
  <c r="D93" i="8" s="1"/>
  <c r="C89" i="8"/>
  <c r="E220" i="8"/>
  <c r="B220" i="8"/>
  <c r="B212" i="8"/>
  <c r="E212" i="8"/>
  <c r="E205" i="8"/>
  <c r="D199" i="8" s="1"/>
  <c r="C101" i="8" l="1"/>
  <c r="C124" i="8" s="1"/>
  <c r="B93" i="8"/>
  <c r="C93" i="8" s="1"/>
  <c r="E93" i="8" l="1"/>
</calcChain>
</file>

<file path=xl/sharedStrings.xml><?xml version="1.0" encoding="utf-8"?>
<sst xmlns="http://schemas.openxmlformats.org/spreadsheetml/2006/main" count="185" uniqueCount="128">
  <si>
    <t>b =</t>
  </si>
  <si>
    <t>m</t>
  </si>
  <si>
    <t>(DISEÑO POR RESISTENCIA)</t>
  </si>
  <si>
    <t>Fuerza cortante amplificada</t>
  </si>
  <si>
    <t>Resistencia nominal al cortante</t>
  </si>
  <si>
    <t>Resistencia nominal al cortante proporcionada por el concreto</t>
  </si>
  <si>
    <t>Resistencia nominal al cortante proporcionada por el acero de refuerzo</t>
  </si>
  <si>
    <t>Vu :</t>
  </si>
  <si>
    <t>Vn :</t>
  </si>
  <si>
    <t>Vc :</t>
  </si>
  <si>
    <t>Vs :</t>
  </si>
  <si>
    <t>Nu :</t>
  </si>
  <si>
    <t>Carga axial amplificada normal a la sección transversal</t>
  </si>
  <si>
    <t>Ag :</t>
  </si>
  <si>
    <t>Area bruta de la sección</t>
  </si>
  <si>
    <t>1. DATOS DE ENTRADA</t>
  </si>
  <si>
    <t>fc =</t>
  </si>
  <si>
    <t>fy =</t>
  </si>
  <si>
    <t>hn =</t>
  </si>
  <si>
    <t>kg/cm2</t>
  </si>
  <si>
    <t>Mu =</t>
  </si>
  <si>
    <t>Pu =</t>
  </si>
  <si>
    <t>ton</t>
  </si>
  <si>
    <t>ton-m</t>
  </si>
  <si>
    <t>t =</t>
  </si>
  <si>
    <t>2. GEOMETRIA DE LA COLUMNA</t>
  </si>
  <si>
    <t>Peralte de la columna</t>
  </si>
  <si>
    <t>Base de la columna</t>
  </si>
  <si>
    <t>Carga ultima</t>
  </si>
  <si>
    <t>Momento ultimo</t>
  </si>
  <si>
    <t>3. ANALISIS PARA UN SISTEMA RESISTENTE DE MUROS ESTRUCTURALES O DUALES TIPO I</t>
  </si>
  <si>
    <t>Nos regimos al artículo 21.4 de la norma e.060</t>
  </si>
  <si>
    <t>Altura de la columna (luz libre de la columna)</t>
  </si>
  <si>
    <t>∅ =</t>
  </si>
  <si>
    <t>Vu =</t>
  </si>
  <si>
    <t>3.1. Calculo de la fuerza cortante en la columna</t>
  </si>
  <si>
    <t>Nu =</t>
  </si>
  <si>
    <t>d</t>
  </si>
  <si>
    <t>Peralte efectivo</t>
  </si>
  <si>
    <t>re =</t>
  </si>
  <si>
    <t>cm</t>
  </si>
  <si>
    <t>TABLA 1</t>
  </si>
  <si>
    <t>ACERO DISPONIBLES EN cm2</t>
  </si>
  <si>
    <t>N°</t>
  </si>
  <si>
    <t>DIAMETRO</t>
  </si>
  <si>
    <t>AREA</t>
  </si>
  <si>
    <r>
      <rPr>
        <sz val="10"/>
        <color theme="1"/>
        <rFont val="Calibri"/>
        <family val="2"/>
      </rPr>
      <t xml:space="preserve">φ </t>
    </r>
    <r>
      <rPr>
        <sz val="11"/>
        <color theme="1"/>
        <rFont val="Arial"/>
        <family val="2"/>
      </rPr>
      <t>(pulg)</t>
    </r>
  </si>
  <si>
    <t>cm2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</si>
  <si>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</si>
  <si>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</si>
  <si>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</si>
  <si>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</si>
  <si>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</si>
  <si>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</si>
  <si>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</si>
  <si>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</si>
  <si>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</si>
  <si>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>TABLA 2</t>
  </si>
  <si>
    <t>NTE E.060</t>
  </si>
  <si>
    <t>ACI 318S-08</t>
  </si>
  <si>
    <t>Flexión</t>
  </si>
  <si>
    <t>Compresión</t>
  </si>
  <si>
    <t>Cortante</t>
  </si>
  <si>
    <t>Columnas estribadas</t>
  </si>
  <si>
    <t>Columnas zunchadas</t>
  </si>
  <si>
    <t>Coeficientes  ∅  para Diseño</t>
  </si>
  <si>
    <t>Factores ∅</t>
  </si>
  <si>
    <t>ver tabla 02: Para elementos a compresion con estribos rectangulares</t>
  </si>
  <si>
    <t>Area =</t>
  </si>
  <si>
    <t>8mm</t>
  </si>
  <si>
    <t>Diametro =</t>
  </si>
  <si>
    <t>Diam. Estribo =</t>
  </si>
  <si>
    <t>d =</t>
  </si>
  <si>
    <t>Vu</t>
  </si>
  <si>
    <t>Vs =</t>
  </si>
  <si>
    <t>ver tabla 02: Cortante</t>
  </si>
  <si>
    <t>3.3. Calculo del aporte de los estribos "Vs"</t>
  </si>
  <si>
    <t>3.4. Calculo de los estribos</t>
  </si>
  <si>
    <t>Columna con un estribo</t>
  </si>
  <si>
    <t>Columna con dos estribos</t>
  </si>
  <si>
    <t>estribos</t>
  </si>
  <si>
    <t>Planteamos la columna con</t>
  </si>
  <si>
    <t>S =</t>
  </si>
  <si>
    <t>Usar: S =</t>
  </si>
  <si>
    <t>Entonces usar</t>
  </si>
  <si>
    <t>estribos de</t>
  </si>
  <si>
    <t>@</t>
  </si>
  <si>
    <t>en la zona critica de la columna,</t>
  </si>
  <si>
    <t>En el reglamento nacional de edificaciones E.060, nos indica que debemos incorporar parametros sismo resistentes</t>
  </si>
  <si>
    <t>Longitud Lo (zona de confinamiento)</t>
  </si>
  <si>
    <t>a) Ocho veces el diametro de la barra longitudinal confinada de menor diametro.</t>
  </si>
  <si>
    <t>So =</t>
  </si>
  <si>
    <t>b) La mitad de la menor dimension de la seccion transversal del elemento (menor dimension de la columna)</t>
  </si>
  <si>
    <t>c) 100 mm</t>
  </si>
  <si>
    <t>Usar: So =</t>
  </si>
  <si>
    <t>Espaciamiento del refuerzo transversal So (en la zona de confinamiento)</t>
  </si>
  <si>
    <t>d) Una sexta parte de la luz libre del elemento</t>
  </si>
  <si>
    <t>Lo =</t>
  </si>
  <si>
    <t>e) La mayor dimension de la seccion transversal del elemento</t>
  </si>
  <si>
    <t>f) 500 mm</t>
  </si>
  <si>
    <t>Usar: Lo =</t>
  </si>
  <si>
    <t>g) Previamente se calculo</t>
  </si>
  <si>
    <t>Espaciamiento fuera de la zona de confinamiento (Zona Central)</t>
  </si>
  <si>
    <t>h) no debe exceder 16 veces el diametro de las barras longitudinales</t>
  </si>
  <si>
    <t>i) no debe exceder 48 veces el diametro de la barra o alambre de los estribos</t>
  </si>
  <si>
    <t>j) no debe exceder la menor dimension transversal del elemento sometido a compresión</t>
  </si>
  <si>
    <t>k) 300 mm</t>
  </si>
  <si>
    <t>S1 =</t>
  </si>
  <si>
    <t>Usar:</t>
  </si>
  <si>
    <t>DISEÑO DE ESTRIBOS EN COLUMNAS</t>
  </si>
  <si>
    <t>Resistencia a la compresion del concreto</t>
  </si>
  <si>
    <t>Resistencia a la fluencia del acero</t>
  </si>
  <si>
    <t>Estribo =</t>
  </si>
  <si>
    <t>Acero longitudinal en esquinas</t>
  </si>
  <si>
    <t>Acero longitudinal en caras</t>
  </si>
  <si>
    <t>Acero en esquinas =</t>
  </si>
  <si>
    <t>Acero en caras =</t>
  </si>
  <si>
    <t>4. REPRESENTACION GRAFICA DE LA COLUMNA</t>
  </si>
  <si>
    <t>Vc =</t>
  </si>
  <si>
    <t>∅ · Vc =</t>
  </si>
  <si>
    <t>∅ · Vc</t>
  </si>
  <si>
    <t>Mns =</t>
  </si>
  <si>
    <t>Mni =</t>
  </si>
  <si>
    <t>DISEÑO POR CORTE EN COLUMNAS CUADRADAS Y RECTANGULARES- RNE E.060</t>
  </si>
  <si>
    <t>Av1 =</t>
  </si>
  <si>
    <t>Av2 =</t>
  </si>
  <si>
    <t>Usar: Av =</t>
  </si>
  <si>
    <t>3.2. Calculo de la fuerza cortante maxima que puede resistir el concreto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</si>
</sst>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2"/>
      <color theme="1"/>
      <name val="Arial Narrow"/>
      <family val="2"/>
    </font>
    <font>
      <sz val="10"/>
      <color theme="1"/>
      <name val="Arial Narrow"/>
      <family val="2"/>
    </font>
    <font>
      <sz val="8"/>
      <name val="Calibri"/>
      <family val="2"/>
      <scheme val="minor"/>
    </font>
    <font>
      <b/>
      <u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name val="Arial Narrow"/>
      <family val="2"/>
    </font>
    <font>
      <b/>
      <sz val="11"/>
      <color rgb="FF0070C0"/>
      <name val="Arial Narrow"/>
      <family val="2"/>
    </font>
    <font>
      <b/>
      <sz val="11"/>
      <name val="Arial Narrow"/>
      <family val="2"/>
    </font>
    <font>
      <b/>
      <sz val="11"/>
      <color rgb="FF00B050"/>
      <name val="Arial Narrow"/>
      <family val="2"/>
    </font>
    <font>
      <sz val="11"/>
      <color theme="0"/>
      <name val="Arial Narrow"/>
      <family val="2"/>
    </font>
    <font>
      <b/>
      <u/>
      <sz val="12"/>
      <name val="Arial Narrow"/>
      <family val="2"/>
    </font>
    <font>
      <b/>
      <u/>
      <sz val="15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12" fontId="8" fillId="2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0" fontId="11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2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2" fontId="2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2" fontId="8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 vertical="center" indent="4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42041</xdr:colOff>
      <xdr:row>222</xdr:row>
      <xdr:rowOff>42041</xdr:rowOff>
    </xdr:from>
    <xdr:to>
      <xdr:col>4</xdr:col>
      <xdr:colOff>52551</xdr:colOff>
      <xdr:row>224</xdr:row>
      <xdr:rowOff>21020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BDBD300B-71B5-4145-8210-B161D71F569B}"/>
            </a:ext>
          </a:extLst>
        </xdr:cNvPr>
        <xdr:cNvSpPr/>
      </xdr:nvSpPr>
      <xdr:spPr>
        <a:xfrm>
          <a:off x="520262" y="40007627"/>
          <a:ext cx="2028496" cy="35735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472966</xdr:colOff>
      <xdr:row>200</xdr:row>
      <xdr:rowOff>5255</xdr:rowOff>
    </xdr:from>
    <xdr:to>
      <xdr:col>4</xdr:col>
      <xdr:colOff>5255</xdr:colOff>
      <xdr:row>201</xdr:row>
      <xdr:rowOff>173421</xdr:rowOff>
    </xdr:to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2AD96181-CD7B-5E4F-48C6-F8384821A17F}"/>
            </a:ext>
          </a:extLst>
        </xdr:cNvPr>
        <xdr:cNvSpPr/>
      </xdr:nvSpPr>
      <xdr:spPr>
        <a:xfrm>
          <a:off x="472966" y="37689086"/>
          <a:ext cx="2017581" cy="361597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5255</xdr:colOff>
      <xdr:row>200</xdr:row>
      <xdr:rowOff>5255</xdr:rowOff>
    </xdr:from>
    <xdr:to>
      <xdr:col>2</xdr:col>
      <xdr:colOff>667406</xdr:colOff>
      <xdr:row>224</xdr:row>
      <xdr:rowOff>21020</xdr:rowOff>
    </xdr:to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7038E2F5-E3C6-3FEE-1684-827B06A50AED}"/>
            </a:ext>
          </a:extLst>
        </xdr:cNvPr>
        <xdr:cNvSpPr/>
      </xdr:nvSpPr>
      <xdr:spPr>
        <a:xfrm>
          <a:off x="1156138" y="37133048"/>
          <a:ext cx="662151" cy="323193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336331</xdr:colOff>
      <xdr:row>200</xdr:row>
      <xdr:rowOff>5255</xdr:rowOff>
    </xdr:from>
    <xdr:to>
      <xdr:col>2</xdr:col>
      <xdr:colOff>336331</xdr:colOff>
      <xdr:row>224</xdr:row>
      <xdr:rowOff>21020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E5DE9E83-AEB5-4293-82C1-3745E62F7DE5}"/>
            </a:ext>
          </a:extLst>
        </xdr:cNvPr>
        <xdr:cNvCxnSpPr>
          <a:stCxn id="205" idx="2"/>
          <a:endCxn id="205" idx="0"/>
        </xdr:cNvCxnSpPr>
      </xdr:nvCxnSpPr>
      <xdr:spPr>
        <a:xfrm flipV="1">
          <a:off x="1486951" y="37503275"/>
          <a:ext cx="0" cy="458776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828689</xdr:colOff>
      <xdr:row>180</xdr:row>
      <xdr:rowOff>0</xdr:rowOff>
    </xdr:from>
    <xdr:to>
      <xdr:col>4</xdr:col>
      <xdr:colOff>21661</xdr:colOff>
      <xdr:row>180</xdr:row>
      <xdr:rowOff>0</xdr:rowOff>
    </xdr:to>
    <xdr:cxnSp macro="">
      <xdr:nvCxnSpPr>
        <xdr:cNvPr id="126" name="Conector: angular 125">
          <a:extLst>
            <a:ext uri="{FF2B5EF4-FFF2-40B4-BE49-F238E27FC236}">
              <a16:creationId xmlns:a16="http://schemas.microsoft.com/office/drawing/2014/main" id="{F031DA95-C4CD-42A3-A2FA-9A82E9B352C1}"/>
            </a:ext>
          </a:extLst>
        </xdr:cNvPr>
        <xdr:cNvCxnSpPr/>
      </xdr:nvCxnSpPr>
      <xdr:spPr>
        <a:xfrm rot="16200000" flipH="1">
          <a:off x="2178588" y="21708595"/>
          <a:ext cx="636549" cy="41817"/>
        </a:xfrm>
        <a:prstGeom prst="bentConnector3">
          <a:avLst>
            <a:gd name="adj1" fmla="val 4562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480061</xdr:colOff>
      <xdr:row>204</xdr:row>
      <xdr:rowOff>87854</xdr:rowOff>
    </xdr:from>
    <xdr:to>
      <xdr:col>8</xdr:col>
      <xdr:colOff>1195587</xdr:colOff>
      <xdr:row>218</xdr:row>
      <xdr:rowOff>30480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3D4698-0228-4708-B230-CB56E2EF9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1" y="38347874"/>
          <a:ext cx="2727206" cy="2609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14206</xdr:colOff>
      <xdr:row>7</xdr:row>
      <xdr:rowOff>33167</xdr:rowOff>
    </xdr:from>
    <xdr:ext cx="7512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CA68ECB-FBAC-2137-31B8-7F39469FA3EE}"/>
                </a:ext>
              </a:extLst>
            </xdr:cNvPr>
            <xdr:cNvSpPr txBox="1"/>
          </xdr:nvSpPr>
          <xdr:spPr>
            <a:xfrm>
              <a:off x="7474186" y="2433467"/>
              <a:ext cx="751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𝑉𝑛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𝑉𝑢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CA68ECB-FBAC-2137-31B8-7F39469FA3EE}"/>
                </a:ext>
              </a:extLst>
            </xdr:cNvPr>
            <xdr:cNvSpPr txBox="1"/>
          </xdr:nvSpPr>
          <xdr:spPr>
            <a:xfrm>
              <a:off x="7474186" y="2433467"/>
              <a:ext cx="7512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∅∙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𝑉𝑛≥𝑉𝑢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10</xdr:col>
      <xdr:colOff>17890</xdr:colOff>
      <xdr:row>8</xdr:row>
      <xdr:rowOff>129870</xdr:rowOff>
    </xdr:from>
    <xdr:ext cx="8692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636EB2C-5209-46EA-8DD5-E1C61A45A31A}"/>
                </a:ext>
              </a:extLst>
            </xdr:cNvPr>
            <xdr:cNvSpPr txBox="1"/>
          </xdr:nvSpPr>
          <xdr:spPr>
            <a:xfrm>
              <a:off x="7477870" y="2705430"/>
              <a:ext cx="8692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𝑉𝑛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𝑉𝑐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𝑉𝑠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2636EB2C-5209-46EA-8DD5-E1C61A45A31A}"/>
                </a:ext>
              </a:extLst>
            </xdr:cNvPr>
            <xdr:cNvSpPr txBox="1"/>
          </xdr:nvSpPr>
          <xdr:spPr>
            <a:xfrm>
              <a:off x="7477870" y="2705430"/>
              <a:ext cx="8692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𝑉𝑛=𝑉𝑐+𝑉𝑠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10</xdr:col>
      <xdr:colOff>32468</xdr:colOff>
      <xdr:row>10</xdr:row>
      <xdr:rowOff>45720</xdr:rowOff>
    </xdr:from>
    <xdr:ext cx="871713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75B9039-8072-45D0-BCCE-CDC8920847FE}"/>
                </a:ext>
              </a:extLst>
            </xdr:cNvPr>
            <xdr:cNvSpPr txBox="1"/>
          </xdr:nvSpPr>
          <xdr:spPr>
            <a:xfrm>
              <a:off x="7492448" y="2971800"/>
              <a:ext cx="871713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𝑉𝑐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𝑉𝑢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𝑉𝑐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75B9039-8072-45D0-BCCE-CDC8920847FE}"/>
                </a:ext>
              </a:extLst>
            </xdr:cNvPr>
            <xdr:cNvSpPr txBox="1"/>
          </xdr:nvSpPr>
          <xdr:spPr>
            <a:xfrm>
              <a:off x="7492448" y="2971800"/>
              <a:ext cx="871713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𝑉𝑐=𝑉𝑢/∅+𝑉𝑐</a:t>
              </a:r>
              <a:endParaRPr lang="es-PE" sz="1100"/>
            </a:p>
          </xdr:txBody>
        </xdr:sp>
      </mc:Fallback>
    </mc:AlternateContent>
    <xdr:clientData/>
  </xdr:oneCellAnchor>
  <xdr:twoCellAnchor>
    <xdr:from>
      <xdr:col>2</xdr:col>
      <xdr:colOff>132521</xdr:colOff>
      <xdr:row>19</xdr:row>
      <xdr:rowOff>13249</xdr:rowOff>
    </xdr:from>
    <xdr:to>
      <xdr:col>3</xdr:col>
      <xdr:colOff>450573</xdr:colOff>
      <xdr:row>24</xdr:row>
      <xdr:rowOff>145771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FC65491-E090-F198-8B50-1AFDAEAB09AF}"/>
            </a:ext>
          </a:extLst>
        </xdr:cNvPr>
        <xdr:cNvSpPr/>
      </xdr:nvSpPr>
      <xdr:spPr>
        <a:xfrm>
          <a:off x="1212573" y="5479771"/>
          <a:ext cx="987287" cy="1338470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132521</xdr:colOff>
      <xdr:row>18</xdr:row>
      <xdr:rowOff>66261</xdr:rowOff>
    </xdr:from>
    <xdr:to>
      <xdr:col>3</xdr:col>
      <xdr:colOff>450573</xdr:colOff>
      <xdr:row>18</xdr:row>
      <xdr:rowOff>66261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4D68E72-269C-1C36-4DAA-28541F60FFB6}"/>
            </a:ext>
          </a:extLst>
        </xdr:cNvPr>
        <xdr:cNvCxnSpPr/>
      </xdr:nvCxnSpPr>
      <xdr:spPr>
        <a:xfrm>
          <a:off x="1212573" y="5360504"/>
          <a:ext cx="98728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9943</xdr:colOff>
      <xdr:row>19</xdr:row>
      <xdr:rowOff>13249</xdr:rowOff>
    </xdr:from>
    <xdr:to>
      <xdr:col>2</xdr:col>
      <xdr:colOff>9943</xdr:colOff>
      <xdr:row>24</xdr:row>
      <xdr:rowOff>145771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B43F490-6241-109A-EE77-BBC28D31F978}"/>
            </a:ext>
          </a:extLst>
        </xdr:cNvPr>
        <xdr:cNvCxnSpPr/>
      </xdr:nvCxnSpPr>
      <xdr:spPr>
        <a:xfrm flipV="1">
          <a:off x="1089995" y="5479771"/>
          <a:ext cx="0" cy="133847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66261</xdr:colOff>
      <xdr:row>28</xdr:row>
      <xdr:rowOff>86139</xdr:rowOff>
    </xdr:from>
    <xdr:to>
      <xdr:col>8</xdr:col>
      <xdr:colOff>500747</xdr:colOff>
      <xdr:row>43</xdr:row>
      <xdr:rowOff>106018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7EF048-E6AE-6099-BFF2-C7508A1ACF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71" t="2621" b="-1"/>
        <a:stretch/>
      </xdr:blipFill>
      <xdr:spPr>
        <a:xfrm>
          <a:off x="477078" y="7447722"/>
          <a:ext cx="5119130" cy="2604053"/>
        </a:xfrm>
        <a:prstGeom prst="rect">
          <a:avLst/>
        </a:prstGeom>
      </xdr:spPr>
    </xdr:pic>
    <xdr:clientData/>
  </xdr:twoCellAnchor>
  <xdr:oneCellAnchor>
    <xdr:from>
      <xdr:col>1</xdr:col>
      <xdr:colOff>351182</xdr:colOff>
      <xdr:row>53</xdr:row>
      <xdr:rowOff>6626</xdr:rowOff>
    </xdr:from>
    <xdr:ext cx="107561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E7573FA-9A76-4878-8942-4D8C1F123721}"/>
                </a:ext>
              </a:extLst>
            </xdr:cNvPr>
            <xdr:cNvSpPr txBox="1"/>
          </xdr:nvSpPr>
          <xdr:spPr>
            <a:xfrm>
              <a:off x="761999" y="11847443"/>
              <a:ext cx="107561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𝑉𝑢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𝑀𝑛𝑠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𝑀𝑛𝑖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h𝑛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E7573FA-9A76-4878-8942-4D8C1F123721}"/>
                </a:ext>
              </a:extLst>
            </xdr:cNvPr>
            <xdr:cNvSpPr txBox="1"/>
          </xdr:nvSpPr>
          <xdr:spPr>
            <a:xfrm>
              <a:off x="761999" y="11847443"/>
              <a:ext cx="107561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𝑉𝑢=(𝑀𝑛𝑠+𝑀𝑛𝑖)/ℎ𝑛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311425</xdr:colOff>
      <xdr:row>45</xdr:row>
      <xdr:rowOff>99390</xdr:rowOff>
    </xdr:from>
    <xdr:ext cx="623569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E18B1CD-C03B-44E1-8A8C-B44067FB0E0E}"/>
                </a:ext>
              </a:extLst>
            </xdr:cNvPr>
            <xdr:cNvSpPr txBox="1"/>
          </xdr:nvSpPr>
          <xdr:spPr>
            <a:xfrm>
              <a:off x="722242" y="10734260"/>
              <a:ext cx="623569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𝑀𝑛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E18B1CD-C03B-44E1-8A8C-B44067FB0E0E}"/>
                </a:ext>
              </a:extLst>
            </xdr:cNvPr>
            <xdr:cNvSpPr txBox="1"/>
          </xdr:nvSpPr>
          <xdr:spPr>
            <a:xfrm>
              <a:off x="722242" y="10734260"/>
              <a:ext cx="623569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𝑀𝑛=𝑀𝑢/∅</a:t>
              </a:r>
              <a:endParaRPr lang="es-PE" sz="1100"/>
            </a:p>
          </xdr:txBody>
        </xdr:sp>
      </mc:Fallback>
    </mc:AlternateContent>
    <xdr:clientData/>
  </xdr:oneCellAnchor>
  <xdr:twoCellAnchor editAs="oneCell">
    <xdr:from>
      <xdr:col>9</xdr:col>
      <xdr:colOff>209593</xdr:colOff>
      <xdr:row>42</xdr:row>
      <xdr:rowOff>65789</xdr:rowOff>
    </xdr:from>
    <xdr:to>
      <xdr:col>14</xdr:col>
      <xdr:colOff>466512</xdr:colOff>
      <xdr:row>66</xdr:row>
      <xdr:rowOff>64370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CF25757-9340-560B-9B12-0931333D7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3164" y="7366021"/>
          <a:ext cx="4066919" cy="4080724"/>
        </a:xfrm>
        <a:prstGeom prst="rect">
          <a:avLst/>
        </a:prstGeom>
      </xdr:spPr>
    </xdr:pic>
    <xdr:clientData/>
  </xdr:twoCellAnchor>
  <xdr:oneCellAnchor>
    <xdr:from>
      <xdr:col>1</xdr:col>
      <xdr:colOff>130344</xdr:colOff>
      <xdr:row>84</xdr:row>
      <xdr:rowOff>43133</xdr:rowOff>
    </xdr:from>
    <xdr:ext cx="2840136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D2A2677-20E2-490D-8166-9491E519A04C}"/>
                </a:ext>
              </a:extLst>
            </xdr:cNvPr>
            <xdr:cNvSpPr txBox="1"/>
          </xdr:nvSpPr>
          <xdr:spPr>
            <a:xfrm>
              <a:off x="597069" y="14473508"/>
              <a:ext cx="284013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𝑉𝑐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=∅∙0.53∙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𝑁𝑢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140∙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𝐴𝑔</m:t>
                            </m:r>
                          </m:den>
                        </m:f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ad>
                      <m:radPr>
                        <m:degHide m:val="on"/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</m:sup>
                        </m:sSubSup>
                      </m:e>
                    </m:ra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𝑏𝑤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D2A2677-20E2-490D-8166-9491E519A04C}"/>
                </a:ext>
              </a:extLst>
            </xdr:cNvPr>
            <xdr:cNvSpPr txBox="1"/>
          </xdr:nvSpPr>
          <xdr:spPr>
            <a:xfrm>
              <a:off x="597069" y="14473508"/>
              <a:ext cx="284013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∅∙𝑉𝑐=∅∙0.53∙(1+𝑁𝑢/(140∙𝐴𝑔))∙√(𝑓_𝑐^, )∙𝑏𝑤∙𝑑</a:t>
              </a:r>
              <a:endParaRPr lang="es-PE" sz="1100"/>
            </a:p>
          </xdr:txBody>
        </xdr:sp>
      </mc:Fallback>
    </mc:AlternateContent>
    <xdr:clientData/>
  </xdr:oneCellAnchor>
  <xdr:twoCellAnchor>
    <xdr:from>
      <xdr:col>2</xdr:col>
      <xdr:colOff>132521</xdr:colOff>
      <xdr:row>64</xdr:row>
      <xdr:rowOff>13249</xdr:rowOff>
    </xdr:from>
    <xdr:to>
      <xdr:col>3</xdr:col>
      <xdr:colOff>450573</xdr:colOff>
      <xdr:row>69</xdr:row>
      <xdr:rowOff>145771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AEA0ECD-B9CE-4971-B3EE-A259D58860B3}"/>
            </a:ext>
          </a:extLst>
        </xdr:cNvPr>
        <xdr:cNvSpPr/>
      </xdr:nvSpPr>
      <xdr:spPr>
        <a:xfrm>
          <a:off x="1212573" y="5479771"/>
          <a:ext cx="987287" cy="1338470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132521</xdr:colOff>
      <xdr:row>63</xdr:row>
      <xdr:rowOff>66261</xdr:rowOff>
    </xdr:from>
    <xdr:to>
      <xdr:col>3</xdr:col>
      <xdr:colOff>450573</xdr:colOff>
      <xdr:row>63</xdr:row>
      <xdr:rowOff>66261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7920005-C78F-4C36-89C3-FD76C4ECA6A0}"/>
            </a:ext>
          </a:extLst>
        </xdr:cNvPr>
        <xdr:cNvCxnSpPr/>
      </xdr:nvCxnSpPr>
      <xdr:spPr>
        <a:xfrm>
          <a:off x="1212573" y="5360504"/>
          <a:ext cx="98728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9943</xdr:colOff>
      <xdr:row>64</xdr:row>
      <xdr:rowOff>13249</xdr:rowOff>
    </xdr:from>
    <xdr:to>
      <xdr:col>2</xdr:col>
      <xdr:colOff>9943</xdr:colOff>
      <xdr:row>69</xdr:row>
      <xdr:rowOff>145771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B86D967-1A85-40D3-AAF8-1B2DC87A9306}"/>
            </a:ext>
          </a:extLst>
        </xdr:cNvPr>
        <xdr:cNvCxnSpPr/>
      </xdr:nvCxnSpPr>
      <xdr:spPr>
        <a:xfrm flipV="1">
          <a:off x="1089995" y="13921406"/>
          <a:ext cx="0" cy="133846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271669</xdr:colOff>
      <xdr:row>64</xdr:row>
      <xdr:rowOff>152400</xdr:rowOff>
    </xdr:from>
    <xdr:to>
      <xdr:col>2</xdr:col>
      <xdr:colOff>344556</xdr:colOff>
      <xdr:row>65</xdr:row>
      <xdr:rowOff>66261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53789040-9006-68CF-7AF8-BCAB8E65AAA3}"/>
            </a:ext>
          </a:extLst>
        </xdr:cNvPr>
        <xdr:cNvSpPr/>
      </xdr:nvSpPr>
      <xdr:spPr>
        <a:xfrm>
          <a:off x="1351721" y="14060557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589719</xdr:colOff>
      <xdr:row>64</xdr:row>
      <xdr:rowOff>152402</xdr:rowOff>
    </xdr:from>
    <xdr:to>
      <xdr:col>2</xdr:col>
      <xdr:colOff>662606</xdr:colOff>
      <xdr:row>65</xdr:row>
      <xdr:rowOff>66263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84DB4606-78AE-449C-BBAB-9260E990073A}"/>
            </a:ext>
          </a:extLst>
        </xdr:cNvPr>
        <xdr:cNvSpPr/>
      </xdr:nvSpPr>
      <xdr:spPr>
        <a:xfrm>
          <a:off x="1669771" y="14060559"/>
          <a:ext cx="72887" cy="86139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225282</xdr:colOff>
      <xdr:row>64</xdr:row>
      <xdr:rowOff>159030</xdr:rowOff>
    </xdr:from>
    <xdr:to>
      <xdr:col>3</xdr:col>
      <xdr:colOff>298169</xdr:colOff>
      <xdr:row>65</xdr:row>
      <xdr:rowOff>72891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2F4EA52-A3C8-48AC-80BC-8CD67C8C7998}"/>
            </a:ext>
          </a:extLst>
        </xdr:cNvPr>
        <xdr:cNvSpPr/>
      </xdr:nvSpPr>
      <xdr:spPr>
        <a:xfrm>
          <a:off x="1974569" y="14067187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278297</xdr:colOff>
      <xdr:row>66</xdr:row>
      <xdr:rowOff>125892</xdr:rowOff>
    </xdr:from>
    <xdr:to>
      <xdr:col>2</xdr:col>
      <xdr:colOff>351184</xdr:colOff>
      <xdr:row>67</xdr:row>
      <xdr:rowOff>39753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C680E151-B7CE-4D7A-A76A-0FE2DE9583B2}"/>
            </a:ext>
          </a:extLst>
        </xdr:cNvPr>
        <xdr:cNvSpPr/>
      </xdr:nvSpPr>
      <xdr:spPr>
        <a:xfrm>
          <a:off x="1358349" y="14034049"/>
          <a:ext cx="72887" cy="86139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278301</xdr:colOff>
      <xdr:row>68</xdr:row>
      <xdr:rowOff>92759</xdr:rowOff>
    </xdr:from>
    <xdr:to>
      <xdr:col>2</xdr:col>
      <xdr:colOff>351188</xdr:colOff>
      <xdr:row>69</xdr:row>
      <xdr:rowOff>6620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2BFC011E-C8AD-44C4-9DE1-E6868880A5D2}"/>
            </a:ext>
          </a:extLst>
        </xdr:cNvPr>
        <xdr:cNvSpPr/>
      </xdr:nvSpPr>
      <xdr:spPr>
        <a:xfrm>
          <a:off x="1358353" y="15034585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589725</xdr:colOff>
      <xdr:row>68</xdr:row>
      <xdr:rowOff>92761</xdr:rowOff>
    </xdr:from>
    <xdr:to>
      <xdr:col>2</xdr:col>
      <xdr:colOff>662612</xdr:colOff>
      <xdr:row>69</xdr:row>
      <xdr:rowOff>6622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F0C2AE90-5DAD-43CF-B40E-745AF538FEF2}"/>
            </a:ext>
          </a:extLst>
        </xdr:cNvPr>
        <xdr:cNvSpPr/>
      </xdr:nvSpPr>
      <xdr:spPr>
        <a:xfrm>
          <a:off x="1669777" y="15034587"/>
          <a:ext cx="72887" cy="86139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231914</xdr:colOff>
      <xdr:row>68</xdr:row>
      <xdr:rowOff>92763</xdr:rowOff>
    </xdr:from>
    <xdr:to>
      <xdr:col>3</xdr:col>
      <xdr:colOff>304801</xdr:colOff>
      <xdr:row>69</xdr:row>
      <xdr:rowOff>6624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CEF25E94-0BEB-4E87-8949-08110E9E0369}"/>
            </a:ext>
          </a:extLst>
        </xdr:cNvPr>
        <xdr:cNvSpPr/>
      </xdr:nvSpPr>
      <xdr:spPr>
        <a:xfrm>
          <a:off x="1981201" y="15034589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218664</xdr:colOff>
      <xdr:row>66</xdr:row>
      <xdr:rowOff>139142</xdr:rowOff>
    </xdr:from>
    <xdr:to>
      <xdr:col>3</xdr:col>
      <xdr:colOff>291551</xdr:colOff>
      <xdr:row>67</xdr:row>
      <xdr:rowOff>53003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315E8EB4-8FDE-4FCA-B2D0-51F0582CB869}"/>
            </a:ext>
          </a:extLst>
        </xdr:cNvPr>
        <xdr:cNvSpPr/>
      </xdr:nvSpPr>
      <xdr:spPr>
        <a:xfrm>
          <a:off x="1967951" y="14047299"/>
          <a:ext cx="72887" cy="86139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589720</xdr:colOff>
      <xdr:row>64</xdr:row>
      <xdr:rowOff>13252</xdr:rowOff>
    </xdr:from>
    <xdr:to>
      <xdr:col>3</xdr:col>
      <xdr:colOff>589720</xdr:colOff>
      <xdr:row>68</xdr:row>
      <xdr:rowOff>131583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C34C587-129C-4AE8-A360-5535AE96C932}"/>
            </a:ext>
          </a:extLst>
        </xdr:cNvPr>
        <xdr:cNvCxnSpPr/>
      </xdr:nvCxnSpPr>
      <xdr:spPr>
        <a:xfrm flipV="1">
          <a:off x="2339007" y="13921409"/>
          <a:ext cx="0" cy="115200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258417</xdr:colOff>
      <xdr:row>68</xdr:row>
      <xdr:rowOff>129209</xdr:rowOff>
    </xdr:from>
    <xdr:to>
      <xdr:col>4</xdr:col>
      <xdr:colOff>57182</xdr:colOff>
      <xdr:row>68</xdr:row>
      <xdr:rowOff>129209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FF7465B5-3690-C501-37FB-5BE954FBBE9F}"/>
            </a:ext>
          </a:extLst>
        </xdr:cNvPr>
        <xdr:cNvCxnSpPr/>
      </xdr:nvCxnSpPr>
      <xdr:spPr>
        <a:xfrm>
          <a:off x="2007704" y="15071035"/>
          <a:ext cx="468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351181</xdr:colOff>
      <xdr:row>64</xdr:row>
      <xdr:rowOff>9939</xdr:rowOff>
    </xdr:from>
    <xdr:to>
      <xdr:col>4</xdr:col>
      <xdr:colOff>41946</xdr:colOff>
      <xdr:row>64</xdr:row>
      <xdr:rowOff>9939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92CEF2BA-4364-465E-9B63-EE0F36E804B6}"/>
            </a:ext>
          </a:extLst>
        </xdr:cNvPr>
        <xdr:cNvCxnSpPr/>
      </xdr:nvCxnSpPr>
      <xdr:spPr>
        <a:xfrm>
          <a:off x="2100468" y="13918096"/>
          <a:ext cx="36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390939</xdr:colOff>
      <xdr:row>95</xdr:row>
      <xdr:rowOff>112645</xdr:rowOff>
    </xdr:from>
    <xdr:ext cx="870366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7DB0DFD0-1072-40A2-8C34-2611CEEDE183}"/>
                </a:ext>
              </a:extLst>
            </xdr:cNvPr>
            <xdr:cNvSpPr txBox="1"/>
          </xdr:nvSpPr>
          <xdr:spPr>
            <a:xfrm>
              <a:off x="801756" y="17585636"/>
              <a:ext cx="870366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𝑉𝑠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𝑉𝑢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𝑉𝑐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7DB0DFD0-1072-40A2-8C34-2611CEEDE183}"/>
                </a:ext>
              </a:extLst>
            </xdr:cNvPr>
            <xdr:cNvSpPr txBox="1"/>
          </xdr:nvSpPr>
          <xdr:spPr>
            <a:xfrm>
              <a:off x="801756" y="17585636"/>
              <a:ext cx="870366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𝑉𝑠=𝑉𝑢/∅−𝑉𝑐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312751</xdr:colOff>
      <xdr:row>81</xdr:row>
      <xdr:rowOff>108337</xdr:rowOff>
    </xdr:from>
    <xdr:ext cx="2489977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BC05AFDD-E903-4EA4-9A6D-A2BF80C5A4C1}"/>
                </a:ext>
              </a:extLst>
            </xdr:cNvPr>
            <xdr:cNvSpPr txBox="1"/>
          </xdr:nvSpPr>
          <xdr:spPr>
            <a:xfrm>
              <a:off x="792811" y="14449177"/>
              <a:ext cx="248997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𝑉𝑐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=0.53∙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𝑁𝑢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140∙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𝐴𝑔</m:t>
                            </m:r>
                          </m:den>
                        </m:f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ad>
                      <m:radPr>
                        <m:degHide m:val="on"/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</m:sup>
                        </m:sSubSup>
                      </m:e>
                    </m:ra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𝑏𝑤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BC05AFDD-E903-4EA4-9A6D-A2BF80C5A4C1}"/>
                </a:ext>
              </a:extLst>
            </xdr:cNvPr>
            <xdr:cNvSpPr txBox="1"/>
          </xdr:nvSpPr>
          <xdr:spPr>
            <a:xfrm>
              <a:off x="792811" y="14449177"/>
              <a:ext cx="248997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𝑉𝑐=0.53∙(1+𝑁𝑢/(140∙𝐴𝑔))∙√(𝑓_𝑐^, )∙𝑏𝑤∙𝑑</a:t>
              </a:r>
              <a:endParaRPr lang="es-PE" sz="1100"/>
            </a:p>
          </xdr:txBody>
        </xdr:sp>
      </mc:Fallback>
    </mc:AlternateContent>
    <xdr:clientData/>
  </xdr:oneCellAnchor>
  <xdr:twoCellAnchor>
    <xdr:from>
      <xdr:col>2</xdr:col>
      <xdr:colOff>364134</xdr:colOff>
      <xdr:row>64</xdr:row>
      <xdr:rowOff>105717</xdr:rowOff>
    </xdr:from>
    <xdr:to>
      <xdr:col>2</xdr:col>
      <xdr:colOff>516534</xdr:colOff>
      <xdr:row>65</xdr:row>
      <xdr:rowOff>85839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8263904D-C0B7-90EC-BB1F-ECFADB024EB1}"/>
            </a:ext>
          </a:extLst>
        </xdr:cNvPr>
        <xdr:cNvCxnSpPr/>
      </xdr:nvCxnSpPr>
      <xdr:spPr>
        <a:xfrm>
          <a:off x="1514061" y="13219044"/>
          <a:ext cx="152400" cy="15330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224986</xdr:colOff>
      <xdr:row>65</xdr:row>
      <xdr:rowOff>65960</xdr:rowOff>
    </xdr:from>
    <xdr:to>
      <xdr:col>2</xdr:col>
      <xdr:colOff>377386</xdr:colOff>
      <xdr:row>66</xdr:row>
      <xdr:rowOff>46081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E74FF597-96FC-461C-8F0D-E035FA61F625}"/>
            </a:ext>
          </a:extLst>
        </xdr:cNvPr>
        <xdr:cNvCxnSpPr/>
      </xdr:nvCxnSpPr>
      <xdr:spPr>
        <a:xfrm>
          <a:off x="1374913" y="13352469"/>
          <a:ext cx="152400" cy="15330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132521</xdr:colOff>
      <xdr:row>105</xdr:row>
      <xdr:rowOff>13249</xdr:rowOff>
    </xdr:from>
    <xdr:to>
      <xdr:col>3</xdr:col>
      <xdr:colOff>450573</xdr:colOff>
      <xdr:row>110</xdr:row>
      <xdr:rowOff>145771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77C3770E-1C21-4D3D-92A3-17341D95CE02}"/>
            </a:ext>
          </a:extLst>
        </xdr:cNvPr>
        <xdr:cNvSpPr/>
      </xdr:nvSpPr>
      <xdr:spPr>
        <a:xfrm>
          <a:off x="1212573" y="13060014"/>
          <a:ext cx="987287" cy="993914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271669</xdr:colOff>
      <xdr:row>105</xdr:row>
      <xdr:rowOff>152400</xdr:rowOff>
    </xdr:from>
    <xdr:to>
      <xdr:col>2</xdr:col>
      <xdr:colOff>344556</xdr:colOff>
      <xdr:row>106</xdr:row>
      <xdr:rowOff>66261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25E91A5F-307E-4E74-913E-A81A9CB1D16F}"/>
            </a:ext>
          </a:extLst>
        </xdr:cNvPr>
        <xdr:cNvSpPr/>
      </xdr:nvSpPr>
      <xdr:spPr>
        <a:xfrm>
          <a:off x="1351721" y="13199165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589719</xdr:colOff>
      <xdr:row>105</xdr:row>
      <xdr:rowOff>152402</xdr:rowOff>
    </xdr:from>
    <xdr:to>
      <xdr:col>2</xdr:col>
      <xdr:colOff>662606</xdr:colOff>
      <xdr:row>106</xdr:row>
      <xdr:rowOff>66263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3AEA4F3F-FBE9-434A-8466-DA8A21A89515}"/>
            </a:ext>
          </a:extLst>
        </xdr:cNvPr>
        <xdr:cNvSpPr/>
      </xdr:nvSpPr>
      <xdr:spPr>
        <a:xfrm>
          <a:off x="1669771" y="13199167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225282</xdr:colOff>
      <xdr:row>105</xdr:row>
      <xdr:rowOff>159030</xdr:rowOff>
    </xdr:from>
    <xdr:to>
      <xdr:col>3</xdr:col>
      <xdr:colOff>298169</xdr:colOff>
      <xdr:row>106</xdr:row>
      <xdr:rowOff>72891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DFC91488-836D-4998-9277-9892FC52401F}"/>
            </a:ext>
          </a:extLst>
        </xdr:cNvPr>
        <xdr:cNvSpPr/>
      </xdr:nvSpPr>
      <xdr:spPr>
        <a:xfrm>
          <a:off x="1974569" y="13205795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278297</xdr:colOff>
      <xdr:row>107</xdr:row>
      <xdr:rowOff>125892</xdr:rowOff>
    </xdr:from>
    <xdr:to>
      <xdr:col>2</xdr:col>
      <xdr:colOff>351184</xdr:colOff>
      <xdr:row>108</xdr:row>
      <xdr:rowOff>39753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191E239A-B4A1-4509-8570-E8EE0943F461}"/>
            </a:ext>
          </a:extLst>
        </xdr:cNvPr>
        <xdr:cNvSpPr/>
      </xdr:nvSpPr>
      <xdr:spPr>
        <a:xfrm>
          <a:off x="1358349" y="13517214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278301</xdr:colOff>
      <xdr:row>109</xdr:row>
      <xdr:rowOff>92759</xdr:rowOff>
    </xdr:from>
    <xdr:to>
      <xdr:col>2</xdr:col>
      <xdr:colOff>351188</xdr:colOff>
      <xdr:row>110</xdr:row>
      <xdr:rowOff>6620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90049AC-BB6A-46ED-A737-E984C67069DC}"/>
            </a:ext>
          </a:extLst>
        </xdr:cNvPr>
        <xdr:cNvSpPr/>
      </xdr:nvSpPr>
      <xdr:spPr>
        <a:xfrm>
          <a:off x="1358353" y="13828637"/>
          <a:ext cx="72887" cy="8614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589725</xdr:colOff>
      <xdr:row>109</xdr:row>
      <xdr:rowOff>92761</xdr:rowOff>
    </xdr:from>
    <xdr:to>
      <xdr:col>2</xdr:col>
      <xdr:colOff>662612</xdr:colOff>
      <xdr:row>110</xdr:row>
      <xdr:rowOff>6622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5D12B7E5-2323-4114-84B4-5FBBE3202B9F}"/>
            </a:ext>
          </a:extLst>
        </xdr:cNvPr>
        <xdr:cNvSpPr/>
      </xdr:nvSpPr>
      <xdr:spPr>
        <a:xfrm>
          <a:off x="1669777" y="13828639"/>
          <a:ext cx="72887" cy="8614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231914</xdr:colOff>
      <xdr:row>109</xdr:row>
      <xdr:rowOff>92763</xdr:rowOff>
    </xdr:from>
    <xdr:to>
      <xdr:col>3</xdr:col>
      <xdr:colOff>304801</xdr:colOff>
      <xdr:row>110</xdr:row>
      <xdr:rowOff>6624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15A4485D-86C4-42BD-B65F-2E08CE15479B}"/>
            </a:ext>
          </a:extLst>
        </xdr:cNvPr>
        <xdr:cNvSpPr/>
      </xdr:nvSpPr>
      <xdr:spPr>
        <a:xfrm>
          <a:off x="1981201" y="13828641"/>
          <a:ext cx="72887" cy="8614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218664</xdr:colOff>
      <xdr:row>107</xdr:row>
      <xdr:rowOff>139142</xdr:rowOff>
    </xdr:from>
    <xdr:to>
      <xdr:col>3</xdr:col>
      <xdr:colOff>291551</xdr:colOff>
      <xdr:row>108</xdr:row>
      <xdr:rowOff>53003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2EF27A79-68F5-40BA-83DA-4834C0EF2311}"/>
            </a:ext>
          </a:extLst>
        </xdr:cNvPr>
        <xdr:cNvSpPr/>
      </xdr:nvSpPr>
      <xdr:spPr>
        <a:xfrm>
          <a:off x="1967951" y="13530464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331004</xdr:colOff>
      <xdr:row>105</xdr:row>
      <xdr:rowOff>112343</xdr:rowOff>
    </xdr:from>
    <xdr:to>
      <xdr:col>2</xdr:col>
      <xdr:colOff>483404</xdr:colOff>
      <xdr:row>106</xdr:row>
      <xdr:rowOff>92465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28E2993B-4D0A-453F-871B-275026C8E53A}"/>
            </a:ext>
          </a:extLst>
        </xdr:cNvPr>
        <xdr:cNvCxnSpPr/>
      </xdr:nvCxnSpPr>
      <xdr:spPr>
        <a:xfrm>
          <a:off x="1480931" y="20623998"/>
          <a:ext cx="152400" cy="15330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224986</xdr:colOff>
      <xdr:row>106</xdr:row>
      <xdr:rowOff>46082</xdr:rowOff>
    </xdr:from>
    <xdr:to>
      <xdr:col>2</xdr:col>
      <xdr:colOff>377386</xdr:colOff>
      <xdr:row>107</xdr:row>
      <xdr:rowOff>26203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9539F4C4-E557-4698-AFDC-53F326B6AC3E}"/>
            </a:ext>
          </a:extLst>
        </xdr:cNvPr>
        <xdr:cNvCxnSpPr/>
      </xdr:nvCxnSpPr>
      <xdr:spPr>
        <a:xfrm>
          <a:off x="1374913" y="20730918"/>
          <a:ext cx="152400" cy="15330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132521</xdr:colOff>
      <xdr:row>105</xdr:row>
      <xdr:rowOff>13249</xdr:rowOff>
    </xdr:from>
    <xdr:to>
      <xdr:col>7</xdr:col>
      <xdr:colOff>450573</xdr:colOff>
      <xdr:row>110</xdr:row>
      <xdr:rowOff>145771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9FC34F8C-444A-4705-863E-AEA76FC7E448}"/>
            </a:ext>
          </a:extLst>
        </xdr:cNvPr>
        <xdr:cNvSpPr/>
      </xdr:nvSpPr>
      <xdr:spPr>
        <a:xfrm>
          <a:off x="1212573" y="20587249"/>
          <a:ext cx="987287" cy="993913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271669</xdr:colOff>
      <xdr:row>105</xdr:row>
      <xdr:rowOff>152400</xdr:rowOff>
    </xdr:from>
    <xdr:to>
      <xdr:col>6</xdr:col>
      <xdr:colOff>344556</xdr:colOff>
      <xdr:row>106</xdr:row>
      <xdr:rowOff>66261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265D5E8D-385E-4871-B1D0-21C631B94A9D}"/>
            </a:ext>
          </a:extLst>
        </xdr:cNvPr>
        <xdr:cNvSpPr/>
      </xdr:nvSpPr>
      <xdr:spPr>
        <a:xfrm>
          <a:off x="1351721" y="20726400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565983</xdr:colOff>
      <xdr:row>105</xdr:row>
      <xdr:rowOff>152402</xdr:rowOff>
    </xdr:from>
    <xdr:to>
      <xdr:col>6</xdr:col>
      <xdr:colOff>629345</xdr:colOff>
      <xdr:row>106</xdr:row>
      <xdr:rowOff>66263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270F2AF6-93E6-4C0D-8E34-941BD6A311A3}"/>
            </a:ext>
          </a:extLst>
        </xdr:cNvPr>
        <xdr:cNvSpPr/>
      </xdr:nvSpPr>
      <xdr:spPr>
        <a:xfrm>
          <a:off x="4280733" y="19084740"/>
          <a:ext cx="63362" cy="12117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225282</xdr:colOff>
      <xdr:row>105</xdr:row>
      <xdr:rowOff>159030</xdr:rowOff>
    </xdr:from>
    <xdr:to>
      <xdr:col>7</xdr:col>
      <xdr:colOff>298169</xdr:colOff>
      <xdr:row>106</xdr:row>
      <xdr:rowOff>72891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ADF85C3-E84F-4BCF-9893-1BD1282A7227}"/>
            </a:ext>
          </a:extLst>
        </xdr:cNvPr>
        <xdr:cNvSpPr/>
      </xdr:nvSpPr>
      <xdr:spPr>
        <a:xfrm>
          <a:off x="1974569" y="20733030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278297</xdr:colOff>
      <xdr:row>107</xdr:row>
      <xdr:rowOff>125892</xdr:rowOff>
    </xdr:from>
    <xdr:to>
      <xdr:col>6</xdr:col>
      <xdr:colOff>351184</xdr:colOff>
      <xdr:row>108</xdr:row>
      <xdr:rowOff>39753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B3818D9A-3057-44A9-8A05-E0EE161BA0D8}"/>
            </a:ext>
          </a:extLst>
        </xdr:cNvPr>
        <xdr:cNvSpPr/>
      </xdr:nvSpPr>
      <xdr:spPr>
        <a:xfrm>
          <a:off x="1358349" y="21044449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278301</xdr:colOff>
      <xdr:row>109</xdr:row>
      <xdr:rowOff>92759</xdr:rowOff>
    </xdr:from>
    <xdr:to>
      <xdr:col>6</xdr:col>
      <xdr:colOff>351188</xdr:colOff>
      <xdr:row>110</xdr:row>
      <xdr:rowOff>6620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C820871A-A146-4E06-B553-7E919CB2AF22}"/>
            </a:ext>
          </a:extLst>
        </xdr:cNvPr>
        <xdr:cNvSpPr/>
      </xdr:nvSpPr>
      <xdr:spPr>
        <a:xfrm>
          <a:off x="1358353" y="21355872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589725</xdr:colOff>
      <xdr:row>109</xdr:row>
      <xdr:rowOff>92761</xdr:rowOff>
    </xdr:from>
    <xdr:to>
      <xdr:col>6</xdr:col>
      <xdr:colOff>662612</xdr:colOff>
      <xdr:row>110</xdr:row>
      <xdr:rowOff>6622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AD77725F-645F-4FC4-8BCE-88E0CBEE008B}"/>
            </a:ext>
          </a:extLst>
        </xdr:cNvPr>
        <xdr:cNvSpPr/>
      </xdr:nvSpPr>
      <xdr:spPr>
        <a:xfrm>
          <a:off x="1669777" y="21355874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231914</xdr:colOff>
      <xdr:row>109</xdr:row>
      <xdr:rowOff>92763</xdr:rowOff>
    </xdr:from>
    <xdr:to>
      <xdr:col>7</xdr:col>
      <xdr:colOff>304801</xdr:colOff>
      <xdr:row>110</xdr:row>
      <xdr:rowOff>6624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390690B1-159C-4C60-97D6-07FA4C4EF3AC}"/>
            </a:ext>
          </a:extLst>
        </xdr:cNvPr>
        <xdr:cNvSpPr/>
      </xdr:nvSpPr>
      <xdr:spPr>
        <a:xfrm>
          <a:off x="1981201" y="21355876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218664</xdr:colOff>
      <xdr:row>107</xdr:row>
      <xdr:rowOff>139142</xdr:rowOff>
    </xdr:from>
    <xdr:to>
      <xdr:col>7</xdr:col>
      <xdr:colOff>291551</xdr:colOff>
      <xdr:row>108</xdr:row>
      <xdr:rowOff>53003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420B6909-DF84-49BB-9071-42829500360E}"/>
            </a:ext>
          </a:extLst>
        </xdr:cNvPr>
        <xdr:cNvSpPr/>
      </xdr:nvSpPr>
      <xdr:spPr>
        <a:xfrm>
          <a:off x="1967951" y="21057699"/>
          <a:ext cx="72887" cy="8613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337630</xdr:colOff>
      <xdr:row>105</xdr:row>
      <xdr:rowOff>112343</xdr:rowOff>
    </xdr:from>
    <xdr:to>
      <xdr:col>6</xdr:col>
      <xdr:colOff>490030</xdr:colOff>
      <xdr:row>106</xdr:row>
      <xdr:rowOff>92465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603F2A88-49B0-4F42-A23B-725A9F6A8143}"/>
            </a:ext>
          </a:extLst>
        </xdr:cNvPr>
        <xdr:cNvCxnSpPr/>
      </xdr:nvCxnSpPr>
      <xdr:spPr>
        <a:xfrm>
          <a:off x="4175339" y="20623998"/>
          <a:ext cx="152400" cy="15330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224986</xdr:colOff>
      <xdr:row>106</xdr:row>
      <xdr:rowOff>52708</xdr:rowOff>
    </xdr:from>
    <xdr:to>
      <xdr:col>6</xdr:col>
      <xdr:colOff>377386</xdr:colOff>
      <xdr:row>107</xdr:row>
      <xdr:rowOff>32829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F214B3E-154D-4CA2-BDDE-2216184B6C2B}"/>
            </a:ext>
          </a:extLst>
        </xdr:cNvPr>
        <xdr:cNvCxnSpPr/>
      </xdr:nvCxnSpPr>
      <xdr:spPr>
        <a:xfrm>
          <a:off x="4062695" y="20737544"/>
          <a:ext cx="152400" cy="15330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26505</xdr:colOff>
      <xdr:row>108</xdr:row>
      <xdr:rowOff>166674</xdr:rowOff>
    </xdr:from>
    <xdr:to>
      <xdr:col>7</xdr:col>
      <xdr:colOff>26505</xdr:colOff>
      <xdr:row>110</xdr:row>
      <xdr:rowOff>1023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DFBA8B5-54FB-FDC9-197C-AA34F6146A35}"/>
            </a:ext>
          </a:extLst>
        </xdr:cNvPr>
        <xdr:cNvCxnSpPr/>
      </xdr:nvCxnSpPr>
      <xdr:spPr>
        <a:xfrm flipV="1">
          <a:off x="4391196" y="19720939"/>
          <a:ext cx="0" cy="24896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566117</xdr:colOff>
      <xdr:row>108</xdr:row>
      <xdr:rowOff>160048</xdr:rowOff>
    </xdr:from>
    <xdr:to>
      <xdr:col>6</xdr:col>
      <xdr:colOff>566117</xdr:colOff>
      <xdr:row>109</xdr:row>
      <xdr:rowOff>201705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6F08AE15-B375-4E47-B6DC-F2E6A6B27850}"/>
            </a:ext>
          </a:extLst>
        </xdr:cNvPr>
        <xdr:cNvCxnSpPr/>
      </xdr:nvCxnSpPr>
      <xdr:spPr>
        <a:xfrm flipV="1">
          <a:off x="4271342" y="19562473"/>
          <a:ext cx="0" cy="25120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443345</xdr:colOff>
      <xdr:row>120</xdr:row>
      <xdr:rowOff>166255</xdr:rowOff>
    </xdr:from>
    <xdr:ext cx="913455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E351F577-9ECA-4BD2-AC50-064850B67BB9}"/>
                </a:ext>
              </a:extLst>
            </xdr:cNvPr>
            <xdr:cNvSpPr txBox="1"/>
          </xdr:nvSpPr>
          <xdr:spPr>
            <a:xfrm>
              <a:off x="852054" y="22929273"/>
              <a:ext cx="913455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𝐴𝑣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𝑓𝑦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𝑉𝑠</m:t>
                        </m:r>
                      </m:den>
                    </m:f>
                  </m:oMath>
                </m:oMathPara>
              </a14:m>
              <a:endParaRPr lang="es-PE" sz="1100" i="1"/>
            </a:p>
          </xdr:txBody>
        </xdr:sp>
      </mc:Choice>
      <mc:Fallback xmlns="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E351F577-9ECA-4BD2-AC50-064850B67BB9}"/>
                </a:ext>
              </a:extLst>
            </xdr:cNvPr>
            <xdr:cNvSpPr txBox="1"/>
          </xdr:nvSpPr>
          <xdr:spPr>
            <a:xfrm>
              <a:off x="852054" y="22929273"/>
              <a:ext cx="913455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𝑆=(𝐴𝑣∙𝑓𝑦∙𝑑)/𝑉𝑠</a:t>
              </a:r>
              <a:endParaRPr lang="es-PE" sz="1100" i="1"/>
            </a:p>
          </xdr:txBody>
        </xdr:sp>
      </mc:Fallback>
    </mc:AlternateContent>
    <xdr:clientData/>
  </xdr:oneCellAnchor>
  <xdr:twoCellAnchor editAs="oneCell">
    <xdr:from>
      <xdr:col>9</xdr:col>
      <xdr:colOff>104111</xdr:colOff>
      <xdr:row>113</xdr:row>
      <xdr:rowOff>72125</xdr:rowOff>
    </xdr:from>
    <xdr:to>
      <xdr:col>13</xdr:col>
      <xdr:colOff>154641</xdr:colOff>
      <xdr:row>140</xdr:row>
      <xdr:rowOff>61154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E0FEC985-E2C6-742C-45CD-B2E364A60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14486" y="20522300"/>
          <a:ext cx="3098530" cy="5646881"/>
        </a:xfrm>
        <a:prstGeom prst="rect">
          <a:avLst/>
        </a:prstGeom>
      </xdr:spPr>
    </xdr:pic>
    <xdr:clientData/>
  </xdr:twoCellAnchor>
  <xdr:twoCellAnchor editAs="oneCell">
    <xdr:from>
      <xdr:col>9</xdr:col>
      <xdr:colOff>124937</xdr:colOff>
      <xdr:row>142</xdr:row>
      <xdr:rowOff>65786</xdr:rowOff>
    </xdr:from>
    <xdr:to>
      <xdr:col>15</xdr:col>
      <xdr:colOff>525982</xdr:colOff>
      <xdr:row>165</xdr:row>
      <xdr:rowOff>75829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9698732-C780-F4EB-A49B-554CA075D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8508" y="26497661"/>
          <a:ext cx="4973045" cy="4860989"/>
        </a:xfrm>
        <a:prstGeom prst="rect">
          <a:avLst/>
        </a:prstGeom>
      </xdr:spPr>
    </xdr:pic>
    <xdr:clientData/>
  </xdr:twoCellAnchor>
  <xdr:oneCellAnchor>
    <xdr:from>
      <xdr:col>1</xdr:col>
      <xdr:colOff>358589</xdr:colOff>
      <xdr:row>133</xdr:row>
      <xdr:rowOff>143435</xdr:rowOff>
    </xdr:from>
    <xdr:ext cx="7100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65085160-0633-4D88-93E8-86D0467A611A}"/>
                </a:ext>
              </a:extLst>
            </xdr:cNvPr>
            <xdr:cNvSpPr txBox="1"/>
          </xdr:nvSpPr>
          <xdr:spPr>
            <a:xfrm>
              <a:off x="770965" y="25952823"/>
              <a:ext cx="7100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𝑆𝑜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𝑑𝑏</m:t>
                    </m:r>
                  </m:oMath>
                </m:oMathPara>
              </a14:m>
              <a:endParaRPr lang="es-PE" sz="1100" i="1"/>
            </a:p>
          </xdr:txBody>
        </xdr:sp>
      </mc:Choice>
      <mc:Fallback xmlns="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65085160-0633-4D88-93E8-86D0467A611A}"/>
                </a:ext>
              </a:extLst>
            </xdr:cNvPr>
            <xdr:cNvSpPr txBox="1"/>
          </xdr:nvSpPr>
          <xdr:spPr>
            <a:xfrm>
              <a:off x="770965" y="25952823"/>
              <a:ext cx="7100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𝑆𝑜=8∙𝑑𝑏</a:t>
              </a:r>
              <a:endParaRPr lang="es-PE" sz="1100" i="1"/>
            </a:p>
          </xdr:txBody>
        </xdr:sp>
      </mc:Fallback>
    </mc:AlternateContent>
    <xdr:clientData/>
  </xdr:oneCellAnchor>
  <xdr:oneCellAnchor>
    <xdr:from>
      <xdr:col>1</xdr:col>
      <xdr:colOff>331695</xdr:colOff>
      <xdr:row>138</xdr:row>
      <xdr:rowOff>107577</xdr:rowOff>
    </xdr:from>
    <xdr:ext cx="132311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D24BF672-3D0C-43FA-BAC4-FF337DC88D1E}"/>
                </a:ext>
              </a:extLst>
            </xdr:cNvPr>
            <xdr:cNvSpPr txBox="1"/>
          </xdr:nvSpPr>
          <xdr:spPr>
            <a:xfrm>
              <a:off x="815789" y="26813436"/>
              <a:ext cx="132311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𝑆𝑜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𝑚𝑖𝑛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; 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 i="1"/>
            </a:p>
          </xdr:txBody>
        </xdr:sp>
      </mc:Choice>
      <mc:Fallback xmlns="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D24BF672-3D0C-43FA-BAC4-FF337DC88D1E}"/>
                </a:ext>
              </a:extLst>
            </xdr:cNvPr>
            <xdr:cNvSpPr txBox="1"/>
          </xdr:nvSpPr>
          <xdr:spPr>
            <a:xfrm>
              <a:off x="815789" y="26813436"/>
              <a:ext cx="132311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𝑆𝑜=𝑚𝑖𝑛(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𝑏;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1/2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endParaRPr lang="es-PE" sz="1100" i="1"/>
            </a:p>
          </xdr:txBody>
        </xdr:sp>
      </mc:Fallback>
    </mc:AlternateContent>
    <xdr:clientData/>
  </xdr:oneCellAnchor>
  <xdr:oneCellAnchor>
    <xdr:from>
      <xdr:col>1</xdr:col>
      <xdr:colOff>367553</xdr:colOff>
      <xdr:row>152</xdr:row>
      <xdr:rowOff>8965</xdr:rowOff>
    </xdr:from>
    <xdr:ext cx="711092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E2B284F4-BD58-42AB-866D-420FAB472BEE}"/>
                </a:ext>
              </a:extLst>
            </xdr:cNvPr>
            <xdr:cNvSpPr txBox="1"/>
          </xdr:nvSpPr>
          <xdr:spPr>
            <a:xfrm>
              <a:off x="851647" y="29404236"/>
              <a:ext cx="711092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𝐿𝑜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h𝑛</m:t>
                    </m:r>
                  </m:oMath>
                </m:oMathPara>
              </a14:m>
              <a:endParaRPr lang="es-PE" sz="1100" i="1"/>
            </a:p>
          </xdr:txBody>
        </xdr:sp>
      </mc:Choice>
      <mc:Fallback xmlns="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E2B284F4-BD58-42AB-866D-420FAB472BEE}"/>
                </a:ext>
              </a:extLst>
            </xdr:cNvPr>
            <xdr:cNvSpPr txBox="1"/>
          </xdr:nvSpPr>
          <xdr:spPr>
            <a:xfrm>
              <a:off x="851647" y="29404236"/>
              <a:ext cx="711092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𝐿𝑜=1/6∙ℎ𝑛</a:t>
              </a:r>
              <a:endParaRPr lang="es-PE" sz="1100" i="1"/>
            </a:p>
          </xdr:txBody>
        </xdr:sp>
      </mc:Fallback>
    </mc:AlternateContent>
    <xdr:clientData/>
  </xdr:oneCellAnchor>
  <xdr:oneCellAnchor>
    <xdr:from>
      <xdr:col>1</xdr:col>
      <xdr:colOff>367553</xdr:colOff>
      <xdr:row>158</xdr:row>
      <xdr:rowOff>8965</xdr:rowOff>
    </xdr:from>
    <xdr:ext cx="9611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D84FBFAA-CDF7-4FFA-863E-1CC82140D1D0}"/>
                </a:ext>
              </a:extLst>
            </xdr:cNvPr>
            <xdr:cNvSpPr txBox="1"/>
          </xdr:nvSpPr>
          <xdr:spPr>
            <a:xfrm>
              <a:off x="851647" y="30480000"/>
              <a:ext cx="9611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𝐿𝑜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 i="1"/>
            </a:p>
          </xdr:txBody>
        </xdr:sp>
      </mc:Choice>
      <mc:Fallback xmlns="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D84FBFAA-CDF7-4FFA-863E-1CC82140D1D0}"/>
                </a:ext>
              </a:extLst>
            </xdr:cNvPr>
            <xdr:cNvSpPr txBox="1"/>
          </xdr:nvSpPr>
          <xdr:spPr>
            <a:xfrm>
              <a:off x="851647" y="30480000"/>
              <a:ext cx="9611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𝐿𝑜=𝑚𝑎𝑥⁡(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s-PE" sz="1100" i="1"/>
            </a:p>
          </xdr:txBody>
        </xdr:sp>
      </mc:Fallback>
    </mc:AlternateContent>
    <xdr:clientData/>
  </xdr:oneCellAnchor>
  <xdr:twoCellAnchor editAs="oneCell">
    <xdr:from>
      <xdr:col>9</xdr:col>
      <xdr:colOff>90769</xdr:colOff>
      <xdr:row>165</xdr:row>
      <xdr:rowOff>113179</xdr:rowOff>
    </xdr:from>
    <xdr:to>
      <xdr:col>15</xdr:col>
      <xdr:colOff>467286</xdr:colOff>
      <xdr:row>179</xdr:row>
      <xdr:rowOff>96283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ECCAC734-5F0C-B815-1E9F-54A8BE11D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01144" y="31040854"/>
          <a:ext cx="4948517" cy="2916805"/>
        </a:xfrm>
        <a:prstGeom prst="rect">
          <a:avLst/>
        </a:prstGeom>
      </xdr:spPr>
    </xdr:pic>
    <xdr:clientData/>
  </xdr:twoCellAnchor>
  <xdr:oneCellAnchor>
    <xdr:from>
      <xdr:col>1</xdr:col>
      <xdr:colOff>367552</xdr:colOff>
      <xdr:row>175</xdr:row>
      <xdr:rowOff>125506</xdr:rowOff>
    </xdr:from>
    <xdr:ext cx="17393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EDFB5151-9991-469B-85F7-4905F54FCF16}"/>
                </a:ext>
              </a:extLst>
            </xdr:cNvPr>
            <xdr:cNvSpPr txBox="1"/>
          </xdr:nvSpPr>
          <xdr:spPr>
            <a:xfrm>
              <a:off x="851646" y="33644541"/>
              <a:ext cx="17393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1=16∙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𝑑𝑏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𝑙𝑜𝑛𝑔𝑖𝑡𝑢𝑑𝑖𝑛𝑎𝑙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 i="1"/>
            </a:p>
          </xdr:txBody>
        </xdr:sp>
      </mc:Choice>
      <mc:Fallback xmlns="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EDFB5151-9991-469B-85F7-4905F54FCF16}"/>
                </a:ext>
              </a:extLst>
            </xdr:cNvPr>
            <xdr:cNvSpPr txBox="1"/>
          </xdr:nvSpPr>
          <xdr:spPr>
            <a:xfrm>
              <a:off x="851646" y="33644541"/>
              <a:ext cx="17393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𝑆1=16∙𝑑𝑏 (𝑙𝑜𝑛𝑔𝑖𝑡𝑢𝑑𝑖𝑛𝑎𝑙)</a:t>
              </a:r>
              <a:endParaRPr lang="es-PE" sz="1100" i="1"/>
            </a:p>
          </xdr:txBody>
        </xdr:sp>
      </mc:Fallback>
    </mc:AlternateContent>
    <xdr:clientData/>
  </xdr:oneCellAnchor>
  <xdr:oneCellAnchor>
    <xdr:from>
      <xdr:col>1</xdr:col>
      <xdr:colOff>340659</xdr:colOff>
      <xdr:row>180</xdr:row>
      <xdr:rowOff>125506</xdr:rowOff>
    </xdr:from>
    <xdr:ext cx="1392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>
              <a:extLst>
                <a:ext uri="{FF2B5EF4-FFF2-40B4-BE49-F238E27FC236}">
                  <a16:creationId xmlns:a16="http://schemas.microsoft.com/office/drawing/2014/main" id="{A276B413-3915-4B2F-99D3-0210FF955BFA}"/>
                </a:ext>
              </a:extLst>
            </xdr:cNvPr>
            <xdr:cNvSpPr txBox="1"/>
          </xdr:nvSpPr>
          <xdr:spPr>
            <a:xfrm>
              <a:off x="824753" y="34541012"/>
              <a:ext cx="1392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1=48∙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𝑑𝑏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𝑒𝑠𝑡𝑟𝑖𝑏𝑜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 i="1"/>
            </a:p>
          </xdr:txBody>
        </xdr:sp>
      </mc:Choice>
      <mc:Fallback xmlns="">
        <xdr:sp macro="" textlink="">
          <xdr:nvSpPr>
            <xdr:cNvPr id="190" name="TextBox 189">
              <a:extLst>
                <a:ext uri="{FF2B5EF4-FFF2-40B4-BE49-F238E27FC236}">
                  <a16:creationId xmlns:a16="http://schemas.microsoft.com/office/drawing/2014/main" id="{A276B413-3915-4B2F-99D3-0210FF955BFA}"/>
                </a:ext>
              </a:extLst>
            </xdr:cNvPr>
            <xdr:cNvSpPr txBox="1"/>
          </xdr:nvSpPr>
          <xdr:spPr>
            <a:xfrm>
              <a:off x="824753" y="34541012"/>
              <a:ext cx="1392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𝑆1=48∙𝑑𝑏 (𝑒𝑠𝑡𝑟𝑖𝑏𝑜)</a:t>
              </a:r>
              <a:endParaRPr lang="es-PE" sz="1100" i="1"/>
            </a:p>
          </xdr:txBody>
        </xdr:sp>
      </mc:Fallback>
    </mc:AlternateContent>
    <xdr:clientData/>
  </xdr:oneCellAnchor>
  <xdr:twoCellAnchor>
    <xdr:from>
      <xdr:col>3</xdr:col>
      <xdr:colOff>828689</xdr:colOff>
      <xdr:row>185</xdr:row>
      <xdr:rowOff>0</xdr:rowOff>
    </xdr:from>
    <xdr:to>
      <xdr:col>4</xdr:col>
      <xdr:colOff>21661</xdr:colOff>
      <xdr:row>185</xdr:row>
      <xdr:rowOff>0</xdr:rowOff>
    </xdr:to>
    <xdr:cxnSp macro="">
      <xdr:nvCxnSpPr>
        <xdr:cNvPr id="191" name="Conector: angular 125">
          <a:extLst>
            <a:ext uri="{FF2B5EF4-FFF2-40B4-BE49-F238E27FC236}">
              <a16:creationId xmlns:a16="http://schemas.microsoft.com/office/drawing/2014/main" id="{36BBE43B-258A-4E81-998A-E8103A2FC4E9}"/>
            </a:ext>
          </a:extLst>
        </xdr:cNvPr>
        <xdr:cNvCxnSpPr/>
      </xdr:nvCxnSpPr>
      <xdr:spPr>
        <a:xfrm rot="16200000" flipH="1">
          <a:off x="2510142" y="34402833"/>
          <a:ext cx="0" cy="25345"/>
        </a:xfrm>
        <a:prstGeom prst="bentConnector3">
          <a:avLst>
            <a:gd name="adj1" fmla="val 4562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358589</xdr:colOff>
      <xdr:row>185</xdr:row>
      <xdr:rowOff>125506</xdr:rowOff>
    </xdr:from>
    <xdr:ext cx="9307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191">
              <a:extLst>
                <a:ext uri="{FF2B5EF4-FFF2-40B4-BE49-F238E27FC236}">
                  <a16:creationId xmlns:a16="http://schemas.microsoft.com/office/drawing/2014/main" id="{C6DA695D-E21F-4E3F-9D98-D1F693E76967}"/>
                </a:ext>
              </a:extLst>
            </xdr:cNvPr>
            <xdr:cNvSpPr txBox="1"/>
          </xdr:nvSpPr>
          <xdr:spPr>
            <a:xfrm>
              <a:off x="842683" y="35482306"/>
              <a:ext cx="9307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1=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𝑚𝑖𝑛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;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 i="1"/>
            </a:p>
          </xdr:txBody>
        </xdr:sp>
      </mc:Choice>
      <mc:Fallback xmlns="">
        <xdr:sp macro="" textlink="">
          <xdr:nvSpPr>
            <xdr:cNvPr id="192" name="TextBox 191">
              <a:extLst>
                <a:ext uri="{FF2B5EF4-FFF2-40B4-BE49-F238E27FC236}">
                  <a16:creationId xmlns:a16="http://schemas.microsoft.com/office/drawing/2014/main" id="{C6DA695D-E21F-4E3F-9D98-D1F693E76967}"/>
                </a:ext>
              </a:extLst>
            </xdr:cNvPr>
            <xdr:cNvSpPr txBox="1"/>
          </xdr:nvSpPr>
          <xdr:spPr>
            <a:xfrm>
              <a:off x="842683" y="35482306"/>
              <a:ext cx="9307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𝑆1=𝑚𝑖𝑛(𝑏;𝑡)</a:t>
              </a:r>
              <a:endParaRPr lang="es-PE" sz="1100" i="1"/>
            </a:p>
          </xdr:txBody>
        </xdr:sp>
      </mc:Fallback>
    </mc:AlternateContent>
    <xdr:clientData/>
  </xdr:oneCellAnchor>
  <xdr:twoCellAnchor>
    <xdr:from>
      <xdr:col>3</xdr:col>
      <xdr:colOff>828689</xdr:colOff>
      <xdr:row>190</xdr:row>
      <xdr:rowOff>0</xdr:rowOff>
    </xdr:from>
    <xdr:to>
      <xdr:col>4</xdr:col>
      <xdr:colOff>21661</xdr:colOff>
      <xdr:row>190</xdr:row>
      <xdr:rowOff>0</xdr:rowOff>
    </xdr:to>
    <xdr:cxnSp macro="">
      <xdr:nvCxnSpPr>
        <xdr:cNvPr id="193" name="Conector: angular 125">
          <a:extLst>
            <a:ext uri="{FF2B5EF4-FFF2-40B4-BE49-F238E27FC236}">
              <a16:creationId xmlns:a16="http://schemas.microsoft.com/office/drawing/2014/main" id="{17D10539-A24D-4ADF-A99A-E5718D529B09}"/>
            </a:ext>
          </a:extLst>
        </xdr:cNvPr>
        <xdr:cNvCxnSpPr/>
      </xdr:nvCxnSpPr>
      <xdr:spPr>
        <a:xfrm rot="16200000" flipH="1">
          <a:off x="2510142" y="35344127"/>
          <a:ext cx="0" cy="25345"/>
        </a:xfrm>
        <a:prstGeom prst="bentConnector3">
          <a:avLst>
            <a:gd name="adj1" fmla="val 4562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358589</xdr:colOff>
      <xdr:row>190</xdr:row>
      <xdr:rowOff>125506</xdr:rowOff>
    </xdr:from>
    <xdr:ext cx="872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193">
              <a:extLst>
                <a:ext uri="{FF2B5EF4-FFF2-40B4-BE49-F238E27FC236}">
                  <a16:creationId xmlns:a16="http://schemas.microsoft.com/office/drawing/2014/main" id="{3B4155A7-0CA1-47F1-8666-F2938B41077A}"/>
                </a:ext>
              </a:extLst>
            </xdr:cNvPr>
            <xdr:cNvSpPr txBox="1"/>
          </xdr:nvSpPr>
          <xdr:spPr>
            <a:xfrm>
              <a:off x="842683" y="36423600"/>
              <a:ext cx="8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1≤300 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𝑚𝑚</m:t>
                    </m:r>
                  </m:oMath>
                </m:oMathPara>
              </a14:m>
              <a:endParaRPr lang="es-PE" sz="1100" i="1"/>
            </a:p>
          </xdr:txBody>
        </xdr:sp>
      </mc:Choice>
      <mc:Fallback xmlns="">
        <xdr:sp macro="" textlink="">
          <xdr:nvSpPr>
            <xdr:cNvPr id="194" name="TextBox 193">
              <a:extLst>
                <a:ext uri="{FF2B5EF4-FFF2-40B4-BE49-F238E27FC236}">
                  <a16:creationId xmlns:a16="http://schemas.microsoft.com/office/drawing/2014/main" id="{3B4155A7-0CA1-47F1-8666-F2938B41077A}"/>
                </a:ext>
              </a:extLst>
            </xdr:cNvPr>
            <xdr:cNvSpPr txBox="1"/>
          </xdr:nvSpPr>
          <xdr:spPr>
            <a:xfrm>
              <a:off x="842683" y="36423600"/>
              <a:ext cx="872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𝑆1≤300 𝑚𝑚</a:t>
              </a:r>
              <a:endParaRPr lang="es-PE" sz="1100" i="1"/>
            </a:p>
          </xdr:txBody>
        </xdr:sp>
      </mc:Fallback>
    </mc:AlternateContent>
    <xdr:clientData/>
  </xdr:oneCellAnchor>
  <xdr:twoCellAnchor>
    <xdr:from>
      <xdr:col>2</xdr:col>
      <xdr:colOff>498764</xdr:colOff>
      <xdr:row>198</xdr:row>
      <xdr:rowOff>27708</xdr:rowOff>
    </xdr:from>
    <xdr:to>
      <xdr:col>2</xdr:col>
      <xdr:colOff>602673</xdr:colOff>
      <xdr:row>198</xdr:row>
      <xdr:rowOff>166253</xdr:rowOff>
    </xdr:to>
    <xdr:sp macro="" textlink="">
      <xdr:nvSpPr>
        <xdr:cNvPr id="196" name="Rectangle: Rounded Corners 195">
          <a:extLst>
            <a:ext uri="{FF2B5EF4-FFF2-40B4-BE49-F238E27FC236}">
              <a16:creationId xmlns:a16="http://schemas.microsoft.com/office/drawing/2014/main" id="{D335B8E6-8BF7-C21E-DDF6-597B722EF3E3}"/>
            </a:ext>
          </a:extLst>
        </xdr:cNvPr>
        <xdr:cNvSpPr/>
      </xdr:nvSpPr>
      <xdr:spPr>
        <a:xfrm>
          <a:off x="1648691" y="36846163"/>
          <a:ext cx="103909" cy="138545"/>
        </a:xfrm>
        <a:prstGeom prst="roundRect">
          <a:avLst/>
        </a:prstGeom>
        <a:noFill/>
        <a:ln w="127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533400</xdr:colOff>
      <xdr:row>198</xdr:row>
      <xdr:rowOff>55417</xdr:rowOff>
    </xdr:from>
    <xdr:to>
      <xdr:col>2</xdr:col>
      <xdr:colOff>637309</xdr:colOff>
      <xdr:row>198</xdr:row>
      <xdr:rowOff>193962</xdr:rowOff>
    </xdr:to>
    <xdr:sp macro="" textlink="">
      <xdr:nvSpPr>
        <xdr:cNvPr id="197" name="Rectangle: Rounded Corners 196">
          <a:extLst>
            <a:ext uri="{FF2B5EF4-FFF2-40B4-BE49-F238E27FC236}">
              <a16:creationId xmlns:a16="http://schemas.microsoft.com/office/drawing/2014/main" id="{58E1D324-ECF6-4DAB-BDAA-A531E766031B}"/>
            </a:ext>
          </a:extLst>
        </xdr:cNvPr>
        <xdr:cNvSpPr/>
      </xdr:nvSpPr>
      <xdr:spPr>
        <a:xfrm>
          <a:off x="1683327" y="36873872"/>
          <a:ext cx="103909" cy="138545"/>
        </a:xfrm>
        <a:prstGeom prst="roundRect">
          <a:avLst/>
        </a:prstGeom>
        <a:noFill/>
        <a:ln w="127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221673</xdr:colOff>
      <xdr:row>105</xdr:row>
      <xdr:rowOff>103909</xdr:rowOff>
    </xdr:from>
    <xdr:to>
      <xdr:col>3</xdr:col>
      <xdr:colOff>360218</xdr:colOff>
      <xdr:row>110</xdr:row>
      <xdr:rowOff>55418</xdr:rowOff>
    </xdr:to>
    <xdr:sp macro="" textlink="">
      <xdr:nvSpPr>
        <xdr:cNvPr id="198" name="Rectangle: Rounded Corners 197">
          <a:extLst>
            <a:ext uri="{FF2B5EF4-FFF2-40B4-BE49-F238E27FC236}">
              <a16:creationId xmlns:a16="http://schemas.microsoft.com/office/drawing/2014/main" id="{74E92E6E-5C1F-A859-FDC4-C1045B8AB543}"/>
            </a:ext>
          </a:extLst>
        </xdr:cNvPr>
        <xdr:cNvSpPr/>
      </xdr:nvSpPr>
      <xdr:spPr>
        <a:xfrm>
          <a:off x="1371600" y="20615564"/>
          <a:ext cx="810491" cy="817418"/>
        </a:xfrm>
        <a:prstGeom prst="roundRect">
          <a:avLst/>
        </a:prstGeom>
        <a:noFill/>
        <a:ln w="127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214745</xdr:colOff>
      <xdr:row>105</xdr:row>
      <xdr:rowOff>103909</xdr:rowOff>
    </xdr:from>
    <xdr:to>
      <xdr:col>7</xdr:col>
      <xdr:colOff>353290</xdr:colOff>
      <xdr:row>110</xdr:row>
      <xdr:rowOff>55418</xdr:rowOff>
    </xdr:to>
    <xdr:sp macro="" textlink="">
      <xdr:nvSpPr>
        <xdr:cNvPr id="199" name="Rectangle: Rounded Corners 198">
          <a:extLst>
            <a:ext uri="{FF2B5EF4-FFF2-40B4-BE49-F238E27FC236}">
              <a16:creationId xmlns:a16="http://schemas.microsoft.com/office/drawing/2014/main" id="{F91AEB7D-4FC4-413E-B83E-658CB2A2F7CC}"/>
            </a:ext>
          </a:extLst>
        </xdr:cNvPr>
        <xdr:cNvSpPr/>
      </xdr:nvSpPr>
      <xdr:spPr>
        <a:xfrm>
          <a:off x="4052454" y="20615564"/>
          <a:ext cx="810491" cy="817418"/>
        </a:xfrm>
        <a:prstGeom prst="roundRect">
          <a:avLst/>
        </a:prstGeom>
        <a:noFill/>
        <a:ln w="127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214745</xdr:colOff>
      <xdr:row>64</xdr:row>
      <xdr:rowOff>103909</xdr:rowOff>
    </xdr:from>
    <xdr:to>
      <xdr:col>3</xdr:col>
      <xdr:colOff>353290</xdr:colOff>
      <xdr:row>69</xdr:row>
      <xdr:rowOff>55418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663D531-044B-4A80-9252-4646F9A50AB1}"/>
            </a:ext>
          </a:extLst>
        </xdr:cNvPr>
        <xdr:cNvSpPr/>
      </xdr:nvSpPr>
      <xdr:spPr>
        <a:xfrm>
          <a:off x="1364672" y="13217236"/>
          <a:ext cx="810491" cy="817418"/>
        </a:xfrm>
        <a:prstGeom prst="roundRect">
          <a:avLst/>
        </a:prstGeom>
        <a:noFill/>
        <a:ln w="127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72551</xdr:colOff>
      <xdr:row>200</xdr:row>
      <xdr:rowOff>5255</xdr:rowOff>
    </xdr:from>
    <xdr:to>
      <xdr:col>2</xdr:col>
      <xdr:colOff>72551</xdr:colOff>
      <xdr:row>224</xdr:row>
      <xdr:rowOff>21020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C7E066A2-89AD-413C-7A90-1FB469584BBB}"/>
            </a:ext>
          </a:extLst>
        </xdr:cNvPr>
        <xdr:cNvCxnSpPr/>
      </xdr:nvCxnSpPr>
      <xdr:spPr>
        <a:xfrm flipV="1">
          <a:off x="1221413" y="37689086"/>
          <a:ext cx="0" cy="3690949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605972</xdr:colOff>
      <xdr:row>200</xdr:row>
      <xdr:rowOff>5255</xdr:rowOff>
    </xdr:from>
    <xdr:to>
      <xdr:col>2</xdr:col>
      <xdr:colOff>605972</xdr:colOff>
      <xdr:row>224</xdr:row>
      <xdr:rowOff>21020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3D5A5E30-62BA-493B-920D-8622F373C662}"/>
            </a:ext>
          </a:extLst>
        </xdr:cNvPr>
        <xdr:cNvCxnSpPr/>
      </xdr:nvCxnSpPr>
      <xdr:spPr>
        <a:xfrm flipV="1">
          <a:off x="1754834" y="37689086"/>
          <a:ext cx="0" cy="3690949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28703</xdr:colOff>
      <xdr:row>202</xdr:row>
      <xdr:rowOff>39515</xdr:rowOff>
    </xdr:from>
    <xdr:to>
      <xdr:col>2</xdr:col>
      <xdr:colOff>640703</xdr:colOff>
      <xdr:row>202</xdr:row>
      <xdr:rowOff>39515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EB0FF77F-5277-205E-85B5-04078697302B}"/>
            </a:ext>
          </a:extLst>
        </xdr:cNvPr>
        <xdr:cNvCxnSpPr/>
      </xdr:nvCxnSpPr>
      <xdr:spPr>
        <a:xfrm>
          <a:off x="1177565" y="38110207"/>
          <a:ext cx="612000" cy="0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28703</xdr:colOff>
      <xdr:row>221</xdr:row>
      <xdr:rowOff>162606</xdr:rowOff>
    </xdr:from>
    <xdr:to>
      <xdr:col>2</xdr:col>
      <xdr:colOff>640703</xdr:colOff>
      <xdr:row>221</xdr:row>
      <xdr:rowOff>162606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9A3D347F-0AED-4AA7-AA98-C31EC6FA6275}"/>
            </a:ext>
          </a:extLst>
        </xdr:cNvPr>
        <xdr:cNvCxnSpPr/>
      </xdr:nvCxnSpPr>
      <xdr:spPr>
        <a:xfrm>
          <a:off x="1177565" y="41908483"/>
          <a:ext cx="612000" cy="0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28703</xdr:colOff>
      <xdr:row>202</xdr:row>
      <xdr:rowOff>174334</xdr:rowOff>
    </xdr:from>
    <xdr:to>
      <xdr:col>2</xdr:col>
      <xdr:colOff>640703</xdr:colOff>
      <xdr:row>202</xdr:row>
      <xdr:rowOff>174334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1C584E69-3F04-4442-9A63-7EEBEF35A3EF}"/>
            </a:ext>
          </a:extLst>
        </xdr:cNvPr>
        <xdr:cNvCxnSpPr/>
      </xdr:nvCxnSpPr>
      <xdr:spPr>
        <a:xfrm>
          <a:off x="1177565" y="38245026"/>
          <a:ext cx="6120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28695</xdr:colOff>
      <xdr:row>203</xdr:row>
      <xdr:rowOff>133303</xdr:rowOff>
    </xdr:from>
    <xdr:to>
      <xdr:col>2</xdr:col>
      <xdr:colOff>640695</xdr:colOff>
      <xdr:row>203</xdr:row>
      <xdr:rowOff>133303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27B6E660-4889-413B-8C6D-CF3C832F9207}"/>
            </a:ext>
          </a:extLst>
        </xdr:cNvPr>
        <xdr:cNvCxnSpPr/>
      </xdr:nvCxnSpPr>
      <xdr:spPr>
        <a:xfrm>
          <a:off x="1177557" y="38397426"/>
          <a:ext cx="6120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28695</xdr:colOff>
      <xdr:row>204</xdr:row>
      <xdr:rowOff>92272</xdr:rowOff>
    </xdr:from>
    <xdr:to>
      <xdr:col>2</xdr:col>
      <xdr:colOff>640695</xdr:colOff>
      <xdr:row>204</xdr:row>
      <xdr:rowOff>92272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6A77D0BE-D826-458F-A289-33BF25313AEB}"/>
            </a:ext>
          </a:extLst>
        </xdr:cNvPr>
        <xdr:cNvCxnSpPr/>
      </xdr:nvCxnSpPr>
      <xdr:spPr>
        <a:xfrm>
          <a:off x="1177557" y="38549826"/>
          <a:ext cx="6120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28688</xdr:colOff>
      <xdr:row>205</xdr:row>
      <xdr:rowOff>51241</xdr:rowOff>
    </xdr:from>
    <xdr:to>
      <xdr:col>2</xdr:col>
      <xdr:colOff>640688</xdr:colOff>
      <xdr:row>205</xdr:row>
      <xdr:rowOff>51241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18FBB3BA-ED2B-4FAD-A2C2-419B1C82E925}"/>
            </a:ext>
          </a:extLst>
        </xdr:cNvPr>
        <xdr:cNvCxnSpPr/>
      </xdr:nvCxnSpPr>
      <xdr:spPr>
        <a:xfrm>
          <a:off x="1177550" y="38702226"/>
          <a:ext cx="6120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28682</xdr:colOff>
      <xdr:row>206</xdr:row>
      <xdr:rowOff>10211</xdr:rowOff>
    </xdr:from>
    <xdr:to>
      <xdr:col>2</xdr:col>
      <xdr:colOff>640682</xdr:colOff>
      <xdr:row>206</xdr:row>
      <xdr:rowOff>10211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CBE52994-F00E-4CA5-BC93-B0006FC5153B}"/>
            </a:ext>
          </a:extLst>
        </xdr:cNvPr>
        <xdr:cNvCxnSpPr/>
      </xdr:nvCxnSpPr>
      <xdr:spPr>
        <a:xfrm>
          <a:off x="1177544" y="38854626"/>
          <a:ext cx="6120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28703</xdr:colOff>
      <xdr:row>217</xdr:row>
      <xdr:rowOff>174334</xdr:rowOff>
    </xdr:from>
    <xdr:to>
      <xdr:col>2</xdr:col>
      <xdr:colOff>640703</xdr:colOff>
      <xdr:row>217</xdr:row>
      <xdr:rowOff>174334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6E74E027-5A45-4676-8B57-65A441CB71C3}"/>
            </a:ext>
          </a:extLst>
        </xdr:cNvPr>
        <xdr:cNvCxnSpPr/>
      </xdr:nvCxnSpPr>
      <xdr:spPr>
        <a:xfrm>
          <a:off x="1177565" y="38245026"/>
          <a:ext cx="6120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28695</xdr:colOff>
      <xdr:row>218</xdr:row>
      <xdr:rowOff>133303</xdr:rowOff>
    </xdr:from>
    <xdr:to>
      <xdr:col>2</xdr:col>
      <xdr:colOff>640695</xdr:colOff>
      <xdr:row>218</xdr:row>
      <xdr:rowOff>133303</xdr:rowOff>
    </xdr:to>
    <xdr:cxnSp macro="">
      <xdr:nvCxnSpPr>
        <xdr:cNvPr id="224" name="Straight Connector 223">
          <a:extLst>
            <a:ext uri="{FF2B5EF4-FFF2-40B4-BE49-F238E27FC236}">
              <a16:creationId xmlns:a16="http://schemas.microsoft.com/office/drawing/2014/main" id="{73DB9248-6B00-4821-AA6E-270F1CC23C2F}"/>
            </a:ext>
          </a:extLst>
        </xdr:cNvPr>
        <xdr:cNvCxnSpPr/>
      </xdr:nvCxnSpPr>
      <xdr:spPr>
        <a:xfrm>
          <a:off x="1177557" y="38397426"/>
          <a:ext cx="6120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28695</xdr:colOff>
      <xdr:row>219</xdr:row>
      <xdr:rowOff>92272</xdr:rowOff>
    </xdr:from>
    <xdr:to>
      <xdr:col>2</xdr:col>
      <xdr:colOff>640695</xdr:colOff>
      <xdr:row>219</xdr:row>
      <xdr:rowOff>92272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070A75D4-C344-45E0-9524-8D5E179D68BA}"/>
            </a:ext>
          </a:extLst>
        </xdr:cNvPr>
        <xdr:cNvCxnSpPr/>
      </xdr:nvCxnSpPr>
      <xdr:spPr>
        <a:xfrm>
          <a:off x="1177557" y="38549826"/>
          <a:ext cx="6120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28688</xdr:colOff>
      <xdr:row>220</xdr:row>
      <xdr:rowOff>51241</xdr:rowOff>
    </xdr:from>
    <xdr:to>
      <xdr:col>2</xdr:col>
      <xdr:colOff>640688</xdr:colOff>
      <xdr:row>220</xdr:row>
      <xdr:rowOff>51241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B77F9D58-47A0-4D77-9E53-18BC3DAEBF79}"/>
            </a:ext>
          </a:extLst>
        </xdr:cNvPr>
        <xdr:cNvCxnSpPr/>
      </xdr:nvCxnSpPr>
      <xdr:spPr>
        <a:xfrm>
          <a:off x="1177550" y="38702226"/>
          <a:ext cx="6120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28682</xdr:colOff>
      <xdr:row>221</xdr:row>
      <xdr:rowOff>10211</xdr:rowOff>
    </xdr:from>
    <xdr:to>
      <xdr:col>2</xdr:col>
      <xdr:colOff>640682</xdr:colOff>
      <xdr:row>221</xdr:row>
      <xdr:rowOff>10211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75CAF14D-7C81-4F7E-8067-575884830957}"/>
            </a:ext>
          </a:extLst>
        </xdr:cNvPr>
        <xdr:cNvCxnSpPr/>
      </xdr:nvCxnSpPr>
      <xdr:spPr>
        <a:xfrm>
          <a:off x="1177544" y="38854626"/>
          <a:ext cx="61200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28670</xdr:colOff>
      <xdr:row>207</xdr:row>
      <xdr:rowOff>121580</xdr:rowOff>
    </xdr:from>
    <xdr:to>
      <xdr:col>2</xdr:col>
      <xdr:colOff>640670</xdr:colOff>
      <xdr:row>207</xdr:row>
      <xdr:rowOff>121580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225B3836-BAD5-4829-A03F-F05DCDC9C245}"/>
            </a:ext>
          </a:extLst>
        </xdr:cNvPr>
        <xdr:cNvCxnSpPr/>
      </xdr:nvCxnSpPr>
      <xdr:spPr>
        <a:xfrm>
          <a:off x="1177532" y="39159426"/>
          <a:ext cx="612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28661</xdr:colOff>
      <xdr:row>209</xdr:row>
      <xdr:rowOff>39518</xdr:rowOff>
    </xdr:from>
    <xdr:to>
      <xdr:col>2</xdr:col>
      <xdr:colOff>640661</xdr:colOff>
      <xdr:row>209</xdr:row>
      <xdr:rowOff>39518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DE6699E1-64C1-4EA1-AD89-41B3FE7217AC}"/>
            </a:ext>
          </a:extLst>
        </xdr:cNvPr>
        <xdr:cNvCxnSpPr/>
      </xdr:nvCxnSpPr>
      <xdr:spPr>
        <a:xfrm>
          <a:off x="1177523" y="39464226"/>
          <a:ext cx="612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28651</xdr:colOff>
      <xdr:row>210</xdr:row>
      <xdr:rowOff>166128</xdr:rowOff>
    </xdr:from>
    <xdr:to>
      <xdr:col>2</xdr:col>
      <xdr:colOff>640651</xdr:colOff>
      <xdr:row>210</xdr:row>
      <xdr:rowOff>166128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36807791-D0DE-4DCC-A506-81A4B241D981}"/>
            </a:ext>
          </a:extLst>
        </xdr:cNvPr>
        <xdr:cNvCxnSpPr/>
      </xdr:nvCxnSpPr>
      <xdr:spPr>
        <a:xfrm>
          <a:off x="1179271" y="39569148"/>
          <a:ext cx="612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28640</xdr:colOff>
      <xdr:row>212</xdr:row>
      <xdr:rowOff>168468</xdr:rowOff>
    </xdr:from>
    <xdr:to>
      <xdr:col>2</xdr:col>
      <xdr:colOff>640640</xdr:colOff>
      <xdr:row>212</xdr:row>
      <xdr:rowOff>168468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C4F0DFFB-D43E-4DEB-A974-5B08DD947B24}"/>
            </a:ext>
          </a:extLst>
        </xdr:cNvPr>
        <xdr:cNvCxnSpPr/>
      </xdr:nvCxnSpPr>
      <xdr:spPr>
        <a:xfrm>
          <a:off x="1177502" y="40173468"/>
          <a:ext cx="612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28637</xdr:colOff>
      <xdr:row>214</xdr:row>
      <xdr:rowOff>127436</xdr:rowOff>
    </xdr:from>
    <xdr:to>
      <xdr:col>2</xdr:col>
      <xdr:colOff>640637</xdr:colOff>
      <xdr:row>214</xdr:row>
      <xdr:rowOff>127436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2F0177DA-F457-4A10-B7BF-8EDC69BA24FC}"/>
            </a:ext>
          </a:extLst>
        </xdr:cNvPr>
        <xdr:cNvCxnSpPr/>
      </xdr:nvCxnSpPr>
      <xdr:spPr>
        <a:xfrm>
          <a:off x="1177499" y="40519298"/>
          <a:ext cx="612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34498</xdr:colOff>
      <xdr:row>216</xdr:row>
      <xdr:rowOff>68824</xdr:rowOff>
    </xdr:from>
    <xdr:to>
      <xdr:col>2</xdr:col>
      <xdr:colOff>646498</xdr:colOff>
      <xdr:row>216</xdr:row>
      <xdr:rowOff>68824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9B183CAC-9BB6-46AC-A7AE-D60781395D1C}"/>
            </a:ext>
          </a:extLst>
        </xdr:cNvPr>
        <xdr:cNvCxnSpPr/>
      </xdr:nvCxnSpPr>
      <xdr:spPr>
        <a:xfrm>
          <a:off x="1183360" y="40847547"/>
          <a:ext cx="612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5255</xdr:colOff>
      <xdr:row>206</xdr:row>
      <xdr:rowOff>20758</xdr:rowOff>
    </xdr:from>
    <xdr:to>
      <xdr:col>3</xdr:col>
      <xdr:colOff>667406</xdr:colOff>
      <xdr:row>206</xdr:row>
      <xdr:rowOff>20758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4C18CA39-ADCF-6845-CE7C-72A0D11AAE79}"/>
            </a:ext>
          </a:extLst>
        </xdr:cNvPr>
        <xdr:cNvCxnSpPr/>
      </xdr:nvCxnSpPr>
      <xdr:spPr>
        <a:xfrm>
          <a:off x="1826435" y="38661778"/>
          <a:ext cx="66215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12875</xdr:colOff>
      <xdr:row>217</xdr:row>
      <xdr:rowOff>173158</xdr:rowOff>
    </xdr:from>
    <xdr:to>
      <xdr:col>4</xdr:col>
      <xdr:colOff>4466</xdr:colOff>
      <xdr:row>217</xdr:row>
      <xdr:rowOff>173158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D600C20E-A578-4C88-B92C-64ABE0251D42}"/>
            </a:ext>
          </a:extLst>
        </xdr:cNvPr>
        <xdr:cNvCxnSpPr/>
      </xdr:nvCxnSpPr>
      <xdr:spPr>
        <a:xfrm>
          <a:off x="1834055" y="40909678"/>
          <a:ext cx="66215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206</xdr:row>
      <xdr:rowOff>22860</xdr:rowOff>
    </xdr:from>
    <xdr:to>
      <xdr:col>1</xdr:col>
      <xdr:colOff>518160</xdr:colOff>
      <xdr:row>217</xdr:row>
      <xdr:rowOff>177360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7C1C6E15-21FA-828D-16B9-7E8E9E2A2666}"/>
            </a:ext>
          </a:extLst>
        </xdr:cNvPr>
        <xdr:cNvCxnSpPr/>
      </xdr:nvCxnSpPr>
      <xdr:spPr>
        <a:xfrm flipH="1" flipV="1">
          <a:off x="998220" y="38663880"/>
          <a:ext cx="0" cy="225000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201</xdr:row>
      <xdr:rowOff>175260</xdr:rowOff>
    </xdr:from>
    <xdr:to>
      <xdr:col>1</xdr:col>
      <xdr:colOff>518160</xdr:colOff>
      <xdr:row>206</xdr:row>
      <xdr:rowOff>14760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7906CCD5-C8D7-4874-879C-069681D1E24D}"/>
            </a:ext>
          </a:extLst>
        </xdr:cNvPr>
        <xdr:cNvCxnSpPr/>
      </xdr:nvCxnSpPr>
      <xdr:spPr>
        <a:xfrm flipH="1" flipV="1">
          <a:off x="998220" y="37863780"/>
          <a:ext cx="0" cy="79200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217</xdr:row>
      <xdr:rowOff>182880</xdr:rowOff>
    </xdr:from>
    <xdr:to>
      <xdr:col>1</xdr:col>
      <xdr:colOff>518160</xdr:colOff>
      <xdr:row>222</xdr:row>
      <xdr:rowOff>40380</xdr:rowOff>
    </xdr:to>
    <xdr:cxnSp macro="">
      <xdr:nvCxnSpPr>
        <xdr:cNvPr id="248" name="Straight Arrow Connector 247">
          <a:extLst>
            <a:ext uri="{FF2B5EF4-FFF2-40B4-BE49-F238E27FC236}">
              <a16:creationId xmlns:a16="http://schemas.microsoft.com/office/drawing/2014/main" id="{68E0BDF6-BE26-4DBA-8476-2BE6C5815A93}"/>
            </a:ext>
          </a:extLst>
        </xdr:cNvPr>
        <xdr:cNvCxnSpPr/>
      </xdr:nvCxnSpPr>
      <xdr:spPr>
        <a:xfrm flipH="1" flipV="1">
          <a:off x="998220" y="40919400"/>
          <a:ext cx="0" cy="81000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632460</xdr:colOff>
      <xdr:row>202</xdr:row>
      <xdr:rowOff>38100</xdr:rowOff>
    </xdr:from>
    <xdr:to>
      <xdr:col>4</xdr:col>
      <xdr:colOff>571500</xdr:colOff>
      <xdr:row>202</xdr:row>
      <xdr:rowOff>99060</xdr:rowOff>
    </xdr:to>
    <xdr:cxnSp macro="">
      <xdr:nvCxnSpPr>
        <xdr:cNvPr id="250" name="Connector: Curved 249">
          <a:extLst>
            <a:ext uri="{FF2B5EF4-FFF2-40B4-BE49-F238E27FC236}">
              <a16:creationId xmlns:a16="http://schemas.microsoft.com/office/drawing/2014/main" id="{60C96B15-20F1-C5FD-4B5C-AA3EA9D3D83C}"/>
            </a:ext>
          </a:extLst>
        </xdr:cNvPr>
        <xdr:cNvCxnSpPr/>
      </xdr:nvCxnSpPr>
      <xdr:spPr>
        <a:xfrm>
          <a:off x="1783080" y="37917120"/>
          <a:ext cx="1280160" cy="6096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302435</xdr:colOff>
      <xdr:row>206</xdr:row>
      <xdr:rowOff>20758</xdr:rowOff>
    </xdr:from>
    <xdr:to>
      <xdr:col>1</xdr:col>
      <xdr:colOff>662435</xdr:colOff>
      <xdr:row>206</xdr:row>
      <xdr:rowOff>20758</xdr:rowOff>
    </xdr:to>
    <xdr:cxnSp macro="">
      <xdr:nvCxnSpPr>
        <xdr:cNvPr id="252" name="Straight Connector 251">
          <a:extLst>
            <a:ext uri="{FF2B5EF4-FFF2-40B4-BE49-F238E27FC236}">
              <a16:creationId xmlns:a16="http://schemas.microsoft.com/office/drawing/2014/main" id="{57E1E0D1-DF10-4770-B9FA-5423ACA85ABA}"/>
            </a:ext>
          </a:extLst>
        </xdr:cNvPr>
        <xdr:cNvCxnSpPr/>
      </xdr:nvCxnSpPr>
      <xdr:spPr>
        <a:xfrm>
          <a:off x="782495" y="36406258"/>
          <a:ext cx="36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310055</xdr:colOff>
      <xdr:row>217</xdr:row>
      <xdr:rowOff>173158</xdr:rowOff>
    </xdr:from>
    <xdr:to>
      <xdr:col>1</xdr:col>
      <xdr:colOff>670055</xdr:colOff>
      <xdr:row>217</xdr:row>
      <xdr:rowOff>173158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A37AB169-0E3A-4C38-B876-01EBBAB5F607}"/>
            </a:ext>
          </a:extLst>
        </xdr:cNvPr>
        <xdr:cNvCxnSpPr/>
      </xdr:nvCxnSpPr>
      <xdr:spPr>
        <a:xfrm>
          <a:off x="790115" y="38654158"/>
          <a:ext cx="36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289560</xdr:colOff>
      <xdr:row>202</xdr:row>
      <xdr:rowOff>106680</xdr:rowOff>
    </xdr:from>
    <xdr:to>
      <xdr:col>3</xdr:col>
      <xdr:colOff>419100</xdr:colOff>
      <xdr:row>206</xdr:row>
      <xdr:rowOff>15240</xdr:rowOff>
    </xdr:to>
    <xdr:sp macro="" textlink="">
      <xdr:nvSpPr>
        <xdr:cNvPr id="254" name="Right Brace 253">
          <a:extLst>
            <a:ext uri="{FF2B5EF4-FFF2-40B4-BE49-F238E27FC236}">
              <a16:creationId xmlns:a16="http://schemas.microsoft.com/office/drawing/2014/main" id="{8A081ED1-4587-369A-EA21-5D04DBB133D8}"/>
            </a:ext>
          </a:extLst>
        </xdr:cNvPr>
        <xdr:cNvSpPr/>
      </xdr:nvSpPr>
      <xdr:spPr>
        <a:xfrm>
          <a:off x="2110740" y="37985700"/>
          <a:ext cx="129540" cy="670560"/>
        </a:xfrm>
        <a:prstGeom prst="rightBrac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274320</xdr:colOff>
      <xdr:row>206</xdr:row>
      <xdr:rowOff>22860</xdr:rowOff>
    </xdr:from>
    <xdr:to>
      <xdr:col>3</xdr:col>
      <xdr:colOff>426720</xdr:colOff>
      <xdr:row>217</xdr:row>
      <xdr:rowOff>167640</xdr:rowOff>
    </xdr:to>
    <xdr:sp macro="" textlink="">
      <xdr:nvSpPr>
        <xdr:cNvPr id="255" name="Right Brace 254">
          <a:extLst>
            <a:ext uri="{FF2B5EF4-FFF2-40B4-BE49-F238E27FC236}">
              <a16:creationId xmlns:a16="http://schemas.microsoft.com/office/drawing/2014/main" id="{F3E593BD-3D4C-4327-A7AC-F5D118609FF9}"/>
            </a:ext>
          </a:extLst>
        </xdr:cNvPr>
        <xdr:cNvSpPr/>
      </xdr:nvSpPr>
      <xdr:spPr>
        <a:xfrm>
          <a:off x="2095500" y="38663880"/>
          <a:ext cx="152400" cy="2240280"/>
        </a:xfrm>
        <a:prstGeom prst="rightBrac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281940</xdr:colOff>
      <xdr:row>217</xdr:row>
      <xdr:rowOff>182880</xdr:rowOff>
    </xdr:from>
    <xdr:to>
      <xdr:col>3</xdr:col>
      <xdr:colOff>411480</xdr:colOff>
      <xdr:row>221</xdr:row>
      <xdr:rowOff>91440</xdr:rowOff>
    </xdr:to>
    <xdr:sp macro="" textlink="">
      <xdr:nvSpPr>
        <xdr:cNvPr id="256" name="Right Brace 255">
          <a:extLst>
            <a:ext uri="{FF2B5EF4-FFF2-40B4-BE49-F238E27FC236}">
              <a16:creationId xmlns:a16="http://schemas.microsoft.com/office/drawing/2014/main" id="{D010FE3B-C603-4AC8-8F30-9CCD9D714142}"/>
            </a:ext>
          </a:extLst>
        </xdr:cNvPr>
        <xdr:cNvSpPr/>
      </xdr:nvSpPr>
      <xdr:spPr>
        <a:xfrm>
          <a:off x="2103120" y="40919400"/>
          <a:ext cx="129540" cy="670560"/>
        </a:xfrm>
        <a:prstGeom prst="rightBrac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632460</xdr:colOff>
      <xdr:row>221</xdr:row>
      <xdr:rowOff>99060</xdr:rowOff>
    </xdr:from>
    <xdr:to>
      <xdr:col>4</xdr:col>
      <xdr:colOff>571500</xdr:colOff>
      <xdr:row>221</xdr:row>
      <xdr:rowOff>160020</xdr:rowOff>
    </xdr:to>
    <xdr:cxnSp macro="">
      <xdr:nvCxnSpPr>
        <xdr:cNvPr id="257" name="Connector: Curved 256">
          <a:extLst>
            <a:ext uri="{FF2B5EF4-FFF2-40B4-BE49-F238E27FC236}">
              <a16:creationId xmlns:a16="http://schemas.microsoft.com/office/drawing/2014/main" id="{4F139DF7-D49E-4807-A9B3-2C2A5DC1C8E2}"/>
            </a:ext>
          </a:extLst>
        </xdr:cNvPr>
        <xdr:cNvCxnSpPr/>
      </xdr:nvCxnSpPr>
      <xdr:spPr>
        <a:xfrm flipV="1">
          <a:off x="1783080" y="41597580"/>
          <a:ext cx="1280160" cy="6096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213360</xdr:colOff>
      <xdr:row>15</xdr:row>
      <xdr:rowOff>0</xdr:rowOff>
    </xdr:from>
    <xdr:to>
      <xdr:col>8</xdr:col>
      <xdr:colOff>583712</xdr:colOff>
      <xdr:row>22</xdr:row>
      <xdr:rowOff>135502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1A6AF02C-FF43-4918-A3FF-B5B1DD812C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84" r="9866" b="34913"/>
        <a:stretch/>
      </xdr:blipFill>
      <xdr:spPr bwMode="auto">
        <a:xfrm>
          <a:off x="4046220" y="2773680"/>
          <a:ext cx="1711472" cy="1362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534391</xdr:colOff>
      <xdr:row>66</xdr:row>
      <xdr:rowOff>54999</xdr:rowOff>
    </xdr:from>
    <xdr:to>
      <xdr:col>5</xdr:col>
      <xdr:colOff>607278</xdr:colOff>
      <xdr:row>66</xdr:row>
      <xdr:rowOff>144120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B4EA868E-5DE6-47ED-BDD6-3BE6DF29592C}"/>
            </a:ext>
          </a:extLst>
        </xdr:cNvPr>
        <xdr:cNvSpPr/>
      </xdr:nvSpPr>
      <xdr:spPr>
        <a:xfrm>
          <a:off x="3696691" y="11591679"/>
          <a:ext cx="72887" cy="89121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542096</xdr:colOff>
      <xdr:row>65</xdr:row>
      <xdr:rowOff>54997</xdr:rowOff>
    </xdr:from>
    <xdr:to>
      <xdr:col>5</xdr:col>
      <xdr:colOff>614983</xdr:colOff>
      <xdr:row>65</xdr:row>
      <xdr:rowOff>144118</xdr:rowOff>
    </xdr:to>
    <xdr:sp macro="" textlink="">
      <xdr:nvSpPr>
        <xdr:cNvPr id="266" name="Oval 265">
          <a:extLst>
            <a:ext uri="{FF2B5EF4-FFF2-40B4-BE49-F238E27FC236}">
              <a16:creationId xmlns:a16="http://schemas.microsoft.com/office/drawing/2014/main" id="{D99BCFBF-653C-413C-98A5-BE21F21A1386}"/>
            </a:ext>
          </a:extLst>
        </xdr:cNvPr>
        <xdr:cNvSpPr/>
      </xdr:nvSpPr>
      <xdr:spPr>
        <a:xfrm>
          <a:off x="3599621" y="11227822"/>
          <a:ext cx="72887" cy="89121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213612</xdr:colOff>
      <xdr:row>105</xdr:row>
      <xdr:rowOff>95251</xdr:rowOff>
    </xdr:from>
    <xdr:to>
      <xdr:col>7</xdr:col>
      <xdr:colOff>364891</xdr:colOff>
      <xdr:row>110</xdr:row>
      <xdr:rowOff>61634</xdr:rowOff>
    </xdr:to>
    <xdr:sp macro="" textlink="">
      <xdr:nvSpPr>
        <xdr:cNvPr id="9" name="Forma libre: forma 8">
          <a:extLst>
            <a:ext uri="{FF2B5EF4-FFF2-40B4-BE49-F238E27FC236}">
              <a16:creationId xmlns:a16="http://schemas.microsoft.com/office/drawing/2014/main" id="{E8CCF58C-399D-3D9C-C980-5552AEE47FA4}"/>
            </a:ext>
          </a:extLst>
        </xdr:cNvPr>
        <xdr:cNvSpPr/>
      </xdr:nvSpPr>
      <xdr:spPr>
        <a:xfrm>
          <a:off x="3892643" y="18538032"/>
          <a:ext cx="794217" cy="1037946"/>
        </a:xfrm>
        <a:custGeom>
          <a:avLst/>
          <a:gdLst>
            <a:gd name="connsiteX0" fmla="*/ 420220 w 801220"/>
            <a:gd name="connsiteY0" fmla="*/ 1002927 h 1002927"/>
            <a:gd name="connsiteX1" fmla="*/ 0 w 801220"/>
            <a:gd name="connsiteY1" fmla="*/ 509868 h 1002927"/>
            <a:gd name="connsiteX2" fmla="*/ 392206 w 801220"/>
            <a:gd name="connsiteY2" fmla="*/ 0 h 1002927"/>
            <a:gd name="connsiteX3" fmla="*/ 801220 w 801220"/>
            <a:gd name="connsiteY3" fmla="*/ 515471 h 1002927"/>
            <a:gd name="connsiteX4" fmla="*/ 420220 w 801220"/>
            <a:gd name="connsiteY4" fmla="*/ 1002927 h 10029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01220" h="1002927">
              <a:moveTo>
                <a:pt x="420220" y="1002927"/>
              </a:moveTo>
              <a:lnTo>
                <a:pt x="0" y="509868"/>
              </a:lnTo>
              <a:lnTo>
                <a:pt x="392206" y="0"/>
              </a:lnTo>
              <a:lnTo>
                <a:pt x="801220" y="515471"/>
              </a:lnTo>
              <a:lnTo>
                <a:pt x="420220" y="1002927"/>
              </a:lnTo>
              <a:close/>
            </a:path>
          </a:pathLst>
        </a:cu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476250</xdr:colOff>
      <xdr:row>99</xdr:row>
      <xdr:rowOff>70399</xdr:rowOff>
    </xdr:from>
    <xdr:to>
      <xdr:col>13</xdr:col>
      <xdr:colOff>123825</xdr:colOff>
      <xdr:row>104</xdr:row>
      <xdr:rowOff>202921</xdr:rowOff>
    </xdr:to>
    <xdr:sp macro="" textlink="">
      <xdr:nvSpPr>
        <xdr:cNvPr id="16" name="Rectangle 155">
          <a:extLst>
            <a:ext uri="{FF2B5EF4-FFF2-40B4-BE49-F238E27FC236}">
              <a16:creationId xmlns:a16="http://schemas.microsoft.com/office/drawing/2014/main" id="{2DAC56AA-2B97-4C1F-B115-72155EFBBFB6}"/>
            </a:ext>
          </a:extLst>
        </xdr:cNvPr>
        <xdr:cNvSpPr/>
      </xdr:nvSpPr>
      <xdr:spPr>
        <a:xfrm>
          <a:off x="8810625" y="17586874"/>
          <a:ext cx="1171575" cy="1180272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658335</xdr:colOff>
      <xdr:row>100</xdr:row>
      <xdr:rowOff>35842</xdr:rowOff>
    </xdr:from>
    <xdr:to>
      <xdr:col>12</xdr:col>
      <xdr:colOff>718029</xdr:colOff>
      <xdr:row>104</xdr:row>
      <xdr:rowOff>26071</xdr:rowOff>
    </xdr:to>
    <xdr:sp macro="" textlink="">
      <xdr:nvSpPr>
        <xdr:cNvPr id="18" name="Rectangle 155">
          <a:extLst>
            <a:ext uri="{FF2B5EF4-FFF2-40B4-BE49-F238E27FC236}">
              <a16:creationId xmlns:a16="http://schemas.microsoft.com/office/drawing/2014/main" id="{5B737FC4-BF15-4FDE-B489-61D94B30AA59}"/>
            </a:ext>
          </a:extLst>
        </xdr:cNvPr>
        <xdr:cNvSpPr/>
      </xdr:nvSpPr>
      <xdr:spPr>
        <a:xfrm rot="2700000">
          <a:off x="8989342" y="17765235"/>
          <a:ext cx="828429" cy="821694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304800</xdr:colOff>
      <xdr:row>99</xdr:row>
      <xdr:rowOff>47625</xdr:rowOff>
    </xdr:from>
    <xdr:to>
      <xdr:col>12</xdr:col>
      <xdr:colOff>314325</xdr:colOff>
      <xdr:row>104</xdr:row>
      <xdr:rowOff>114300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D7CEC97C-7853-C6BE-649B-42D3885B25B0}"/>
            </a:ext>
          </a:extLst>
        </xdr:cNvPr>
        <xdr:cNvCxnSpPr/>
      </xdr:nvCxnSpPr>
      <xdr:spPr>
        <a:xfrm>
          <a:off x="9401175" y="17564100"/>
          <a:ext cx="9525" cy="1114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228599</xdr:colOff>
      <xdr:row>99</xdr:row>
      <xdr:rowOff>66675</xdr:rowOff>
    </xdr:from>
    <xdr:to>
      <xdr:col>12</xdr:col>
      <xdr:colOff>438149</xdr:colOff>
      <xdr:row>100</xdr:row>
      <xdr:rowOff>85725</xdr:rowOff>
    </xdr:to>
    <xdr:sp macro="" textlink="">
      <xdr:nvSpPr>
        <xdr:cNvPr id="32" name="Arco 31">
          <a:extLst>
            <a:ext uri="{FF2B5EF4-FFF2-40B4-BE49-F238E27FC236}">
              <a16:creationId xmlns:a16="http://schemas.microsoft.com/office/drawing/2014/main" id="{79DBC854-1D5E-2A97-0C80-7060AEC18C4F}"/>
            </a:ext>
          </a:extLst>
        </xdr:cNvPr>
        <xdr:cNvSpPr/>
      </xdr:nvSpPr>
      <xdr:spPr>
        <a:xfrm rot="7084349">
          <a:off x="9315449" y="17592675"/>
          <a:ext cx="228600" cy="20955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723899</xdr:colOff>
      <xdr:row>101</xdr:row>
      <xdr:rowOff>104775</xdr:rowOff>
    </xdr:from>
    <xdr:to>
      <xdr:col>13</xdr:col>
      <xdr:colOff>190499</xdr:colOff>
      <xdr:row>102</xdr:row>
      <xdr:rowOff>104775</xdr:rowOff>
    </xdr:to>
    <xdr:sp macro="" textlink="">
      <xdr:nvSpPr>
        <xdr:cNvPr id="33" name="Arco 32">
          <a:extLst>
            <a:ext uri="{FF2B5EF4-FFF2-40B4-BE49-F238E27FC236}">
              <a16:creationId xmlns:a16="http://schemas.microsoft.com/office/drawing/2014/main" id="{2BF49F36-406B-46B9-89C0-DD05B4E2775D}"/>
            </a:ext>
          </a:extLst>
        </xdr:cNvPr>
        <xdr:cNvSpPr/>
      </xdr:nvSpPr>
      <xdr:spPr>
        <a:xfrm rot="19062695">
          <a:off x="9820274" y="18040350"/>
          <a:ext cx="228600" cy="20955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12</xdr:col>
      <xdr:colOff>369856</xdr:colOff>
      <xdr:row>100</xdr:row>
      <xdr:rowOff>60801</xdr:rowOff>
    </xdr:from>
    <xdr:ext cx="1153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09948BF4-E690-EF4A-FC47-EA8B9687DF35}"/>
                </a:ext>
              </a:extLst>
            </xdr:cNvPr>
            <xdr:cNvSpPr txBox="1"/>
          </xdr:nvSpPr>
          <xdr:spPr>
            <a:xfrm>
              <a:off x="9466231" y="17786826"/>
              <a:ext cx="115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09948BF4-E690-EF4A-FC47-EA8B9687DF35}"/>
                </a:ext>
              </a:extLst>
            </xdr:cNvPr>
            <xdr:cNvSpPr txBox="1"/>
          </xdr:nvSpPr>
          <xdr:spPr>
            <a:xfrm>
              <a:off x="9466231" y="17786826"/>
              <a:ext cx="115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760381</xdr:colOff>
      <xdr:row>100</xdr:row>
      <xdr:rowOff>156051</xdr:rowOff>
    </xdr:from>
    <xdr:ext cx="1153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A30BCDD2-F830-43E1-B8B4-AE3B58A0A354}"/>
                </a:ext>
              </a:extLst>
            </xdr:cNvPr>
            <xdr:cNvSpPr txBox="1"/>
          </xdr:nvSpPr>
          <xdr:spPr>
            <a:xfrm>
              <a:off x="9856756" y="17882076"/>
              <a:ext cx="115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A30BCDD2-F830-43E1-B8B4-AE3B58A0A354}"/>
                </a:ext>
              </a:extLst>
            </xdr:cNvPr>
            <xdr:cNvSpPr txBox="1"/>
          </xdr:nvSpPr>
          <xdr:spPr>
            <a:xfrm>
              <a:off x="9856756" y="17882076"/>
              <a:ext cx="115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13</xdr:col>
      <xdr:colOff>303181</xdr:colOff>
      <xdr:row>102</xdr:row>
      <xdr:rowOff>32226</xdr:rowOff>
    </xdr:from>
    <xdr:ext cx="4651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4F1B20EE-8798-4439-98D9-925D764C581E}"/>
                </a:ext>
              </a:extLst>
            </xdr:cNvPr>
            <xdr:cNvSpPr txBox="1"/>
          </xdr:nvSpPr>
          <xdr:spPr>
            <a:xfrm>
              <a:off x="10161556" y="18177351"/>
              <a:ext cx="465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𝑐𝑜𝑠</m:t>
                    </m:r>
                    <m:r>
                      <a:rPr lang="es-P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4F1B20EE-8798-4439-98D9-925D764C581E}"/>
                </a:ext>
              </a:extLst>
            </xdr:cNvPr>
            <xdr:cNvSpPr txBox="1"/>
          </xdr:nvSpPr>
          <xdr:spPr>
            <a:xfrm>
              <a:off x="10161556" y="18177351"/>
              <a:ext cx="4651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𝑐𝑜𝑠</a:t>
              </a:r>
              <a:r>
                <a:rPr lang="es-P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s-P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5"/>
  <sheetViews>
    <sheetView showGridLines="0" tabSelected="1" view="pageBreakPreview" zoomScale="140" zoomScaleNormal="160" zoomScaleSheetLayoutView="140" workbookViewId="0">
      <selection activeCell="C91" sqref="C91"/>
    </sheetView>
  </sheetViews>
  <sheetFormatPr baseColWidth="10" defaultColWidth="11.42578125" defaultRowHeight="16.5" x14ac:dyDescent="0.25"/>
  <cols>
    <col min="1" max="1" width="7" style="4" customWidth="1"/>
    <col min="2" max="8" width="9.7109375" style="4" customWidth="1"/>
    <col min="9" max="9" width="27.140625" style="4" customWidth="1"/>
    <col min="10" max="16384" width="11.42578125" style="4"/>
  </cols>
  <sheetData>
    <row r="1" spans="1:11" ht="19.5" x14ac:dyDescent="0.25">
      <c r="A1" s="63" t="s">
        <v>123</v>
      </c>
      <c r="B1" s="64"/>
      <c r="C1" s="64"/>
      <c r="D1" s="64"/>
      <c r="E1" s="64"/>
      <c r="F1" s="64"/>
      <c r="G1" s="64"/>
      <c r="H1" s="64"/>
      <c r="I1" s="64"/>
    </row>
    <row r="2" spans="1:11" x14ac:dyDescent="0.25">
      <c r="A2" s="67" t="s">
        <v>109</v>
      </c>
      <c r="B2" s="68"/>
      <c r="C2" s="68"/>
      <c r="D2" s="68"/>
      <c r="E2" s="68"/>
      <c r="F2" s="68"/>
      <c r="G2" s="68"/>
      <c r="H2" s="68"/>
      <c r="I2" s="68"/>
    </row>
    <row r="3" spans="1:11" x14ac:dyDescent="0.25">
      <c r="A3" s="65" t="s">
        <v>2</v>
      </c>
      <c r="B3" s="66"/>
      <c r="C3" s="66"/>
      <c r="D3" s="66"/>
      <c r="E3" s="66"/>
      <c r="F3" s="66"/>
      <c r="G3" s="66"/>
      <c r="H3" s="66"/>
      <c r="I3" s="66"/>
    </row>
    <row r="4" spans="1:11" ht="13.9" customHeight="1" x14ac:dyDescent="0.25">
      <c r="A4" s="11"/>
      <c r="B4" s="11"/>
      <c r="C4" s="11"/>
      <c r="D4" s="11"/>
      <c r="E4" s="11"/>
      <c r="F4" s="11"/>
      <c r="G4" s="5"/>
    </row>
    <row r="5" spans="1:11" ht="13.9" customHeight="1" x14ac:dyDescent="0.25">
      <c r="A5" s="13" t="s">
        <v>15</v>
      </c>
      <c r="B5" s="11"/>
      <c r="C5" s="11"/>
      <c r="D5" s="11"/>
      <c r="E5" s="11"/>
      <c r="F5" s="11"/>
      <c r="G5" s="5"/>
    </row>
    <row r="6" spans="1:11" ht="13.9" customHeight="1" x14ac:dyDescent="0.25"/>
    <row r="7" spans="1:11" ht="13.9" customHeight="1" x14ac:dyDescent="0.25">
      <c r="B7" s="5" t="s">
        <v>16</v>
      </c>
      <c r="C7" s="36">
        <v>210</v>
      </c>
      <c r="D7" s="2" t="s">
        <v>19</v>
      </c>
      <c r="E7" s="2" t="s">
        <v>110</v>
      </c>
      <c r="F7" s="3"/>
      <c r="G7" s="5"/>
    </row>
    <row r="8" spans="1:11" ht="13.9" customHeight="1" x14ac:dyDescent="0.25">
      <c r="B8" s="5" t="s">
        <v>17</v>
      </c>
      <c r="C8" s="36">
        <v>4200</v>
      </c>
      <c r="D8" s="2" t="s">
        <v>19</v>
      </c>
      <c r="E8" s="2" t="s">
        <v>111</v>
      </c>
      <c r="F8" s="3"/>
      <c r="G8" s="5"/>
    </row>
    <row r="9" spans="1:11" ht="13.9" customHeight="1" x14ac:dyDescent="0.25">
      <c r="A9" s="3"/>
      <c r="B9" s="5" t="s">
        <v>18</v>
      </c>
      <c r="C9" s="36">
        <v>2.5</v>
      </c>
      <c r="D9" s="2" t="s">
        <v>1</v>
      </c>
      <c r="E9" s="2" t="s">
        <v>32</v>
      </c>
      <c r="F9" s="3"/>
      <c r="G9" s="5"/>
    </row>
    <row r="10" spans="1:11" ht="13.9" customHeight="1" x14ac:dyDescent="0.25">
      <c r="A10" s="3"/>
      <c r="B10" s="5" t="s">
        <v>20</v>
      </c>
      <c r="C10" s="36">
        <v>12</v>
      </c>
      <c r="D10" s="2" t="s">
        <v>23</v>
      </c>
      <c r="E10" s="2" t="s">
        <v>29</v>
      </c>
      <c r="F10" s="3"/>
      <c r="G10" s="5"/>
    </row>
    <row r="11" spans="1:11" ht="13.9" customHeight="1" x14ac:dyDescent="0.25">
      <c r="A11" s="3"/>
      <c r="B11" s="5" t="s">
        <v>21</v>
      </c>
      <c r="C11" s="36">
        <v>10</v>
      </c>
      <c r="D11" s="2" t="s">
        <v>22</v>
      </c>
      <c r="E11" s="2" t="s">
        <v>28</v>
      </c>
      <c r="F11" s="3"/>
      <c r="G11" s="5"/>
    </row>
    <row r="12" spans="1:11" ht="13.9" customHeight="1" x14ac:dyDescent="0.25">
      <c r="A12" s="3"/>
      <c r="B12" s="5" t="s">
        <v>0</v>
      </c>
      <c r="C12" s="36">
        <v>0.35</v>
      </c>
      <c r="D12" s="2" t="s">
        <v>1</v>
      </c>
      <c r="E12" s="2" t="s">
        <v>27</v>
      </c>
      <c r="F12" s="3"/>
      <c r="G12" s="5"/>
    </row>
    <row r="13" spans="1:11" ht="13.9" customHeight="1" x14ac:dyDescent="0.25">
      <c r="A13" s="3"/>
      <c r="B13" s="5" t="s">
        <v>24</v>
      </c>
      <c r="C13" s="36">
        <v>0.35</v>
      </c>
      <c r="D13" s="2" t="s">
        <v>1</v>
      </c>
      <c r="E13" s="2" t="s">
        <v>26</v>
      </c>
      <c r="F13" s="3"/>
      <c r="G13" s="5"/>
    </row>
    <row r="14" spans="1:11" ht="13.9" customHeight="1" x14ac:dyDescent="0.25">
      <c r="A14" s="3"/>
      <c r="B14" s="5"/>
      <c r="C14" s="3"/>
      <c r="D14" s="2"/>
      <c r="E14" s="3"/>
      <c r="F14" s="3"/>
      <c r="G14" s="5"/>
      <c r="J14" s="5" t="s">
        <v>7</v>
      </c>
      <c r="K14" s="4" t="s">
        <v>3</v>
      </c>
    </row>
    <row r="15" spans="1:11" ht="13.9" customHeight="1" x14ac:dyDescent="0.25">
      <c r="A15" s="3"/>
      <c r="B15" s="5"/>
      <c r="C15" s="3"/>
      <c r="D15" s="50"/>
      <c r="E15" s="50"/>
      <c r="F15" s="3"/>
      <c r="G15" s="5"/>
      <c r="J15" s="5" t="s">
        <v>8</v>
      </c>
      <c r="K15" s="4" t="s">
        <v>4</v>
      </c>
    </row>
    <row r="16" spans="1:11" ht="13.9" customHeight="1" x14ac:dyDescent="0.25">
      <c r="A16" s="13" t="s">
        <v>25</v>
      </c>
      <c r="B16" s="5"/>
      <c r="C16" s="3"/>
      <c r="D16" s="2"/>
      <c r="E16" s="3"/>
      <c r="F16" s="3"/>
      <c r="G16" s="5"/>
      <c r="J16" s="5" t="s">
        <v>9</v>
      </c>
      <c r="K16" s="4" t="s">
        <v>5</v>
      </c>
    </row>
    <row r="17" spans="1:11" ht="13.9" customHeight="1" x14ac:dyDescent="0.25">
      <c r="J17" s="5" t="s">
        <v>10</v>
      </c>
      <c r="K17" s="4" t="s">
        <v>6</v>
      </c>
    </row>
    <row r="18" spans="1:11" ht="13.9" customHeight="1" x14ac:dyDescent="0.25">
      <c r="C18" s="49">
        <f>C12</f>
        <v>0.35</v>
      </c>
      <c r="D18" s="49"/>
    </row>
    <row r="19" spans="1:11" ht="13.9" customHeight="1" x14ac:dyDescent="0.25">
      <c r="J19" s="12"/>
    </row>
    <row r="20" spans="1:11" ht="13.9" customHeight="1" x14ac:dyDescent="0.25"/>
    <row r="21" spans="1:11" ht="13.9" customHeight="1" x14ac:dyDescent="0.25"/>
    <row r="22" spans="1:11" ht="13.9" customHeight="1" x14ac:dyDescent="0.25">
      <c r="B22" s="47">
        <f>C13</f>
        <v>0.35</v>
      </c>
    </row>
    <row r="23" spans="1:11" ht="13.9" customHeight="1" x14ac:dyDescent="0.25">
      <c r="A23" s="3"/>
      <c r="B23" s="47"/>
      <c r="C23" s="3"/>
      <c r="D23" s="2"/>
      <c r="E23" s="3"/>
      <c r="F23" s="3"/>
      <c r="G23" s="5"/>
    </row>
    <row r="24" spans="1:11" ht="13.9" customHeight="1" x14ac:dyDescent="0.25">
      <c r="A24" s="3"/>
      <c r="B24" s="5"/>
      <c r="C24" s="3"/>
      <c r="D24" s="2"/>
      <c r="E24" s="3"/>
      <c r="F24" s="3"/>
      <c r="G24" s="5"/>
    </row>
    <row r="25" spans="1:11" ht="13.9" customHeight="1" x14ac:dyDescent="0.25">
      <c r="A25" s="3"/>
      <c r="B25" s="5"/>
      <c r="C25" s="3"/>
      <c r="D25" s="2"/>
      <c r="E25" s="3"/>
      <c r="F25" s="3"/>
      <c r="G25" s="5"/>
    </row>
    <row r="26" spans="1:11" ht="13.9" customHeight="1" x14ac:dyDescent="0.25">
      <c r="A26" s="3"/>
      <c r="B26" s="5"/>
      <c r="C26" s="3"/>
      <c r="D26" s="2"/>
      <c r="E26" s="3"/>
      <c r="F26" s="3"/>
      <c r="G26" s="5"/>
    </row>
    <row r="27" spans="1:11" ht="13.9" customHeight="1" x14ac:dyDescent="0.25">
      <c r="A27" s="13" t="s">
        <v>30</v>
      </c>
      <c r="B27" s="5"/>
      <c r="C27" s="3"/>
      <c r="D27" s="2"/>
      <c r="E27" s="3"/>
      <c r="F27" s="3"/>
      <c r="G27" s="5"/>
    </row>
    <row r="28" spans="1:11" ht="13.9" customHeight="1" x14ac:dyDescent="0.25">
      <c r="A28" s="16" t="s">
        <v>31</v>
      </c>
      <c r="B28" s="5"/>
      <c r="C28" s="3"/>
      <c r="D28" s="2"/>
      <c r="E28" s="3"/>
      <c r="F28" s="3"/>
      <c r="G28" s="5"/>
    </row>
    <row r="29" spans="1:11" ht="13.9" customHeight="1" x14ac:dyDescent="0.25">
      <c r="A29" s="3"/>
      <c r="B29" s="5"/>
      <c r="C29" s="3"/>
      <c r="D29" s="2"/>
      <c r="E29" s="3"/>
      <c r="F29" s="3"/>
      <c r="G29" s="5"/>
    </row>
    <row r="30" spans="1:11" ht="13.9" customHeight="1" x14ac:dyDescent="0.25">
      <c r="A30" s="3"/>
      <c r="B30" s="5"/>
      <c r="C30" s="3"/>
      <c r="D30" s="2"/>
      <c r="E30" s="3"/>
      <c r="F30" s="3"/>
      <c r="G30" s="5"/>
    </row>
    <row r="31" spans="1:11" ht="13.9" customHeight="1" x14ac:dyDescent="0.25">
      <c r="A31" s="3"/>
      <c r="B31" s="5"/>
      <c r="C31" s="3"/>
      <c r="D31" s="2"/>
      <c r="E31" s="3"/>
      <c r="F31" s="3"/>
      <c r="G31" s="5"/>
    </row>
    <row r="32" spans="1:11" ht="13.9" customHeight="1" x14ac:dyDescent="0.25">
      <c r="A32" s="3"/>
      <c r="B32" s="5"/>
      <c r="C32" s="3"/>
      <c r="D32" s="2"/>
      <c r="E32" s="3"/>
      <c r="F32" s="3"/>
      <c r="G32" s="5"/>
    </row>
    <row r="33" spans="1:7" ht="13.9" customHeight="1" x14ac:dyDescent="0.25">
      <c r="A33" s="3"/>
      <c r="B33" s="5"/>
      <c r="C33" s="3"/>
      <c r="D33" s="2"/>
      <c r="E33" s="3"/>
      <c r="F33" s="3"/>
      <c r="G33" s="5"/>
    </row>
    <row r="34" spans="1:7" ht="13.9" customHeight="1" x14ac:dyDescent="0.25">
      <c r="A34" s="3"/>
      <c r="B34" s="5"/>
      <c r="C34" s="3"/>
      <c r="D34" s="2"/>
      <c r="E34" s="3"/>
      <c r="F34" s="3"/>
      <c r="G34" s="5"/>
    </row>
    <row r="35" spans="1:7" ht="13.9" customHeight="1" x14ac:dyDescent="0.25">
      <c r="A35" s="3"/>
      <c r="B35" s="5"/>
      <c r="C35" s="3"/>
      <c r="D35" s="2"/>
      <c r="E35" s="3"/>
      <c r="F35" s="3"/>
      <c r="G35" s="5"/>
    </row>
    <row r="36" spans="1:7" ht="13.9" customHeight="1" x14ac:dyDescent="0.25">
      <c r="A36" s="3"/>
      <c r="B36" s="5"/>
      <c r="C36" s="3"/>
      <c r="D36" s="2"/>
      <c r="E36" s="3"/>
      <c r="F36" s="3"/>
      <c r="G36" s="5"/>
    </row>
    <row r="37" spans="1:7" ht="13.9" customHeight="1" x14ac:dyDescent="0.25">
      <c r="A37" s="3"/>
      <c r="B37" s="5"/>
      <c r="C37" s="3"/>
      <c r="D37" s="2"/>
      <c r="E37" s="3"/>
      <c r="F37" s="3"/>
      <c r="G37" s="5"/>
    </row>
    <row r="38" spans="1:7" ht="13.9" customHeight="1" x14ac:dyDescent="0.25">
      <c r="A38" s="3"/>
      <c r="B38" s="5"/>
      <c r="C38" s="3"/>
      <c r="D38" s="2"/>
      <c r="E38" s="3"/>
      <c r="F38" s="3"/>
      <c r="G38" s="5"/>
    </row>
    <row r="39" spans="1:7" ht="13.9" customHeight="1" x14ac:dyDescent="0.25">
      <c r="A39" s="3"/>
      <c r="B39" s="5"/>
      <c r="C39" s="3"/>
      <c r="D39" s="2"/>
      <c r="E39" s="3"/>
      <c r="F39" s="3"/>
      <c r="G39" s="5"/>
    </row>
    <row r="40" spans="1:7" ht="13.9" customHeight="1" x14ac:dyDescent="0.25">
      <c r="A40" s="3"/>
      <c r="B40" s="5"/>
      <c r="C40" s="3"/>
      <c r="D40" s="2"/>
      <c r="E40" s="3"/>
      <c r="F40" s="3"/>
      <c r="G40" s="5"/>
    </row>
    <row r="41" spans="1:7" ht="13.9" customHeight="1" x14ac:dyDescent="0.25">
      <c r="A41" s="3"/>
      <c r="B41" s="5"/>
      <c r="C41" s="3"/>
      <c r="D41" s="2"/>
      <c r="E41" s="3"/>
      <c r="F41" s="3"/>
      <c r="G41" s="5"/>
    </row>
    <row r="42" spans="1:7" ht="13.9" customHeight="1" x14ac:dyDescent="0.25">
      <c r="A42" s="3"/>
      <c r="B42" s="5"/>
      <c r="C42" s="3"/>
      <c r="D42" s="2"/>
      <c r="E42" s="3"/>
      <c r="F42" s="3"/>
      <c r="G42" s="5"/>
    </row>
    <row r="43" spans="1:7" ht="13.9" customHeight="1" x14ac:dyDescent="0.25">
      <c r="A43" s="3"/>
      <c r="B43" s="5"/>
      <c r="C43" s="3"/>
      <c r="D43" s="2"/>
      <c r="E43" s="3"/>
      <c r="F43" s="3"/>
      <c r="G43" s="5"/>
    </row>
    <row r="44" spans="1:7" ht="13.9" customHeight="1" x14ac:dyDescent="0.25">
      <c r="A44" s="3"/>
      <c r="B44" s="5"/>
      <c r="C44" s="3"/>
      <c r="D44" s="2"/>
      <c r="E44" s="3"/>
      <c r="F44" s="3"/>
      <c r="G44" s="5"/>
    </row>
    <row r="45" spans="1:7" ht="13.9" customHeight="1" x14ac:dyDescent="0.25">
      <c r="A45" s="17" t="s">
        <v>35</v>
      </c>
      <c r="B45" s="5"/>
      <c r="C45" s="3"/>
      <c r="D45" s="2"/>
      <c r="E45" s="3"/>
      <c r="F45" s="3"/>
      <c r="G45" s="5"/>
    </row>
    <row r="46" spans="1:7" ht="13.9" customHeight="1" x14ac:dyDescent="0.25">
      <c r="A46" s="3"/>
      <c r="B46" s="5"/>
      <c r="C46" s="3"/>
      <c r="D46" s="2"/>
      <c r="E46" s="3"/>
      <c r="F46" s="3"/>
      <c r="G46" s="5"/>
    </row>
    <row r="47" spans="1:7" ht="13.9" customHeight="1" x14ac:dyDescent="0.25">
      <c r="A47" s="3"/>
      <c r="B47" s="5"/>
      <c r="C47" s="3"/>
      <c r="D47" s="2"/>
      <c r="E47" s="3"/>
      <c r="F47" s="3"/>
      <c r="G47" s="5"/>
    </row>
    <row r="48" spans="1:7" ht="13.9" customHeight="1" x14ac:dyDescent="0.25">
      <c r="A48" s="3"/>
      <c r="B48" s="5"/>
      <c r="C48" s="3"/>
      <c r="D48" s="2"/>
      <c r="E48" s="3"/>
      <c r="F48" s="3"/>
      <c r="G48" s="5"/>
    </row>
    <row r="49" spans="1:7" ht="13.9" customHeight="1" x14ac:dyDescent="0.25">
      <c r="A49" s="3"/>
      <c r="B49" s="5" t="s">
        <v>33</v>
      </c>
      <c r="C49" s="36">
        <v>0.7</v>
      </c>
      <c r="D49" s="2" t="s">
        <v>67</v>
      </c>
      <c r="E49" s="3"/>
      <c r="F49" s="3"/>
      <c r="G49" s="5"/>
    </row>
    <row r="50" spans="1:7" ht="13.9" customHeight="1" x14ac:dyDescent="0.25">
      <c r="A50" s="3"/>
      <c r="B50" s="5"/>
      <c r="C50" s="3"/>
      <c r="D50" s="2"/>
      <c r="E50" s="3"/>
      <c r="F50" s="3"/>
      <c r="G50" s="5"/>
    </row>
    <row r="51" spans="1:7" ht="13.9" customHeight="1" x14ac:dyDescent="0.25">
      <c r="A51" s="3"/>
      <c r="B51" s="5" t="s">
        <v>121</v>
      </c>
      <c r="C51" s="1">
        <f>C10/C49</f>
        <v>17.142857142857142</v>
      </c>
      <c r="D51" s="2" t="s">
        <v>23</v>
      </c>
      <c r="E51" s="3"/>
      <c r="F51" s="3"/>
      <c r="G51" s="5"/>
    </row>
    <row r="52" spans="1:7" ht="13.9" customHeight="1" x14ac:dyDescent="0.25">
      <c r="A52" s="3"/>
      <c r="B52" s="5" t="s">
        <v>122</v>
      </c>
      <c r="C52" s="1">
        <f>C51</f>
        <v>17.142857142857142</v>
      </c>
      <c r="D52" s="2" t="s">
        <v>23</v>
      </c>
      <c r="E52" s="3"/>
      <c r="F52" s="3"/>
      <c r="G52" s="5"/>
    </row>
    <row r="53" spans="1:7" ht="13.9" customHeight="1" x14ac:dyDescent="0.25">
      <c r="A53" s="3"/>
      <c r="B53" s="5"/>
      <c r="C53" s="3"/>
      <c r="D53" s="2"/>
      <c r="E53" s="3"/>
      <c r="F53" s="3"/>
      <c r="G53" s="5"/>
    </row>
    <row r="54" spans="1:7" ht="13.9" customHeight="1" x14ac:dyDescent="0.25">
      <c r="A54" s="3"/>
      <c r="B54" s="5"/>
      <c r="C54" s="3"/>
      <c r="D54" s="2"/>
      <c r="E54" s="3"/>
      <c r="F54" s="3"/>
      <c r="G54" s="5"/>
    </row>
    <row r="55" spans="1:7" ht="13.9" customHeight="1" x14ac:dyDescent="0.25">
      <c r="A55" s="3"/>
      <c r="B55" s="5"/>
      <c r="C55" s="3"/>
      <c r="D55" s="2"/>
      <c r="E55" s="3"/>
      <c r="F55" s="3"/>
      <c r="G55" s="5"/>
    </row>
    <row r="56" spans="1:7" ht="13.9" customHeight="1" x14ac:dyDescent="0.25">
      <c r="A56" s="3"/>
      <c r="B56" s="5"/>
      <c r="C56" s="3"/>
      <c r="D56" s="2"/>
      <c r="E56" s="3"/>
      <c r="F56" s="3"/>
      <c r="G56" s="5"/>
    </row>
    <row r="57" spans="1:7" ht="13.9" customHeight="1" x14ac:dyDescent="0.25">
      <c r="A57" s="3"/>
      <c r="B57" s="5" t="s">
        <v>34</v>
      </c>
      <c r="C57" s="1">
        <f>(C51+C52)/C9</f>
        <v>13.714285714285714</v>
      </c>
      <c r="D57" s="2" t="s">
        <v>22</v>
      </c>
      <c r="E57" s="3"/>
      <c r="F57" s="3"/>
      <c r="G57" s="5"/>
    </row>
    <row r="58" spans="1:7" ht="13.9" customHeight="1" x14ac:dyDescent="0.25">
      <c r="A58" s="3"/>
      <c r="B58" s="5"/>
      <c r="C58" s="3"/>
      <c r="D58" s="2"/>
      <c r="E58" s="3"/>
      <c r="F58" s="3"/>
      <c r="G58" s="5"/>
    </row>
    <row r="59" spans="1:7" ht="13.9" customHeight="1" x14ac:dyDescent="0.25">
      <c r="A59" s="17" t="s">
        <v>127</v>
      </c>
      <c r="B59" s="5"/>
      <c r="C59" s="3"/>
      <c r="D59" s="2"/>
      <c r="E59" s="3"/>
      <c r="F59" s="3"/>
      <c r="G59" s="5"/>
    </row>
    <row r="60" spans="1:7" ht="13.9" customHeight="1" x14ac:dyDescent="0.25">
      <c r="A60" s="3"/>
      <c r="B60" s="5"/>
      <c r="C60" s="3"/>
      <c r="D60" s="2"/>
      <c r="E60" s="3"/>
    </row>
    <row r="61" spans="1:7" ht="13.9" customHeight="1" x14ac:dyDescent="0.25">
      <c r="A61" s="3"/>
      <c r="B61" s="5" t="s">
        <v>36</v>
      </c>
      <c r="C61" s="1">
        <f>C11</f>
        <v>10</v>
      </c>
      <c r="D61" s="2" t="s">
        <v>22</v>
      </c>
      <c r="E61" s="3"/>
      <c r="F61" s="3"/>
      <c r="G61" s="5"/>
    </row>
    <row r="62" spans="1:7" ht="13.9" customHeight="1" x14ac:dyDescent="0.25">
      <c r="A62" s="3"/>
      <c r="B62" s="5"/>
      <c r="C62" s="3"/>
      <c r="D62" s="2"/>
      <c r="E62" s="3"/>
      <c r="F62" s="3"/>
      <c r="G62" s="5"/>
    </row>
    <row r="63" spans="1:7" ht="13.9" customHeight="1" x14ac:dyDescent="0.25">
      <c r="A63" s="3"/>
      <c r="C63" s="49">
        <f>C12</f>
        <v>0.35</v>
      </c>
      <c r="D63" s="49"/>
      <c r="F63" s="3"/>
      <c r="G63" s="5"/>
    </row>
    <row r="64" spans="1:7" ht="13.9" customHeight="1" x14ac:dyDescent="0.25">
      <c r="A64" s="3"/>
      <c r="F64" s="3"/>
      <c r="G64" s="5"/>
    </row>
    <row r="65" spans="1:14" ht="13.9" customHeight="1" x14ac:dyDescent="0.25">
      <c r="A65" s="3"/>
      <c r="F65" s="3"/>
      <c r="G65" s="5"/>
    </row>
    <row r="66" spans="1:14" ht="13.9" customHeight="1" x14ac:dyDescent="0.25">
      <c r="A66" s="3"/>
      <c r="F66" s="3"/>
      <c r="G66" s="2" t="s">
        <v>113</v>
      </c>
    </row>
    <row r="67" spans="1:14" ht="13.9" customHeight="1" x14ac:dyDescent="0.25">
      <c r="A67" s="3"/>
      <c r="B67" s="47">
        <f>C13</f>
        <v>0.35</v>
      </c>
      <c r="E67" s="4" t="s">
        <v>37</v>
      </c>
      <c r="F67" s="3"/>
      <c r="G67" s="2" t="s">
        <v>114</v>
      </c>
    </row>
    <row r="68" spans="1:14" ht="13.9" customHeight="1" x14ac:dyDescent="0.2">
      <c r="A68" s="3"/>
      <c r="B68" s="47"/>
      <c r="C68" s="3"/>
      <c r="D68" s="2"/>
      <c r="E68" s="3"/>
      <c r="F68" s="3"/>
      <c r="G68" s="5"/>
      <c r="K68" s="62" t="s">
        <v>41</v>
      </c>
      <c r="L68" s="62"/>
      <c r="M68" s="62"/>
      <c r="N68" s="62"/>
    </row>
    <row r="69" spans="1:14" ht="13.9" customHeight="1" x14ac:dyDescent="0.2">
      <c r="A69" s="3"/>
      <c r="B69" s="5"/>
      <c r="C69" s="3"/>
      <c r="D69" s="2"/>
      <c r="E69" s="3"/>
      <c r="F69" s="3"/>
      <c r="G69" s="5"/>
      <c r="K69" s="58" t="s">
        <v>42</v>
      </c>
      <c r="L69" s="59"/>
      <c r="M69" s="59"/>
      <c r="N69" s="59"/>
    </row>
    <row r="70" spans="1:14" ht="13.9" customHeight="1" x14ac:dyDescent="0.2">
      <c r="A70" s="3"/>
      <c r="B70" s="5"/>
      <c r="C70" s="3"/>
      <c r="D70" s="2"/>
      <c r="E70" s="3"/>
      <c r="F70" s="3"/>
      <c r="G70" s="5"/>
      <c r="K70" s="18" t="s">
        <v>43</v>
      </c>
      <c r="L70" s="18" t="s">
        <v>44</v>
      </c>
      <c r="M70" s="18" t="s">
        <v>44</v>
      </c>
      <c r="N70" s="18" t="s">
        <v>45</v>
      </c>
    </row>
    <row r="71" spans="1:14" ht="13.9" customHeight="1" x14ac:dyDescent="0.2">
      <c r="A71" s="3"/>
      <c r="C71" s="3"/>
      <c r="D71" s="2"/>
      <c r="E71" s="3"/>
      <c r="F71" s="3"/>
      <c r="G71" s="5"/>
      <c r="K71" s="18"/>
      <c r="L71" s="18" t="s">
        <v>46</v>
      </c>
      <c r="M71" s="18" t="s">
        <v>40</v>
      </c>
      <c r="N71" s="18" t="s">
        <v>47</v>
      </c>
    </row>
    <row r="72" spans="1:14" ht="13.9" customHeight="1" x14ac:dyDescent="0.2">
      <c r="A72" s="3"/>
      <c r="C72" s="3"/>
      <c r="D72" s="2"/>
      <c r="E72" s="3"/>
      <c r="F72" s="3"/>
      <c r="G72" s="5"/>
      <c r="K72" s="18">
        <v>2</v>
      </c>
      <c r="L72" s="19" t="s">
        <v>69</v>
      </c>
      <c r="M72" s="20">
        <v>0.8</v>
      </c>
      <c r="N72" s="21">
        <v>0.50265482457436694</v>
      </c>
    </row>
    <row r="73" spans="1:14" ht="13.9" customHeight="1" x14ac:dyDescent="0.2">
      <c r="A73" s="3"/>
      <c r="B73" s="5"/>
      <c r="C73" s="3"/>
      <c r="D73" s="2"/>
      <c r="E73" s="3"/>
      <c r="F73" s="3"/>
      <c r="G73" s="5"/>
      <c r="K73" s="18">
        <v>3</v>
      </c>
      <c r="L73" s="19" t="s">
        <v>48</v>
      </c>
      <c r="M73" s="20">
        <v>0.95250000000000001</v>
      </c>
      <c r="N73" s="21">
        <v>0.71255739248085614</v>
      </c>
    </row>
    <row r="74" spans="1:14" ht="13.9" customHeight="1" x14ac:dyDescent="0.2">
      <c r="A74" s="3"/>
      <c r="B74" s="5" t="s">
        <v>39</v>
      </c>
      <c r="C74" s="36">
        <v>4</v>
      </c>
      <c r="D74" s="2" t="s">
        <v>40</v>
      </c>
      <c r="E74" s="3"/>
      <c r="F74" s="3" t="s">
        <v>40</v>
      </c>
      <c r="G74" s="5"/>
      <c r="H74" s="3" t="s">
        <v>47</v>
      </c>
      <c r="K74" s="18">
        <v>4</v>
      </c>
      <c r="L74" s="19" t="s">
        <v>49</v>
      </c>
      <c r="M74" s="20">
        <v>1.27</v>
      </c>
      <c r="N74" s="21">
        <v>1.2667686977437445</v>
      </c>
    </row>
    <row r="75" spans="1:14" ht="13.9" customHeight="1" x14ac:dyDescent="0.2">
      <c r="A75" s="3"/>
      <c r="B75" s="5" t="s">
        <v>112</v>
      </c>
      <c r="C75" s="35">
        <v>3</v>
      </c>
      <c r="D75" s="3" t="str">
        <f>+LOOKUP(C75,K72:K81,L72:L81)</f>
        <v>3/8"</v>
      </c>
      <c r="E75" s="5" t="s">
        <v>70</v>
      </c>
      <c r="F75" s="6">
        <f>+LOOKUP(C75,K72:K81,M72:M81)</f>
        <v>0.95250000000000001</v>
      </c>
      <c r="G75" s="5" t="s">
        <v>68</v>
      </c>
      <c r="H75" s="6">
        <f>+LOOKUP(C75,K72:K81,N72:N81)</f>
        <v>0.71255739248085614</v>
      </c>
      <c r="K75" s="18">
        <v>5</v>
      </c>
      <c r="L75" s="19" t="s">
        <v>50</v>
      </c>
      <c r="M75" s="20">
        <v>1.5874999999999999</v>
      </c>
      <c r="N75" s="21">
        <v>1.9793260902246004</v>
      </c>
    </row>
    <row r="76" spans="1:14" ht="13.9" customHeight="1" x14ac:dyDescent="0.2">
      <c r="A76" s="3"/>
      <c r="B76" s="5" t="s">
        <v>115</v>
      </c>
      <c r="C76" s="35">
        <v>6</v>
      </c>
      <c r="D76" s="3" t="str">
        <f>+LOOKUP(C76,K72:K81,L72:L81)</f>
        <v>3/4"</v>
      </c>
      <c r="E76" s="5" t="s">
        <v>70</v>
      </c>
      <c r="F76" s="6">
        <f>+LOOKUP(C76,K72:K81,M72:M81)</f>
        <v>1.905</v>
      </c>
      <c r="G76" s="5" t="s">
        <v>68</v>
      </c>
      <c r="H76" s="6">
        <f>+LOOKUP(C76,K72:K81,N72:N81)</f>
        <v>2.8502295699234246</v>
      </c>
      <c r="K76" s="18">
        <v>6</v>
      </c>
      <c r="L76" s="19" t="s">
        <v>51</v>
      </c>
      <c r="M76" s="20">
        <v>1.905</v>
      </c>
      <c r="N76" s="21">
        <v>2.8502295699234246</v>
      </c>
    </row>
    <row r="77" spans="1:14" ht="13.9" customHeight="1" x14ac:dyDescent="0.2">
      <c r="A77" s="3"/>
      <c r="B77" s="5" t="s">
        <v>116</v>
      </c>
      <c r="C77" s="35">
        <v>4</v>
      </c>
      <c r="D77" s="3" t="str">
        <f>+LOOKUP(C77,K72:K81,L72:L81)</f>
        <v>1/2"</v>
      </c>
      <c r="E77" s="5" t="s">
        <v>70</v>
      </c>
      <c r="F77" s="6">
        <f>+LOOKUP(C77,K72:K81,M72:M81)</f>
        <v>1.27</v>
      </c>
      <c r="G77" s="5" t="s">
        <v>68</v>
      </c>
      <c r="H77" s="6">
        <f>+LOOKUP(C77,K72:K81,N72:N81)</f>
        <v>1.2667686977437445</v>
      </c>
      <c r="I77" s="28"/>
      <c r="J77" s="28"/>
      <c r="K77" s="18">
        <v>7</v>
      </c>
      <c r="L77" s="19" t="s">
        <v>52</v>
      </c>
      <c r="M77" s="20">
        <v>2.2225000000000001</v>
      </c>
      <c r="N77" s="21">
        <v>3.8794791368402173</v>
      </c>
    </row>
    <row r="78" spans="1:14" ht="13.9" customHeight="1" x14ac:dyDescent="0.2">
      <c r="A78" s="3"/>
      <c r="C78" s="27"/>
      <c r="G78" s="28"/>
      <c r="K78" s="18">
        <v>8</v>
      </c>
      <c r="L78" s="19" t="s">
        <v>53</v>
      </c>
      <c r="M78" s="20">
        <v>2.54</v>
      </c>
      <c r="N78" s="21">
        <v>5.0670747909749778</v>
      </c>
    </row>
    <row r="79" spans="1:14" ht="13.9" customHeight="1" x14ac:dyDescent="0.2">
      <c r="A79" s="3"/>
      <c r="B79" s="2" t="s">
        <v>38</v>
      </c>
      <c r="E79" s="3"/>
      <c r="F79" s="3"/>
      <c r="G79" s="5"/>
      <c r="K79" s="18">
        <v>9</v>
      </c>
      <c r="L79" s="19" t="s">
        <v>54</v>
      </c>
      <c r="M79" s="20">
        <v>2.8574999999999999</v>
      </c>
      <c r="N79" s="21">
        <v>6.4130165323277053</v>
      </c>
    </row>
    <row r="80" spans="1:14" ht="13.9" customHeight="1" x14ac:dyDescent="0.2">
      <c r="A80" s="3"/>
      <c r="B80" s="5" t="s">
        <v>72</v>
      </c>
      <c r="C80" s="1">
        <f>B67*100-C74-F75-MAX(F76,F77)/2</f>
        <v>29.094999999999999</v>
      </c>
      <c r="D80" s="2" t="s">
        <v>40</v>
      </c>
      <c r="E80" s="3"/>
      <c r="F80" s="3"/>
      <c r="G80" s="5"/>
      <c r="K80" s="18">
        <v>10</v>
      </c>
      <c r="L80" s="19" t="s">
        <v>55</v>
      </c>
      <c r="M80" s="20">
        <v>3.1749999999999998</v>
      </c>
      <c r="N80" s="21">
        <v>7.9173043608984015</v>
      </c>
    </row>
    <row r="81" spans="1:14" ht="13.9" customHeight="1" x14ac:dyDescent="0.2">
      <c r="A81" s="3"/>
      <c r="B81" s="5"/>
      <c r="C81" s="1"/>
      <c r="D81" s="2"/>
      <c r="E81" s="3"/>
      <c r="F81" s="3"/>
      <c r="G81" s="5"/>
      <c r="K81" s="18">
        <v>11</v>
      </c>
      <c r="L81" s="19" t="s">
        <v>56</v>
      </c>
      <c r="M81" s="20">
        <v>3.4925000000000002</v>
      </c>
      <c r="N81" s="21">
        <v>9.5799382766870682</v>
      </c>
    </row>
    <row r="82" spans="1:14" ht="13.9" customHeight="1" x14ac:dyDescent="0.25">
      <c r="A82" s="3"/>
      <c r="B82" s="5"/>
      <c r="C82" s="1"/>
      <c r="D82" s="2"/>
      <c r="E82" s="3"/>
      <c r="F82" s="3"/>
      <c r="G82" s="5"/>
    </row>
    <row r="83" spans="1:14" ht="13.9" customHeight="1" x14ac:dyDescent="0.25">
      <c r="A83" s="3"/>
      <c r="B83" s="5"/>
      <c r="C83" s="1"/>
      <c r="D83" s="2"/>
      <c r="E83" s="3"/>
      <c r="F83" s="3"/>
      <c r="G83" s="5"/>
    </row>
    <row r="84" spans="1:14" ht="13.9" customHeight="1" x14ac:dyDescent="0.25">
      <c r="A84" s="3"/>
      <c r="B84" s="5"/>
      <c r="C84" s="1"/>
      <c r="D84" s="2"/>
      <c r="E84" s="3"/>
      <c r="F84" s="3"/>
      <c r="G84" s="5"/>
    </row>
    <row r="85" spans="1:14" ht="13.9" customHeight="1" x14ac:dyDescent="0.25">
      <c r="A85" s="3"/>
      <c r="B85" s="5"/>
      <c r="C85" s="1"/>
      <c r="D85" s="2"/>
      <c r="E85" s="3"/>
      <c r="F85" s="3"/>
      <c r="G85" s="5"/>
    </row>
    <row r="86" spans="1:14" ht="13.9" customHeight="1" x14ac:dyDescent="0.25">
      <c r="A86" s="3"/>
      <c r="C86" s="3"/>
      <c r="D86" s="2"/>
      <c r="E86" s="3"/>
    </row>
    <row r="87" spans="1:14" ht="13.9" customHeight="1" x14ac:dyDescent="0.25">
      <c r="A87" s="3"/>
      <c r="B87" s="5"/>
      <c r="C87" s="3"/>
      <c r="D87" s="2"/>
      <c r="E87" s="3"/>
      <c r="F87" s="5" t="s">
        <v>11</v>
      </c>
      <c r="G87" s="4" t="s">
        <v>12</v>
      </c>
    </row>
    <row r="88" spans="1:14" ht="15" customHeight="1" x14ac:dyDescent="0.25">
      <c r="A88" s="3"/>
      <c r="B88" s="5" t="s">
        <v>33</v>
      </c>
      <c r="C88" s="36">
        <v>0.85</v>
      </c>
      <c r="D88" s="2" t="s">
        <v>75</v>
      </c>
      <c r="E88" s="3"/>
      <c r="F88" s="5" t="s">
        <v>13</v>
      </c>
      <c r="G88" s="4" t="s">
        <v>14</v>
      </c>
    </row>
    <row r="89" spans="1:14" ht="15" customHeight="1" x14ac:dyDescent="0.2">
      <c r="A89" s="3"/>
      <c r="B89" s="5" t="s">
        <v>118</v>
      </c>
      <c r="C89" s="1">
        <f>0.53*SQRT(C7)*(1+(C61*1000)/(140*C63*B67*10000))*C63*100*C80/1000</f>
        <v>8.277218654198073</v>
      </c>
      <c r="D89" s="2" t="s">
        <v>22</v>
      </c>
      <c r="E89" s="3"/>
      <c r="F89" s="3"/>
      <c r="G89" s="5"/>
      <c r="K89" s="22"/>
      <c r="L89" s="22"/>
      <c r="M89" s="22"/>
      <c r="N89" s="22"/>
    </row>
    <row r="90" spans="1:14" x14ac:dyDescent="0.2">
      <c r="A90" s="3"/>
      <c r="B90" s="5" t="s">
        <v>119</v>
      </c>
      <c r="C90" s="33">
        <f>+C89*C88</f>
        <v>7.0356358560683621</v>
      </c>
      <c r="D90" s="2" t="s">
        <v>22</v>
      </c>
      <c r="E90" s="3"/>
      <c r="F90" s="3"/>
      <c r="G90" s="5"/>
      <c r="K90" s="60" t="s">
        <v>57</v>
      </c>
      <c r="L90" s="60"/>
      <c r="M90" s="60"/>
      <c r="N90" s="60"/>
    </row>
    <row r="91" spans="1:14" ht="15" customHeight="1" x14ac:dyDescent="0.2">
      <c r="A91" s="3"/>
      <c r="B91" s="5"/>
      <c r="C91" s="3"/>
      <c r="D91" s="2"/>
      <c r="E91" s="3"/>
      <c r="F91" s="3"/>
      <c r="G91" s="5"/>
      <c r="K91" s="61" t="s">
        <v>65</v>
      </c>
      <c r="L91" s="61"/>
      <c r="M91" s="61"/>
      <c r="N91" s="61"/>
    </row>
    <row r="92" spans="1:14" ht="15" customHeight="1" x14ac:dyDescent="0.2">
      <c r="A92" s="3"/>
      <c r="B92" s="3" t="s">
        <v>120</v>
      </c>
      <c r="C92" s="3"/>
      <c r="D92" s="3" t="s">
        <v>73</v>
      </c>
      <c r="E92" s="3"/>
      <c r="F92" s="3"/>
      <c r="G92" s="5"/>
      <c r="K92" s="54" t="s">
        <v>66</v>
      </c>
      <c r="L92" s="54"/>
      <c r="M92" s="23" t="s">
        <v>58</v>
      </c>
      <c r="N92" s="23" t="s">
        <v>59</v>
      </c>
    </row>
    <row r="93" spans="1:14" x14ac:dyDescent="0.2">
      <c r="A93" s="3"/>
      <c r="B93" s="1">
        <f>C90</f>
        <v>7.0356358560683621</v>
      </c>
      <c r="C93" s="3" t="str">
        <f>IF(B93&lt;D93,"&lt;","&gt;")</f>
        <v>&lt;</v>
      </c>
      <c r="D93" s="1">
        <f>C57</f>
        <v>13.714285714285714</v>
      </c>
      <c r="E93" s="17" t="str">
        <f>IF(B93&lt;D93,"…Verificar - Necesita estribos","…Ok - No necesita estribos")</f>
        <v>…Verificar - Necesita estribos</v>
      </c>
      <c r="F93" s="3"/>
      <c r="G93" s="5"/>
      <c r="K93" s="54" t="s">
        <v>60</v>
      </c>
      <c r="L93" s="54"/>
      <c r="M93" s="24">
        <v>0.9</v>
      </c>
      <c r="N93" s="24">
        <v>0.9</v>
      </c>
    </row>
    <row r="94" spans="1:14" ht="15" customHeight="1" x14ac:dyDescent="0.2">
      <c r="A94" s="3"/>
      <c r="B94" s="5"/>
      <c r="C94" s="29"/>
      <c r="D94" s="2"/>
      <c r="E94" s="3"/>
      <c r="F94" s="3"/>
      <c r="G94" s="5"/>
      <c r="K94" s="54" t="s">
        <v>61</v>
      </c>
      <c r="L94" s="54"/>
      <c r="M94" s="24">
        <v>0.7</v>
      </c>
      <c r="N94" s="24">
        <v>0.65</v>
      </c>
    </row>
    <row r="95" spans="1:14" ht="15" customHeight="1" x14ac:dyDescent="0.2">
      <c r="A95" s="17" t="s">
        <v>76</v>
      </c>
      <c r="B95" s="5"/>
      <c r="C95" s="3"/>
      <c r="D95" s="2"/>
      <c r="E95" s="3"/>
      <c r="F95" s="3"/>
      <c r="G95" s="5"/>
      <c r="K95" s="54" t="s">
        <v>62</v>
      </c>
      <c r="L95" s="54"/>
      <c r="M95" s="24">
        <v>0.85</v>
      </c>
      <c r="N95" s="24">
        <v>0.75</v>
      </c>
    </row>
    <row r="96" spans="1:14" x14ac:dyDescent="0.2">
      <c r="A96" s="3"/>
      <c r="B96" s="5"/>
      <c r="C96" s="3"/>
      <c r="D96" s="2"/>
      <c r="E96" s="3"/>
      <c r="F96" s="3"/>
      <c r="G96" s="5"/>
      <c r="K96" s="55" t="s">
        <v>63</v>
      </c>
      <c r="L96" s="55"/>
      <c r="M96" s="24">
        <v>0.7</v>
      </c>
      <c r="N96" s="25"/>
    </row>
    <row r="97" spans="1:16" x14ac:dyDescent="0.2">
      <c r="A97" s="3"/>
      <c r="B97" s="5"/>
      <c r="C97" s="3"/>
      <c r="D97" s="2"/>
      <c r="E97" s="3"/>
      <c r="F97" s="3"/>
      <c r="G97" s="5"/>
      <c r="K97" s="56" t="s">
        <v>64</v>
      </c>
      <c r="L97" s="57"/>
      <c r="M97" s="24">
        <v>0.75</v>
      </c>
      <c r="N97" s="25"/>
    </row>
    <row r="98" spans="1:16" x14ac:dyDescent="0.2">
      <c r="A98" s="3"/>
      <c r="B98" s="5"/>
      <c r="C98" s="3"/>
      <c r="D98" s="2"/>
      <c r="E98" s="3"/>
      <c r="F98" s="3"/>
      <c r="G98" s="5"/>
      <c r="K98" s="30"/>
      <c r="L98" s="30"/>
      <c r="M98" s="31"/>
      <c r="N98" s="32"/>
    </row>
    <row r="99" spans="1:16" x14ac:dyDescent="0.2">
      <c r="A99" s="3"/>
      <c r="B99" s="5" t="s">
        <v>33</v>
      </c>
      <c r="C99" s="36">
        <v>0.85</v>
      </c>
      <c r="D99" s="2" t="s">
        <v>75</v>
      </c>
      <c r="E99" s="3"/>
      <c r="F99" s="3"/>
      <c r="G99" s="5"/>
      <c r="J99" s="5" t="s">
        <v>0</v>
      </c>
      <c r="K99" s="44">
        <f>C12</f>
        <v>0.35</v>
      </c>
      <c r="L99" s="30"/>
      <c r="M99" s="45">
        <f>+K99/2</f>
        <v>0.17499999999999999</v>
      </c>
      <c r="N99" s="32"/>
    </row>
    <row r="100" spans="1:16" x14ac:dyDescent="0.2">
      <c r="A100" s="3"/>
      <c r="B100" s="5"/>
      <c r="C100" s="3"/>
      <c r="D100" s="2"/>
      <c r="E100" s="3"/>
      <c r="F100" s="3"/>
      <c r="G100" s="5"/>
      <c r="J100" s="5" t="s">
        <v>24</v>
      </c>
      <c r="K100" s="44">
        <f>C13</f>
        <v>0.35</v>
      </c>
      <c r="L100" s="30"/>
      <c r="M100" s="31"/>
      <c r="N100" s="32"/>
    </row>
    <row r="101" spans="1:16" x14ac:dyDescent="0.2">
      <c r="A101" s="3"/>
      <c r="B101" s="5" t="s">
        <v>74</v>
      </c>
      <c r="C101" s="1">
        <f>C57/C99-C89</f>
        <v>7.8572351273145316</v>
      </c>
      <c r="D101" s="2" t="s">
        <v>22</v>
      </c>
      <c r="E101" s="3"/>
      <c r="F101" s="3"/>
      <c r="G101" s="5"/>
      <c r="K101" s="30"/>
      <c r="L101" s="30"/>
      <c r="M101" s="46"/>
      <c r="N101" s="32">
        <f>K100/2</f>
        <v>0.17499999999999999</v>
      </c>
      <c r="O101" s="4">
        <f>DEGREES(ATAN(M99/N101))</f>
        <v>45</v>
      </c>
      <c r="P101" s="4">
        <f>ATAN(M99/N101)</f>
        <v>0.78539816339744828</v>
      </c>
    </row>
    <row r="102" spans="1:16" x14ac:dyDescent="0.2">
      <c r="A102" s="3"/>
      <c r="B102" s="5"/>
      <c r="C102" s="3"/>
      <c r="D102" s="2"/>
      <c r="E102" s="3"/>
      <c r="F102" s="3"/>
      <c r="G102" s="5"/>
      <c r="K102" s="30"/>
      <c r="L102" s="30"/>
      <c r="M102" s="31"/>
      <c r="N102" s="32"/>
    </row>
    <row r="103" spans="1:16" x14ac:dyDescent="0.2">
      <c r="A103" s="17" t="s">
        <v>77</v>
      </c>
      <c r="B103" s="5"/>
      <c r="C103" s="3"/>
      <c r="D103" s="2"/>
      <c r="E103" s="3"/>
      <c r="F103" s="3"/>
      <c r="G103" s="5"/>
      <c r="K103" s="30"/>
      <c r="L103" s="30"/>
      <c r="M103" s="31"/>
      <c r="N103" s="32"/>
      <c r="O103" s="4">
        <f>COS(P101)</f>
        <v>0.70710678118654757</v>
      </c>
    </row>
    <row r="104" spans="1:16" x14ac:dyDescent="0.2">
      <c r="A104" s="3"/>
      <c r="B104" s="5"/>
      <c r="C104" s="3"/>
      <c r="D104" s="2"/>
      <c r="E104" s="3"/>
      <c r="F104" s="3"/>
      <c r="G104" s="5"/>
      <c r="K104" s="30"/>
      <c r="L104" s="30"/>
      <c r="M104" s="31"/>
      <c r="N104" s="32"/>
    </row>
    <row r="105" spans="1:16" x14ac:dyDescent="0.2">
      <c r="A105" s="3"/>
      <c r="C105" s="48" t="s">
        <v>78</v>
      </c>
      <c r="D105" s="48"/>
      <c r="E105" s="34"/>
      <c r="F105" s="34"/>
      <c r="G105" s="48" t="s">
        <v>79</v>
      </c>
      <c r="H105" s="48"/>
      <c r="K105" s="30"/>
      <c r="L105" s="30"/>
      <c r="M105" s="31"/>
      <c r="N105" s="32"/>
    </row>
    <row r="106" spans="1:16" x14ac:dyDescent="0.2">
      <c r="A106" s="3"/>
      <c r="K106" s="30"/>
      <c r="L106" s="30"/>
      <c r="M106" s="31"/>
      <c r="N106" s="32"/>
    </row>
    <row r="107" spans="1:16" x14ac:dyDescent="0.2">
      <c r="A107" s="3"/>
      <c r="K107" s="30"/>
      <c r="L107" s="30"/>
      <c r="M107" s="31"/>
      <c r="N107" s="32"/>
    </row>
    <row r="108" spans="1:16" x14ac:dyDescent="0.2">
      <c r="A108" s="3"/>
      <c r="B108" s="47"/>
      <c r="F108" s="47"/>
      <c r="K108" s="30"/>
      <c r="L108" s="30"/>
      <c r="M108" s="31"/>
      <c r="N108" s="32"/>
    </row>
    <row r="109" spans="1:16" x14ac:dyDescent="0.2">
      <c r="A109" s="3"/>
      <c r="B109" s="47"/>
      <c r="C109" s="3"/>
      <c r="D109" s="2"/>
      <c r="E109" s="3"/>
      <c r="F109" s="47"/>
      <c r="G109" s="3"/>
      <c r="H109" s="2"/>
      <c r="I109" s="3"/>
      <c r="K109" s="30"/>
      <c r="L109" s="30"/>
      <c r="M109" s="31"/>
      <c r="N109" s="32"/>
    </row>
    <row r="110" spans="1:16" x14ac:dyDescent="0.2">
      <c r="A110" s="3"/>
      <c r="B110" s="5"/>
      <c r="C110" s="3"/>
      <c r="D110" s="2"/>
      <c r="E110" s="3"/>
      <c r="F110" s="5"/>
      <c r="G110" s="3"/>
      <c r="H110" s="2"/>
      <c r="I110" s="3"/>
      <c r="K110" s="30"/>
      <c r="L110" s="30"/>
      <c r="M110" s="31"/>
      <c r="N110" s="32"/>
    </row>
    <row r="111" spans="1:16" x14ac:dyDescent="0.2">
      <c r="A111" s="3"/>
      <c r="B111" s="5"/>
      <c r="C111" s="3"/>
      <c r="D111" s="2"/>
      <c r="E111" s="3"/>
      <c r="F111" s="5"/>
      <c r="G111" s="3"/>
      <c r="H111" s="2"/>
      <c r="I111" s="3"/>
      <c r="K111" s="30"/>
      <c r="L111" s="30"/>
      <c r="M111" s="31"/>
      <c r="N111" s="32"/>
    </row>
    <row r="112" spans="1:16" x14ac:dyDescent="0.2">
      <c r="A112" s="3"/>
      <c r="C112" s="3"/>
      <c r="D112" s="2"/>
      <c r="E112" s="3"/>
      <c r="G112" s="50"/>
      <c r="H112" s="50"/>
      <c r="I112" s="3"/>
      <c r="K112" s="30"/>
      <c r="L112" s="30"/>
      <c r="M112" s="31"/>
      <c r="N112" s="32"/>
    </row>
    <row r="113" spans="1:14" x14ac:dyDescent="0.2">
      <c r="A113" s="3"/>
      <c r="C113" s="5" t="s">
        <v>81</v>
      </c>
      <c r="D113" s="35">
        <v>2</v>
      </c>
      <c r="E113" s="2" t="s">
        <v>80</v>
      </c>
      <c r="F113" s="3"/>
      <c r="G113" s="5"/>
      <c r="K113" s="30"/>
      <c r="L113" s="30"/>
      <c r="M113" s="31"/>
      <c r="N113" s="32"/>
    </row>
    <row r="114" spans="1:14" x14ac:dyDescent="0.2">
      <c r="A114" s="3"/>
      <c r="B114" s="5"/>
      <c r="C114" s="3"/>
      <c r="D114" s="2"/>
      <c r="E114" s="3"/>
      <c r="F114" s="3" t="s">
        <v>40</v>
      </c>
      <c r="G114" s="5"/>
      <c r="H114" s="3" t="s">
        <v>47</v>
      </c>
      <c r="K114" s="30"/>
      <c r="L114" s="30"/>
      <c r="M114" s="31"/>
      <c r="N114" s="32"/>
    </row>
    <row r="115" spans="1:14" x14ac:dyDescent="0.2">
      <c r="A115" s="3"/>
      <c r="B115" s="5" t="s">
        <v>71</v>
      </c>
      <c r="C115" s="7">
        <f>C75</f>
        <v>3</v>
      </c>
      <c r="D115" s="3" t="str">
        <f>+LOOKUP(C115,K72:K81,L72:L81)</f>
        <v>3/8"</v>
      </c>
      <c r="E115" s="5" t="s">
        <v>70</v>
      </c>
      <c r="F115" s="6">
        <f>LOOKUP(C115,K72:K81,M72:M81)</f>
        <v>0.95250000000000001</v>
      </c>
      <c r="G115" s="5" t="s">
        <v>68</v>
      </c>
      <c r="H115" s="6">
        <f>+LOOKUP(C115,K72:K81,N72:N81)</f>
        <v>0.71255739248085614</v>
      </c>
      <c r="K115" s="30"/>
      <c r="L115" s="30"/>
      <c r="M115" s="31"/>
      <c r="N115" s="32"/>
    </row>
    <row r="116" spans="1:14" x14ac:dyDescent="0.2">
      <c r="A116" s="3"/>
      <c r="B116" s="5"/>
      <c r="C116" s="3"/>
      <c r="D116" s="2"/>
      <c r="E116" s="3"/>
      <c r="F116" s="3"/>
      <c r="G116" s="5"/>
      <c r="K116" s="30"/>
      <c r="L116" s="30"/>
      <c r="M116" s="31"/>
      <c r="N116" s="32"/>
    </row>
    <row r="117" spans="1:14" x14ac:dyDescent="0.2">
      <c r="A117" s="3"/>
      <c r="B117" s="5" t="s">
        <v>124</v>
      </c>
      <c r="C117" s="1">
        <f>H115*2</f>
        <v>1.4251147849617123</v>
      </c>
      <c r="D117" s="2" t="s">
        <v>47</v>
      </c>
      <c r="E117" s="3"/>
      <c r="F117" s="3"/>
      <c r="G117" s="5"/>
      <c r="K117" s="30"/>
      <c r="L117" s="30"/>
      <c r="M117" s="31"/>
      <c r="N117" s="32"/>
    </row>
    <row r="118" spans="1:14" x14ac:dyDescent="0.2">
      <c r="A118" s="3"/>
      <c r="B118" s="5" t="s">
        <v>125</v>
      </c>
      <c r="C118" s="1">
        <f>2*H115+2*O103*H115</f>
        <v>2.4328231133773475</v>
      </c>
      <c r="D118" s="2" t="s">
        <v>47</v>
      </c>
      <c r="E118" s="3"/>
      <c r="F118" s="3"/>
      <c r="G118" s="5"/>
      <c r="K118" s="30"/>
      <c r="L118" s="30"/>
      <c r="M118" s="31"/>
      <c r="N118" s="32"/>
    </row>
    <row r="119" spans="1:14" x14ac:dyDescent="0.2">
      <c r="A119" s="3"/>
      <c r="B119" s="5"/>
      <c r="C119" s="1"/>
      <c r="D119" s="2"/>
      <c r="E119" s="3"/>
      <c r="F119" s="3"/>
      <c r="G119" s="5"/>
      <c r="K119" s="30"/>
      <c r="L119" s="30"/>
      <c r="M119" s="31"/>
      <c r="N119" s="32"/>
    </row>
    <row r="120" spans="1:14" x14ac:dyDescent="0.2">
      <c r="A120" s="3"/>
      <c r="B120" s="5" t="s">
        <v>126</v>
      </c>
      <c r="C120" s="1">
        <f>IF(D113=1,C117,IF(D113=2,C118))</f>
        <v>2.4328231133773475</v>
      </c>
      <c r="D120" s="2" t="s">
        <v>47</v>
      </c>
      <c r="E120" s="3"/>
      <c r="F120" s="3"/>
      <c r="G120" s="5"/>
      <c r="K120" s="30"/>
      <c r="L120" s="30"/>
      <c r="M120" s="31"/>
      <c r="N120" s="32"/>
    </row>
    <row r="121" spans="1:14" x14ac:dyDescent="0.2">
      <c r="A121" s="3"/>
      <c r="B121" s="5"/>
      <c r="C121" s="1"/>
      <c r="D121" s="2"/>
      <c r="E121" s="3"/>
      <c r="F121" s="3"/>
      <c r="G121" s="5"/>
      <c r="K121" s="30"/>
      <c r="L121" s="30"/>
      <c r="M121" s="31"/>
      <c r="N121" s="32"/>
    </row>
    <row r="122" spans="1:14" x14ac:dyDescent="0.2">
      <c r="A122" s="3"/>
      <c r="B122" s="5"/>
      <c r="C122" s="3"/>
      <c r="D122" s="2"/>
      <c r="E122" s="3"/>
      <c r="F122" s="3"/>
      <c r="G122" s="5"/>
      <c r="K122" s="30"/>
      <c r="L122" s="30"/>
      <c r="M122" s="31"/>
      <c r="N122" s="32"/>
    </row>
    <row r="123" spans="1:14" x14ac:dyDescent="0.2">
      <c r="A123" s="3"/>
      <c r="B123" s="5"/>
      <c r="C123" s="3"/>
      <c r="D123" s="2"/>
      <c r="E123" s="3"/>
      <c r="F123" s="3"/>
      <c r="G123" s="5"/>
      <c r="K123" s="30"/>
      <c r="L123" s="30"/>
      <c r="M123" s="31"/>
      <c r="N123" s="32"/>
    </row>
    <row r="124" spans="1:14" x14ac:dyDescent="0.2">
      <c r="A124" s="3"/>
      <c r="B124" s="5" t="s">
        <v>82</v>
      </c>
      <c r="C124" s="1">
        <f>C120*C8*C80/(C101*1000)</f>
        <v>37.8362804236465</v>
      </c>
      <c r="D124" s="2" t="s">
        <v>40</v>
      </c>
      <c r="E124" s="3"/>
      <c r="F124" s="3"/>
      <c r="G124" s="5"/>
      <c r="K124" s="30"/>
      <c r="L124" s="30"/>
      <c r="M124" s="31"/>
      <c r="N124" s="32"/>
    </row>
    <row r="125" spans="1:14" x14ac:dyDescent="0.2">
      <c r="A125" s="3"/>
      <c r="B125" s="5" t="s">
        <v>83</v>
      </c>
      <c r="C125" s="35">
        <v>30</v>
      </c>
      <c r="D125" s="2" t="s">
        <v>40</v>
      </c>
      <c r="E125" s="3"/>
      <c r="F125" s="3"/>
      <c r="G125" s="5"/>
      <c r="K125" s="30"/>
      <c r="L125" s="30"/>
      <c r="M125" s="31"/>
      <c r="N125" s="32"/>
    </row>
    <row r="126" spans="1:14" x14ac:dyDescent="0.2">
      <c r="A126" s="3"/>
      <c r="B126" s="5"/>
      <c r="C126" s="3"/>
      <c r="D126" s="2"/>
      <c r="E126" s="3"/>
      <c r="F126" s="3"/>
      <c r="G126" s="5"/>
      <c r="K126" s="30"/>
      <c r="L126" s="30"/>
      <c r="M126" s="31"/>
      <c r="N126" s="32"/>
    </row>
    <row r="127" spans="1:14" x14ac:dyDescent="0.2">
      <c r="A127" s="3"/>
      <c r="B127" s="5" t="s">
        <v>84</v>
      </c>
      <c r="C127" s="10">
        <f>D113</f>
        <v>2</v>
      </c>
      <c r="D127" s="2" t="s">
        <v>85</v>
      </c>
      <c r="E127" s="8" t="str">
        <f>D115</f>
        <v>3/8"</v>
      </c>
      <c r="F127" s="37" t="s">
        <v>86</v>
      </c>
      <c r="G127" s="37">
        <f>C125</f>
        <v>30</v>
      </c>
      <c r="H127" s="9" t="s">
        <v>40</v>
      </c>
      <c r="K127" s="30"/>
      <c r="L127" s="30"/>
      <c r="M127" s="31"/>
      <c r="N127" s="32"/>
    </row>
    <row r="128" spans="1:14" x14ac:dyDescent="0.2">
      <c r="A128" s="3"/>
      <c r="B128" s="2" t="s">
        <v>87</v>
      </c>
      <c r="C128" s="3"/>
      <c r="D128" s="2"/>
      <c r="E128" s="3"/>
      <c r="F128" s="3"/>
      <c r="G128" s="5"/>
      <c r="K128" s="30"/>
      <c r="L128" s="30"/>
      <c r="M128" s="31"/>
      <c r="N128" s="32"/>
    </row>
    <row r="129" spans="1:14" x14ac:dyDescent="0.2">
      <c r="A129" s="3"/>
      <c r="B129" s="5"/>
      <c r="C129" s="3"/>
      <c r="D129" s="2"/>
      <c r="E129" s="3"/>
      <c r="F129" s="3"/>
      <c r="G129" s="5"/>
      <c r="K129" s="30"/>
      <c r="L129" s="30"/>
      <c r="M129" s="31"/>
      <c r="N129" s="32"/>
    </row>
    <row r="130" spans="1:14" x14ac:dyDescent="0.2">
      <c r="A130" s="17" t="s">
        <v>88</v>
      </c>
      <c r="B130" s="5"/>
      <c r="C130" s="3"/>
      <c r="D130" s="2"/>
      <c r="E130" s="3"/>
      <c r="F130" s="3"/>
      <c r="G130" s="5"/>
      <c r="K130" s="30"/>
      <c r="L130" s="30"/>
      <c r="M130" s="31"/>
      <c r="N130" s="32"/>
    </row>
    <row r="131" spans="1:14" x14ac:dyDescent="0.2">
      <c r="A131" s="3"/>
      <c r="B131" s="5"/>
      <c r="C131" s="3"/>
      <c r="D131" s="2"/>
      <c r="E131" s="3"/>
      <c r="F131" s="3"/>
      <c r="G131" s="5"/>
      <c r="K131" s="30"/>
      <c r="L131" s="30"/>
      <c r="M131" s="31"/>
      <c r="N131" s="32"/>
    </row>
    <row r="132" spans="1:14" x14ac:dyDescent="0.2">
      <c r="A132" s="3"/>
      <c r="B132" s="17" t="s">
        <v>95</v>
      </c>
      <c r="C132" s="3"/>
      <c r="D132" s="2"/>
      <c r="E132" s="3"/>
      <c r="F132" s="3"/>
      <c r="G132" s="5"/>
      <c r="K132" s="30"/>
      <c r="L132" s="30"/>
      <c r="M132" s="31"/>
      <c r="N132" s="32"/>
    </row>
    <row r="133" spans="1:14" x14ac:dyDescent="0.2">
      <c r="A133" s="3"/>
      <c r="B133" s="2" t="s">
        <v>90</v>
      </c>
      <c r="C133" s="3"/>
      <c r="D133" s="2"/>
      <c r="E133" s="3"/>
      <c r="F133" s="3"/>
      <c r="G133" s="5"/>
      <c r="K133" s="30"/>
      <c r="L133" s="30"/>
      <c r="M133" s="31"/>
      <c r="N133" s="32"/>
    </row>
    <row r="134" spans="1:14" x14ac:dyDescent="0.2">
      <c r="A134" s="3"/>
      <c r="C134" s="3"/>
      <c r="D134" s="2"/>
      <c r="E134" s="3"/>
      <c r="F134" s="3"/>
      <c r="G134" s="5"/>
      <c r="K134" s="30"/>
      <c r="L134" s="30"/>
      <c r="M134" s="31"/>
      <c r="N134" s="32"/>
    </row>
    <row r="135" spans="1:14" x14ac:dyDescent="0.2">
      <c r="A135" s="3"/>
      <c r="B135" s="5"/>
      <c r="C135" s="3"/>
      <c r="D135" s="2"/>
      <c r="E135" s="3"/>
      <c r="F135" s="3"/>
      <c r="G135" s="5"/>
      <c r="K135" s="30"/>
      <c r="L135" s="30"/>
      <c r="M135" s="31"/>
      <c r="N135" s="32"/>
    </row>
    <row r="136" spans="1:14" x14ac:dyDescent="0.2">
      <c r="A136" s="3"/>
      <c r="B136" s="5" t="s">
        <v>91</v>
      </c>
      <c r="C136" s="1">
        <f>8*MIN(F76,F77)</f>
        <v>10.16</v>
      </c>
      <c r="D136" s="2" t="s">
        <v>40</v>
      </c>
      <c r="E136" s="3"/>
      <c r="F136" s="3"/>
      <c r="G136" s="5"/>
      <c r="K136" s="30"/>
      <c r="L136" s="30"/>
      <c r="M136" s="31"/>
      <c r="N136" s="32"/>
    </row>
    <row r="137" spans="1:14" x14ac:dyDescent="0.2">
      <c r="A137" s="3"/>
      <c r="B137" s="5"/>
      <c r="C137" s="3"/>
      <c r="D137" s="2"/>
      <c r="E137" s="3"/>
      <c r="F137" s="3"/>
      <c r="G137" s="5"/>
      <c r="K137" s="30"/>
      <c r="L137" s="30"/>
      <c r="M137" s="31"/>
      <c r="N137" s="32"/>
    </row>
    <row r="138" spans="1:14" x14ac:dyDescent="0.2">
      <c r="A138" s="3"/>
      <c r="B138" s="2" t="s">
        <v>92</v>
      </c>
      <c r="C138" s="3"/>
      <c r="D138" s="2"/>
      <c r="E138" s="3"/>
      <c r="F138" s="3"/>
      <c r="G138" s="5"/>
      <c r="K138" s="30"/>
      <c r="L138" s="30"/>
      <c r="M138" s="31"/>
      <c r="N138" s="32"/>
    </row>
    <row r="139" spans="1:14" x14ac:dyDescent="0.2">
      <c r="A139" s="3"/>
      <c r="B139" s="5"/>
      <c r="C139" s="3"/>
      <c r="D139" s="2"/>
      <c r="E139" s="3"/>
      <c r="F139" s="3"/>
      <c r="G139" s="5"/>
      <c r="K139" s="30"/>
      <c r="L139" s="30"/>
      <c r="M139" s="31"/>
      <c r="N139" s="32"/>
    </row>
    <row r="140" spans="1:14" x14ac:dyDescent="0.2">
      <c r="A140" s="3"/>
      <c r="B140" s="5"/>
      <c r="C140" s="3"/>
      <c r="D140" s="2"/>
      <c r="E140" s="3"/>
      <c r="F140" s="3"/>
      <c r="G140" s="5"/>
      <c r="K140" s="30"/>
      <c r="L140" s="30"/>
      <c r="M140" s="31"/>
      <c r="N140" s="32"/>
    </row>
    <row r="141" spans="1:14" x14ac:dyDescent="0.2">
      <c r="A141" s="3"/>
      <c r="B141" s="5"/>
      <c r="C141" s="3"/>
      <c r="D141" s="2"/>
      <c r="E141" s="3"/>
      <c r="F141" s="3"/>
      <c r="G141" s="5"/>
      <c r="K141" s="30"/>
      <c r="L141" s="30"/>
      <c r="M141" s="31"/>
      <c r="N141" s="32"/>
    </row>
    <row r="142" spans="1:14" x14ac:dyDescent="0.2">
      <c r="A142" s="3"/>
      <c r="B142" s="5" t="s">
        <v>91</v>
      </c>
      <c r="C142" s="1">
        <f>0.5*100*MIN(C12:C13)</f>
        <v>17.5</v>
      </c>
      <c r="D142" s="2" t="s">
        <v>40</v>
      </c>
      <c r="E142" s="3"/>
      <c r="F142" s="3"/>
      <c r="G142" s="5"/>
      <c r="K142" s="30"/>
      <c r="L142" s="30"/>
      <c r="M142" s="31"/>
      <c r="N142" s="32"/>
    </row>
    <row r="143" spans="1:14" x14ac:dyDescent="0.2">
      <c r="A143" s="3"/>
      <c r="B143" s="5"/>
      <c r="C143" s="1"/>
      <c r="D143" s="2"/>
      <c r="E143" s="3"/>
      <c r="F143" s="3"/>
      <c r="G143" s="5"/>
      <c r="K143" s="30"/>
      <c r="L143" s="30"/>
      <c r="M143" s="31"/>
      <c r="N143" s="32"/>
    </row>
    <row r="144" spans="1:14" x14ac:dyDescent="0.2">
      <c r="A144" s="3"/>
      <c r="B144" s="2" t="s">
        <v>93</v>
      </c>
      <c r="C144" s="1"/>
      <c r="D144" s="2"/>
      <c r="E144" s="3"/>
      <c r="F144" s="3"/>
      <c r="G144" s="5"/>
      <c r="K144" s="30"/>
      <c r="L144" s="30"/>
      <c r="M144" s="31"/>
      <c r="N144" s="32"/>
    </row>
    <row r="145" spans="1:14" x14ac:dyDescent="0.2">
      <c r="A145" s="3"/>
      <c r="B145" s="5"/>
      <c r="C145" s="1"/>
      <c r="D145" s="2"/>
      <c r="E145" s="3"/>
      <c r="F145" s="3"/>
      <c r="G145" s="5"/>
      <c r="K145" s="30"/>
      <c r="L145" s="30"/>
      <c r="M145" s="31"/>
      <c r="N145" s="32"/>
    </row>
    <row r="146" spans="1:14" x14ac:dyDescent="0.2">
      <c r="A146" s="3"/>
      <c r="B146" s="5" t="s">
        <v>91</v>
      </c>
      <c r="C146" s="1">
        <v>10</v>
      </c>
      <c r="D146" s="2" t="s">
        <v>40</v>
      </c>
      <c r="E146" s="3"/>
      <c r="F146" s="3"/>
      <c r="G146" s="5"/>
      <c r="K146" s="30"/>
      <c r="L146" s="30"/>
      <c r="M146" s="31"/>
      <c r="N146" s="32"/>
    </row>
    <row r="147" spans="1:14" x14ac:dyDescent="0.2">
      <c r="A147" s="3"/>
      <c r="B147" s="5"/>
      <c r="C147" s="3"/>
      <c r="D147" s="2"/>
      <c r="E147" s="3"/>
      <c r="F147" s="3"/>
      <c r="G147" s="5"/>
      <c r="K147" s="30"/>
      <c r="L147" s="30"/>
      <c r="M147" s="31"/>
      <c r="N147" s="32"/>
    </row>
    <row r="148" spans="1:14" x14ac:dyDescent="0.2">
      <c r="A148" s="3"/>
      <c r="B148" s="39" t="s">
        <v>94</v>
      </c>
      <c r="C148" s="40">
        <f>MIN(C146,C142,C136)/100</f>
        <v>0.1</v>
      </c>
      <c r="D148" s="26" t="s">
        <v>1</v>
      </c>
      <c r="E148" s="2"/>
      <c r="G148" s="5"/>
      <c r="K148" s="30"/>
      <c r="L148" s="30"/>
      <c r="M148" s="31"/>
      <c r="N148" s="32"/>
    </row>
    <row r="149" spans="1:14" x14ac:dyDescent="0.2">
      <c r="A149" s="3"/>
      <c r="B149" s="5"/>
      <c r="C149" s="3"/>
      <c r="D149" s="2"/>
      <c r="E149" s="3"/>
      <c r="F149" s="3"/>
      <c r="G149" s="5"/>
      <c r="K149" s="30"/>
      <c r="L149" s="30"/>
      <c r="M149" s="31"/>
      <c r="N149" s="32"/>
    </row>
    <row r="150" spans="1:14" x14ac:dyDescent="0.2">
      <c r="A150" s="3"/>
      <c r="B150" s="17" t="s">
        <v>89</v>
      </c>
      <c r="C150" s="3"/>
      <c r="D150" s="2"/>
      <c r="E150" s="3"/>
      <c r="F150" s="3"/>
      <c r="G150" s="5"/>
      <c r="K150" s="30"/>
      <c r="L150" s="30"/>
      <c r="M150" s="31"/>
      <c r="N150" s="32"/>
    </row>
    <row r="151" spans="1:14" x14ac:dyDescent="0.2">
      <c r="A151" s="3"/>
      <c r="B151" s="2" t="s">
        <v>96</v>
      </c>
      <c r="C151" s="3"/>
      <c r="D151" s="2"/>
      <c r="E151" s="3"/>
      <c r="F151" s="3"/>
      <c r="G151" s="5"/>
      <c r="K151" s="30"/>
      <c r="L151" s="30"/>
      <c r="M151" s="31"/>
      <c r="N151" s="32"/>
    </row>
    <row r="152" spans="1:14" x14ac:dyDescent="0.2">
      <c r="A152" s="3"/>
      <c r="B152" s="5"/>
      <c r="C152" s="3"/>
      <c r="D152" s="2"/>
      <c r="E152" s="3"/>
      <c r="F152" s="3"/>
      <c r="G152" s="5"/>
      <c r="K152" s="30"/>
      <c r="L152" s="30"/>
      <c r="M152" s="31"/>
      <c r="N152" s="32"/>
    </row>
    <row r="153" spans="1:14" x14ac:dyDescent="0.2">
      <c r="A153" s="3"/>
      <c r="B153" s="5"/>
      <c r="C153" s="3"/>
      <c r="D153" s="2"/>
      <c r="E153" s="3"/>
      <c r="F153" s="3"/>
      <c r="G153" s="5"/>
      <c r="K153" s="30"/>
      <c r="L153" s="30"/>
      <c r="M153" s="31"/>
      <c r="N153" s="32"/>
    </row>
    <row r="154" spans="1:14" x14ac:dyDescent="0.2">
      <c r="A154" s="3"/>
      <c r="B154" s="5"/>
      <c r="C154" s="3"/>
      <c r="D154" s="2"/>
      <c r="E154" s="3"/>
      <c r="F154" s="3"/>
      <c r="G154" s="5"/>
      <c r="K154" s="30"/>
      <c r="L154" s="30"/>
      <c r="M154" s="31"/>
      <c r="N154" s="32"/>
    </row>
    <row r="155" spans="1:14" x14ac:dyDescent="0.2">
      <c r="A155" s="3"/>
      <c r="B155" s="5" t="s">
        <v>97</v>
      </c>
      <c r="C155" s="1">
        <f>C9/6</f>
        <v>0.41666666666666669</v>
      </c>
      <c r="D155" s="2" t="s">
        <v>1</v>
      </c>
      <c r="E155" s="3"/>
      <c r="F155" s="3"/>
      <c r="G155" s="5"/>
      <c r="K155" s="30"/>
      <c r="L155" s="30"/>
      <c r="M155" s="31"/>
      <c r="N155" s="32"/>
    </row>
    <row r="156" spans="1:14" x14ac:dyDescent="0.2">
      <c r="A156" s="3"/>
      <c r="B156" s="5"/>
      <c r="C156" s="3"/>
      <c r="D156" s="2"/>
      <c r="E156" s="3"/>
      <c r="F156" s="3"/>
      <c r="G156" s="5"/>
      <c r="K156" s="30"/>
      <c r="L156" s="30"/>
      <c r="M156" s="31"/>
      <c r="N156" s="32"/>
    </row>
    <row r="157" spans="1:14" x14ac:dyDescent="0.2">
      <c r="A157" s="3"/>
      <c r="B157" s="2" t="s">
        <v>98</v>
      </c>
      <c r="C157" s="3"/>
      <c r="D157" s="2"/>
      <c r="E157" s="3"/>
      <c r="F157" s="3"/>
      <c r="G157" s="5"/>
      <c r="K157" s="30"/>
      <c r="L157" s="30"/>
      <c r="M157" s="31"/>
      <c r="N157" s="32"/>
    </row>
    <row r="158" spans="1:14" x14ac:dyDescent="0.2">
      <c r="A158" s="3"/>
      <c r="B158" s="5"/>
      <c r="C158" s="3"/>
      <c r="D158" s="2"/>
      <c r="E158" s="3"/>
      <c r="F158" s="3"/>
      <c r="G158" s="5"/>
      <c r="K158" s="30"/>
      <c r="L158" s="30"/>
      <c r="M158" s="31"/>
      <c r="N158" s="32"/>
    </row>
    <row r="159" spans="1:14" x14ac:dyDescent="0.2">
      <c r="A159" s="3"/>
      <c r="B159" s="5"/>
      <c r="C159" s="3"/>
      <c r="D159" s="2"/>
      <c r="E159" s="3"/>
      <c r="F159" s="3"/>
      <c r="G159" s="5"/>
      <c r="K159" s="30"/>
      <c r="L159" s="30"/>
      <c r="M159" s="31"/>
      <c r="N159" s="32"/>
    </row>
    <row r="160" spans="1:14" x14ac:dyDescent="0.2">
      <c r="A160" s="3"/>
      <c r="B160" s="5"/>
      <c r="C160" s="3"/>
      <c r="D160" s="2"/>
      <c r="E160" s="3"/>
      <c r="F160" s="3"/>
      <c r="G160" s="5"/>
      <c r="K160" s="30"/>
      <c r="L160" s="30"/>
      <c r="M160" s="31"/>
      <c r="N160" s="32"/>
    </row>
    <row r="161" spans="1:14" x14ac:dyDescent="0.2">
      <c r="A161" s="3"/>
      <c r="B161" s="5" t="s">
        <v>97</v>
      </c>
      <c r="C161" s="1">
        <f>MAX(C12:C13)</f>
        <v>0.35</v>
      </c>
      <c r="D161" s="2" t="s">
        <v>1</v>
      </c>
      <c r="E161" s="3"/>
      <c r="F161" s="3"/>
      <c r="G161" s="5"/>
      <c r="K161" s="30"/>
      <c r="L161" s="30"/>
      <c r="M161" s="31"/>
      <c r="N161" s="32"/>
    </row>
    <row r="162" spans="1:14" x14ac:dyDescent="0.2">
      <c r="A162" s="3"/>
      <c r="B162" s="5"/>
      <c r="C162" s="3"/>
      <c r="D162" s="2"/>
      <c r="E162" s="3"/>
      <c r="F162" s="3"/>
      <c r="G162" s="5"/>
      <c r="K162" s="30"/>
      <c r="L162" s="30"/>
      <c r="M162" s="31"/>
      <c r="N162" s="32"/>
    </row>
    <row r="163" spans="1:14" x14ac:dyDescent="0.2">
      <c r="A163" s="3"/>
      <c r="B163" s="2" t="s">
        <v>99</v>
      </c>
      <c r="C163" s="3"/>
      <c r="D163" s="2"/>
      <c r="E163" s="3"/>
      <c r="F163" s="3"/>
      <c r="G163" s="5"/>
      <c r="K163" s="30"/>
      <c r="L163" s="30"/>
      <c r="M163" s="31"/>
      <c r="N163" s="32"/>
    </row>
    <row r="164" spans="1:14" x14ac:dyDescent="0.2">
      <c r="A164" s="3"/>
      <c r="B164" s="5"/>
      <c r="C164" s="3"/>
      <c r="D164" s="2"/>
      <c r="E164" s="3"/>
      <c r="F164" s="3"/>
      <c r="G164" s="5"/>
      <c r="K164" s="30"/>
      <c r="L164" s="30"/>
      <c r="M164" s="31"/>
      <c r="N164" s="32"/>
    </row>
    <row r="165" spans="1:14" x14ac:dyDescent="0.2">
      <c r="A165" s="3"/>
      <c r="B165" s="5" t="s">
        <v>97</v>
      </c>
      <c r="C165" s="1">
        <v>0.5</v>
      </c>
      <c r="D165" s="2" t="s">
        <v>1</v>
      </c>
      <c r="E165" s="3"/>
      <c r="F165" s="3"/>
      <c r="G165" s="5"/>
      <c r="K165" s="30"/>
      <c r="L165" s="30"/>
      <c r="M165" s="31"/>
      <c r="N165" s="32"/>
    </row>
    <row r="166" spans="1:14" x14ac:dyDescent="0.2">
      <c r="A166" s="3"/>
      <c r="B166" s="5"/>
      <c r="C166" s="3"/>
      <c r="D166" s="2"/>
      <c r="E166" s="3"/>
      <c r="F166" s="3"/>
      <c r="G166" s="5"/>
      <c r="K166" s="30"/>
      <c r="L166" s="30"/>
      <c r="M166" s="31"/>
      <c r="N166" s="32"/>
    </row>
    <row r="167" spans="1:14" x14ac:dyDescent="0.2">
      <c r="A167" s="3"/>
      <c r="B167" s="39" t="s">
        <v>100</v>
      </c>
      <c r="C167" s="40">
        <f>MAX(C165,C161,C155)</f>
        <v>0.5</v>
      </c>
      <c r="D167" s="26" t="s">
        <v>1</v>
      </c>
      <c r="E167" s="3"/>
      <c r="F167" s="3"/>
      <c r="G167" s="5"/>
      <c r="K167" s="30"/>
      <c r="L167" s="30"/>
      <c r="M167" s="31"/>
      <c r="N167" s="32"/>
    </row>
    <row r="168" spans="1:14" x14ac:dyDescent="0.2">
      <c r="A168" s="3"/>
      <c r="B168" s="5"/>
      <c r="C168" s="3"/>
      <c r="D168" s="2"/>
      <c r="E168" s="3"/>
      <c r="F168" s="3"/>
      <c r="G168" s="5"/>
      <c r="K168" s="30"/>
      <c r="L168" s="30"/>
      <c r="M168" s="31"/>
      <c r="N168" s="32"/>
    </row>
    <row r="169" spans="1:14" x14ac:dyDescent="0.2">
      <c r="A169" s="3"/>
      <c r="B169" s="17" t="s">
        <v>102</v>
      </c>
      <c r="C169" s="3"/>
      <c r="D169" s="2"/>
      <c r="E169" s="3"/>
      <c r="F169" s="3"/>
      <c r="G169" s="5"/>
      <c r="K169" s="30"/>
      <c r="L169" s="30"/>
      <c r="M169" s="31"/>
      <c r="N169" s="32"/>
    </row>
    <row r="170" spans="1:14" x14ac:dyDescent="0.2">
      <c r="A170" s="3"/>
      <c r="B170" s="5"/>
      <c r="C170" s="3"/>
      <c r="D170" s="2"/>
      <c r="E170" s="3"/>
      <c r="F170" s="3"/>
      <c r="G170" s="5"/>
      <c r="K170" s="30"/>
      <c r="L170" s="30"/>
      <c r="M170" s="31"/>
      <c r="N170" s="32"/>
    </row>
    <row r="171" spans="1:14" x14ac:dyDescent="0.2">
      <c r="A171" s="3"/>
      <c r="B171" s="2" t="s">
        <v>101</v>
      </c>
      <c r="C171" s="3"/>
      <c r="D171" s="2"/>
      <c r="E171" s="3"/>
      <c r="F171" s="3"/>
      <c r="G171" s="5"/>
      <c r="K171" s="30"/>
      <c r="L171" s="30"/>
      <c r="M171" s="31"/>
      <c r="N171" s="32"/>
    </row>
    <row r="172" spans="1:14" x14ac:dyDescent="0.2">
      <c r="A172" s="3"/>
      <c r="B172" s="5"/>
      <c r="C172" s="3"/>
      <c r="D172" s="2"/>
      <c r="E172" s="3"/>
      <c r="F172" s="3"/>
      <c r="G172" s="5"/>
      <c r="K172" s="30"/>
      <c r="L172" s="30"/>
      <c r="M172" s="31"/>
      <c r="N172" s="32"/>
    </row>
    <row r="173" spans="1:14" x14ac:dyDescent="0.2">
      <c r="A173" s="3"/>
      <c r="B173" s="5" t="s">
        <v>107</v>
      </c>
      <c r="C173" s="1">
        <f>C125/100</f>
        <v>0.3</v>
      </c>
      <c r="D173" s="2" t="s">
        <v>1</v>
      </c>
      <c r="E173" s="3"/>
      <c r="F173" s="3"/>
      <c r="G173" s="5"/>
      <c r="K173" s="30"/>
      <c r="L173" s="30"/>
      <c r="M173" s="31"/>
      <c r="N173" s="32"/>
    </row>
    <row r="174" spans="1:14" x14ac:dyDescent="0.2">
      <c r="A174" s="3"/>
      <c r="B174" s="5"/>
      <c r="C174" s="3"/>
      <c r="D174" s="2"/>
      <c r="E174" s="3"/>
      <c r="F174" s="3"/>
      <c r="G174" s="5"/>
      <c r="K174" s="30"/>
      <c r="L174" s="30"/>
      <c r="M174" s="31"/>
      <c r="N174" s="32"/>
    </row>
    <row r="175" spans="1:14" x14ac:dyDescent="0.2">
      <c r="A175" s="3"/>
      <c r="B175" s="2" t="s">
        <v>103</v>
      </c>
      <c r="C175" s="3"/>
      <c r="D175" s="2"/>
      <c r="E175" s="3"/>
      <c r="F175" s="3"/>
      <c r="G175" s="5"/>
      <c r="K175" s="30"/>
      <c r="L175" s="30"/>
      <c r="M175" s="31"/>
      <c r="N175" s="32"/>
    </row>
    <row r="176" spans="1:14" x14ac:dyDescent="0.2">
      <c r="A176" s="3"/>
      <c r="B176" s="5"/>
      <c r="C176" s="3"/>
      <c r="D176" s="2"/>
      <c r="E176" s="3"/>
      <c r="F176" s="3"/>
      <c r="G176" s="5"/>
      <c r="K176" s="30"/>
      <c r="L176" s="30"/>
      <c r="M176" s="31"/>
      <c r="N176" s="32"/>
    </row>
    <row r="177" spans="1:14" x14ac:dyDescent="0.2">
      <c r="A177" s="3"/>
      <c r="B177" s="5"/>
      <c r="C177" s="3"/>
      <c r="D177" s="2"/>
      <c r="E177" s="3"/>
      <c r="F177" s="3"/>
      <c r="G177" s="5"/>
      <c r="K177" s="30"/>
      <c r="L177" s="30"/>
      <c r="M177" s="31"/>
      <c r="N177" s="32"/>
    </row>
    <row r="178" spans="1:14" x14ac:dyDescent="0.2">
      <c r="A178" s="3"/>
      <c r="B178" s="5" t="s">
        <v>107</v>
      </c>
      <c r="C178" s="1">
        <f>16*MIN(F76,F77)/100</f>
        <v>0.20319999999999999</v>
      </c>
      <c r="D178" s="2" t="s">
        <v>1</v>
      </c>
      <c r="E178" s="3"/>
      <c r="F178" s="3"/>
      <c r="G178" s="5"/>
      <c r="K178" s="30"/>
      <c r="L178" s="30"/>
      <c r="M178" s="31"/>
      <c r="N178" s="32"/>
    </row>
    <row r="179" spans="1:14" x14ac:dyDescent="0.2">
      <c r="A179" s="3"/>
      <c r="B179" s="5"/>
      <c r="C179" s="3"/>
      <c r="D179" s="2"/>
      <c r="E179" s="3"/>
      <c r="F179" s="3"/>
      <c r="G179" s="5"/>
      <c r="K179" s="30"/>
      <c r="L179" s="30"/>
      <c r="M179" s="31"/>
      <c r="N179" s="32"/>
    </row>
    <row r="180" spans="1:14" x14ac:dyDescent="0.2">
      <c r="A180" s="3"/>
      <c r="B180" s="2" t="s">
        <v>104</v>
      </c>
      <c r="C180" s="3"/>
      <c r="D180" s="2"/>
      <c r="E180" s="3"/>
      <c r="F180" s="3"/>
      <c r="G180" s="5"/>
      <c r="K180" s="30"/>
      <c r="L180" s="30"/>
      <c r="M180" s="31"/>
      <c r="N180" s="32"/>
    </row>
    <row r="181" spans="1:14" ht="15" customHeight="1" x14ac:dyDescent="0.25">
      <c r="A181" s="15"/>
      <c r="B181" s="5"/>
      <c r="C181" s="3"/>
      <c r="D181" s="2"/>
      <c r="E181" s="3"/>
      <c r="F181" s="3"/>
      <c r="G181" s="5"/>
    </row>
    <row r="182" spans="1:14" ht="15" customHeight="1" x14ac:dyDescent="0.25">
      <c r="A182" s="15"/>
      <c r="B182" s="5"/>
      <c r="C182" s="3"/>
      <c r="D182" s="2"/>
      <c r="E182" s="3"/>
      <c r="F182" s="3"/>
      <c r="G182" s="5"/>
    </row>
    <row r="183" spans="1:14" ht="15" customHeight="1" x14ac:dyDescent="0.25">
      <c r="A183" s="15"/>
      <c r="B183" s="5" t="s">
        <v>107</v>
      </c>
      <c r="C183" s="1">
        <f>48*F75/100</f>
        <v>0.4572</v>
      </c>
      <c r="D183" s="2" t="s">
        <v>1</v>
      </c>
      <c r="E183" s="3"/>
      <c r="F183" s="3"/>
      <c r="G183" s="5"/>
    </row>
    <row r="184" spans="1:14" ht="15" customHeight="1" x14ac:dyDescent="0.25">
      <c r="A184" s="15"/>
    </row>
    <row r="185" spans="1:14" ht="15" customHeight="1" x14ac:dyDescent="0.25">
      <c r="B185" s="2" t="s">
        <v>105</v>
      </c>
      <c r="C185" s="3"/>
      <c r="D185" s="2"/>
      <c r="E185" s="3"/>
      <c r="F185" s="3"/>
      <c r="G185" s="5"/>
    </row>
    <row r="186" spans="1:14" ht="15" customHeight="1" x14ac:dyDescent="0.25">
      <c r="B186" s="5"/>
      <c r="C186" s="3"/>
      <c r="D186" s="2"/>
      <c r="E186" s="3"/>
      <c r="F186" s="3"/>
      <c r="G186" s="5"/>
    </row>
    <row r="187" spans="1:14" ht="15" customHeight="1" x14ac:dyDescent="0.25">
      <c r="B187" s="5"/>
      <c r="C187" s="3"/>
      <c r="D187" s="2"/>
      <c r="E187" s="3"/>
      <c r="F187" s="3"/>
      <c r="G187" s="5"/>
    </row>
    <row r="188" spans="1:14" ht="15" customHeight="1" x14ac:dyDescent="0.25">
      <c r="B188" s="5" t="s">
        <v>107</v>
      </c>
      <c r="C188" s="1">
        <f>MIN(C12:C13)</f>
        <v>0.35</v>
      </c>
      <c r="D188" s="2" t="s">
        <v>1</v>
      </c>
      <c r="E188" s="3"/>
      <c r="F188" s="3"/>
      <c r="G188" s="5"/>
    </row>
    <row r="189" spans="1:14" ht="15" customHeight="1" x14ac:dyDescent="0.25"/>
    <row r="190" spans="1:14" ht="15" customHeight="1" x14ac:dyDescent="0.25">
      <c r="B190" s="2" t="s">
        <v>106</v>
      </c>
      <c r="C190" s="3"/>
      <c r="D190" s="2"/>
      <c r="E190" s="3"/>
      <c r="F190" s="3"/>
      <c r="G190" s="5"/>
    </row>
    <row r="191" spans="1:14" ht="15" customHeight="1" x14ac:dyDescent="0.25">
      <c r="B191" s="5"/>
      <c r="C191" s="3"/>
      <c r="D191" s="2"/>
      <c r="E191" s="3"/>
      <c r="F191" s="3"/>
      <c r="G191" s="5"/>
    </row>
    <row r="192" spans="1:14" ht="15" customHeight="1" x14ac:dyDescent="0.25">
      <c r="B192" s="5"/>
      <c r="C192" s="3"/>
      <c r="D192" s="2"/>
      <c r="E192" s="3"/>
      <c r="F192" s="3"/>
      <c r="G192" s="5"/>
    </row>
    <row r="193" spans="1:7" ht="15" customHeight="1" x14ac:dyDescent="0.25">
      <c r="B193" s="5" t="s">
        <v>107</v>
      </c>
      <c r="C193" s="1">
        <v>0.3</v>
      </c>
      <c r="D193" s="2" t="s">
        <v>1</v>
      </c>
      <c r="E193" s="3"/>
      <c r="F193" s="3"/>
      <c r="G193" s="5"/>
    </row>
    <row r="194" spans="1:7" ht="15" customHeight="1" x14ac:dyDescent="0.25"/>
    <row r="195" spans="1:7" ht="15" customHeight="1" x14ac:dyDescent="0.25">
      <c r="B195" s="39" t="s">
        <v>83</v>
      </c>
      <c r="C195" s="40">
        <f>MIN(C193,C188,C183,C178,C173)</f>
        <v>0.20319999999999999</v>
      </c>
      <c r="D195" s="26" t="s">
        <v>1</v>
      </c>
    </row>
    <row r="196" spans="1:7" ht="15" customHeight="1" x14ac:dyDescent="0.25"/>
    <row r="197" spans="1:7" ht="15" customHeight="1" x14ac:dyDescent="0.25">
      <c r="A197" s="13" t="s">
        <v>117</v>
      </c>
    </row>
    <row r="198" spans="1:7" ht="15" customHeight="1" x14ac:dyDescent="0.25"/>
    <row r="199" spans="1:7" ht="15" customHeight="1" x14ac:dyDescent="0.25">
      <c r="B199" s="38" t="s">
        <v>108</v>
      </c>
      <c r="C199" s="7">
        <f>D113</f>
        <v>2</v>
      </c>
      <c r="D199" s="17" t="str">
        <f>_xlfn.CONCAT(D75,", ",F203,", ", E205,", ", E214, ","," ambos lados")</f>
        <v>3/8", 1 @ 0.05 m, 5 @ 0.1 m, resto @ 0.2032 m, ambos lados</v>
      </c>
      <c r="E199" s="17"/>
      <c r="F199" s="14"/>
      <c r="G199" s="14"/>
    </row>
    <row r="200" spans="1:7" ht="15" customHeight="1" x14ac:dyDescent="0.25"/>
    <row r="201" spans="1:7" ht="15" customHeight="1" x14ac:dyDescent="0.25"/>
    <row r="202" spans="1:7" ht="15" customHeight="1" x14ac:dyDescent="0.25"/>
    <row r="203" spans="1:7" ht="15" customHeight="1" x14ac:dyDescent="0.25">
      <c r="F203" s="41" t="str">
        <f>_xlfn.CONCAT(1," @ ",0.05," m")</f>
        <v>1 @ 0.05 m</v>
      </c>
    </row>
    <row r="204" spans="1:7" ht="15" customHeight="1" x14ac:dyDescent="0.25">
      <c r="B204" s="52" t="str">
        <f>_xlfn.CONCAT(ROUND(C167,2)," m")</f>
        <v>0.5 m</v>
      </c>
    </row>
    <row r="205" spans="1:7" ht="15" customHeight="1" x14ac:dyDescent="0.25">
      <c r="B205" s="52"/>
      <c r="E205" s="42" t="str">
        <f>_xlfn.CONCAT(ROUND(C167/C148,2)," @ ",C148," m")</f>
        <v>5 @ 0.1 m</v>
      </c>
    </row>
    <row r="206" spans="1:7" ht="15" customHeight="1" x14ac:dyDescent="0.25"/>
    <row r="207" spans="1:7" ht="15" customHeight="1" x14ac:dyDescent="0.25"/>
    <row r="208" spans="1:7" ht="15" customHeight="1" x14ac:dyDescent="0.25"/>
    <row r="209" spans="2:8" ht="15" customHeight="1" x14ac:dyDescent="0.25"/>
    <row r="210" spans="2:8" ht="15" customHeight="1" x14ac:dyDescent="0.25"/>
    <row r="211" spans="2:8" ht="15" customHeight="1" x14ac:dyDescent="0.25"/>
    <row r="212" spans="2:8" ht="15" customHeight="1" x14ac:dyDescent="0.25">
      <c r="B212" s="52" t="str">
        <f>_xlfn.CONCAT(ROUND(C9-2*C167,2)," m")</f>
        <v>1.5 m</v>
      </c>
      <c r="E212" s="53" t="str">
        <f>_xlfn.CONCAT(ROUNDUP((C9-2*C167)/C195,0)," @ ",C195," m")</f>
        <v>8 @ 0.2032 m</v>
      </c>
      <c r="F212" s="53"/>
      <c r="G212" s="53"/>
      <c r="H212" s="53"/>
    </row>
    <row r="213" spans="2:8" ht="15" customHeight="1" x14ac:dyDescent="0.25">
      <c r="B213" s="52"/>
      <c r="E213" s="53"/>
      <c r="F213" s="53"/>
      <c r="G213" s="53"/>
      <c r="H213" s="53"/>
    </row>
    <row r="214" spans="2:8" ht="15" customHeight="1" x14ac:dyDescent="0.25">
      <c r="E214" s="43" t="str">
        <f>_xlfn.CONCAT("resto"," @ ",C195," m")</f>
        <v>resto @ 0.2032 m</v>
      </c>
    </row>
    <row r="215" spans="2:8" ht="15" customHeight="1" x14ac:dyDescent="0.25"/>
    <row r="216" spans="2:8" ht="15" customHeight="1" x14ac:dyDescent="0.25"/>
    <row r="217" spans="2:8" ht="15" customHeight="1" x14ac:dyDescent="0.25"/>
    <row r="218" spans="2:8" ht="15" customHeight="1" x14ac:dyDescent="0.25"/>
    <row r="219" spans="2:8" ht="15" customHeight="1" x14ac:dyDescent="0.25"/>
    <row r="220" spans="2:8" ht="15" customHeight="1" x14ac:dyDescent="0.25">
      <c r="B220" s="52" t="str">
        <f>_xlfn.CONCAT(ROUND(C167,2)," m")</f>
        <v>0.5 m</v>
      </c>
      <c r="E220" s="51" t="str">
        <f>_xlfn.CONCAT(ROUND(C167/C148,2)," @ ",C148," m")</f>
        <v>5 @ 0.1 m</v>
      </c>
    </row>
    <row r="221" spans="2:8" ht="15" customHeight="1" x14ac:dyDescent="0.25">
      <c r="B221" s="52"/>
      <c r="E221" s="51"/>
    </row>
    <row r="222" spans="2:8" ht="15" customHeight="1" x14ac:dyDescent="0.25">
      <c r="F222" s="41" t="str">
        <f>_xlfn.CONCAT(1," @ ",0.05," m")</f>
        <v>1 @ 0.05 m</v>
      </c>
    </row>
    <row r="223" spans="2:8" ht="15" customHeight="1" x14ac:dyDescent="0.25"/>
    <row r="224" spans="2:8" ht="15" customHeight="1" x14ac:dyDescent="0.25"/>
    <row r="225" ht="15" customHeight="1" x14ac:dyDescent="0.25"/>
  </sheetData>
  <mergeCells count="28">
    <mergeCell ref="K68:N68"/>
    <mergeCell ref="A1:I1"/>
    <mergeCell ref="A3:I3"/>
    <mergeCell ref="D15:E15"/>
    <mergeCell ref="C18:D18"/>
    <mergeCell ref="A2:I2"/>
    <mergeCell ref="K94:L94"/>
    <mergeCell ref="K95:L95"/>
    <mergeCell ref="K96:L96"/>
    <mergeCell ref="K97:L97"/>
    <mergeCell ref="K69:N69"/>
    <mergeCell ref="K90:N90"/>
    <mergeCell ref="K91:N91"/>
    <mergeCell ref="K92:L92"/>
    <mergeCell ref="K93:L93"/>
    <mergeCell ref="G112:H112"/>
    <mergeCell ref="E220:E221"/>
    <mergeCell ref="B204:B205"/>
    <mergeCell ref="B220:B221"/>
    <mergeCell ref="B212:B213"/>
    <mergeCell ref="E212:H213"/>
    <mergeCell ref="B108:B109"/>
    <mergeCell ref="F108:F109"/>
    <mergeCell ref="C105:D105"/>
    <mergeCell ref="G105:H105"/>
    <mergeCell ref="B22:B23"/>
    <mergeCell ref="C63:D63"/>
    <mergeCell ref="B67:B68"/>
  </mergeCells>
  <phoneticPr fontId="5" type="noConversion"/>
  <dataValidations count="2">
    <dataValidation type="list" allowBlank="1" showInputMessage="1" showErrorMessage="1" sqref="C75" xr:uid="{5C602520-45CF-439A-9AC6-BA70CC5F53AE}">
      <formula1>K72:K81</formula1>
    </dataValidation>
    <dataValidation type="list" allowBlank="1" showInputMessage="1" showErrorMessage="1" sqref="C76:C77 C115" xr:uid="{6AE757F7-2C14-4F89-BB0C-CD2A2D736A6E}">
      <formula1>$K$72:$K$81</formula1>
    </dataValidation>
  </dataValidations>
  <printOptions horizontalCentered="1"/>
  <pageMargins left="0.70866141732283472" right="0.70866141732283472" top="0.55118110236220474" bottom="0.55118110236220474" header="0.31496062992125984" footer="0.31496062992125984"/>
  <pageSetup paperSize="9" scale="35" orientation="portrait" r:id="rId1"/>
  <rowBreaks count="1" manualBreakCount="1">
    <brk id="14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estribos columnas</vt:lpstr>
      <vt:lpstr>'estribos columnas'!Área_de_impresión</vt:lpstr>
    </vt:vector>
  </TitlesOfParts>
  <Company>GOB_REGIONAL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SGE</dc:creator>
  <cp:lastModifiedBy>User</cp:lastModifiedBy>
  <cp:lastPrinted>2012-10-28T20:26:28Z</cp:lastPrinted>
  <dcterms:created xsi:type="dcterms:W3CDTF">2009-09-25T13:23:05Z</dcterms:created>
  <dcterms:modified xsi:type="dcterms:W3CDTF">2024-05-16T20:00:36Z</dcterms:modified>
</cp:coreProperties>
</file>