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1000. GENIOSPRO 2024\01. HOJAS EXCEL DE CONCRETO ARMADO 2024\"/>
    </mc:Choice>
  </mc:AlternateContent>
  <xr:revisionPtr revIDLastSave="0" documentId="13_ncr:1_{A7EAD2CD-5675-4081-8F0B-5A8865A81E6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 TRAMO TIPO 1" sheetId="1" r:id="rId1"/>
    <sheet name="2 TRAMO TIPO 2 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3" i="1" l="1"/>
  <c r="C91" i="1"/>
  <c r="C192" i="3"/>
  <c r="C197" i="3" s="1"/>
  <c r="C90" i="3"/>
  <c r="C95" i="3" s="1"/>
  <c r="H283" i="3"/>
  <c r="G283" i="3"/>
  <c r="E283" i="3"/>
  <c r="B283" i="3"/>
  <c r="A283" i="3"/>
  <c r="H260" i="3"/>
  <c r="E260" i="3"/>
  <c r="C260" i="3"/>
  <c r="E263" i="3" s="1"/>
  <c r="C256" i="3"/>
  <c r="H251" i="3"/>
  <c r="E251" i="3"/>
  <c r="C251" i="3"/>
  <c r="E254" i="3" s="1"/>
  <c r="D240" i="3"/>
  <c r="D239" i="3"/>
  <c r="C235" i="3"/>
  <c r="H236" i="3" s="1"/>
  <c r="F231" i="3"/>
  <c r="G221" i="3"/>
  <c r="D221" i="3"/>
  <c r="C224" i="3" s="1"/>
  <c r="B221" i="3"/>
  <c r="D216" i="3"/>
  <c r="C186" i="3"/>
  <c r="C190" i="3" s="1"/>
  <c r="C191" i="3" s="1"/>
  <c r="F180" i="3"/>
  <c r="E180" i="3"/>
  <c r="C180" i="3"/>
  <c r="A180" i="3"/>
  <c r="A177" i="3"/>
  <c r="H158" i="3"/>
  <c r="E158" i="3"/>
  <c r="C158" i="3"/>
  <c r="E161" i="3" s="1"/>
  <c r="C154" i="3"/>
  <c r="H149" i="3"/>
  <c r="E149" i="3"/>
  <c r="C149" i="3"/>
  <c r="E152" i="3" s="1"/>
  <c r="D138" i="3"/>
  <c r="D137" i="3"/>
  <c r="C133" i="3"/>
  <c r="C134" i="3" s="1"/>
  <c r="E141" i="3" s="1"/>
  <c r="G119" i="3"/>
  <c r="D119" i="3"/>
  <c r="C122" i="3" s="1"/>
  <c r="B119" i="3"/>
  <c r="D114" i="3"/>
  <c r="C84" i="3"/>
  <c r="C88" i="3" s="1"/>
  <c r="C89" i="3" s="1"/>
  <c r="F77" i="3"/>
  <c r="C196" i="3" s="1"/>
  <c r="G74" i="3"/>
  <c r="F74" i="3"/>
  <c r="B77" i="3"/>
  <c r="G166" i="3" s="1"/>
  <c r="C74" i="3"/>
  <c r="B74" i="3"/>
  <c r="F58" i="3"/>
  <c r="F205" i="3" s="1"/>
  <c r="D58" i="3"/>
  <c r="B58" i="3"/>
  <c r="B205" i="3" s="1"/>
  <c r="H54" i="3"/>
  <c r="G192" i="3" s="1"/>
  <c r="G197" i="3" s="1"/>
  <c r="H48" i="3"/>
  <c r="B132" i="3" s="1"/>
  <c r="F44" i="3"/>
  <c r="F103" i="3" s="1"/>
  <c r="D44" i="3"/>
  <c r="C198" i="3" l="1"/>
  <c r="G196" i="3" s="1"/>
  <c r="G198" i="3" s="1"/>
  <c r="C91" i="3"/>
  <c r="G89" i="3" s="1"/>
  <c r="C193" i="3"/>
  <c r="G191" i="3" s="1"/>
  <c r="G193" i="3" s="1"/>
  <c r="D200" i="3" s="1"/>
  <c r="F75" i="3"/>
  <c r="G90" i="3"/>
  <c r="G95" i="3" s="1"/>
  <c r="H278" i="3"/>
  <c r="E134" i="3"/>
  <c r="C168" i="3"/>
  <c r="B75" i="3"/>
  <c r="C155" i="3"/>
  <c r="C156" i="3" s="1"/>
  <c r="C161" i="3" s="1"/>
  <c r="D160" i="3" s="1"/>
  <c r="C231" i="3"/>
  <c r="C248" i="3"/>
  <c r="C257" i="3"/>
  <c r="C258" i="3" s="1"/>
  <c r="C263" i="3" s="1"/>
  <c r="C146" i="3"/>
  <c r="C129" i="3"/>
  <c r="H134" i="3"/>
  <c r="D205" i="3"/>
  <c r="C236" i="3"/>
  <c r="E243" i="3" s="1"/>
  <c r="A269" i="3"/>
  <c r="F129" i="3"/>
  <c r="B234" i="3"/>
  <c r="E236" i="3"/>
  <c r="E271" i="3"/>
  <c r="C94" i="3"/>
  <c r="C96" i="3" s="1"/>
  <c r="G94" i="3" s="1"/>
  <c r="D103" i="3"/>
  <c r="C257" i="1"/>
  <c r="D43" i="1"/>
  <c r="F43" i="1"/>
  <c r="H47" i="1"/>
  <c r="G91" i="1" s="1"/>
  <c r="H53" i="1"/>
  <c r="F57" i="1"/>
  <c r="D57" i="1"/>
  <c r="D206" i="1" s="1"/>
  <c r="B57" i="1"/>
  <c r="A284" i="1"/>
  <c r="B284" i="1"/>
  <c r="E284" i="1"/>
  <c r="G284" i="1"/>
  <c r="H284" i="1"/>
  <c r="F181" i="1"/>
  <c r="E181" i="1"/>
  <c r="A181" i="1"/>
  <c r="C181" i="1"/>
  <c r="H261" i="1"/>
  <c r="E261" i="1"/>
  <c r="C261" i="1"/>
  <c r="C155" i="1"/>
  <c r="H252" i="1"/>
  <c r="E252" i="1"/>
  <c r="C252" i="1"/>
  <c r="D240" i="1"/>
  <c r="F232" i="1"/>
  <c r="D217" i="1"/>
  <c r="G222" i="1"/>
  <c r="D222" i="1"/>
  <c r="C225" i="1" s="1"/>
  <c r="B222" i="1"/>
  <c r="F66" i="1"/>
  <c r="G167" i="1" s="1"/>
  <c r="C187" i="1"/>
  <c r="C191" i="1" s="1"/>
  <c r="C192" i="1" s="1"/>
  <c r="G96" i="3" l="1"/>
  <c r="F99" i="3" s="1"/>
  <c r="G91" i="3"/>
  <c r="D98" i="3" s="1"/>
  <c r="F160" i="3"/>
  <c r="G161" i="3"/>
  <c r="D262" i="3"/>
  <c r="C207" i="3"/>
  <c r="F201" i="3"/>
  <c r="B201" i="3"/>
  <c r="B133" i="1"/>
  <c r="B235" i="1"/>
  <c r="C249" i="1"/>
  <c r="C169" i="1"/>
  <c r="C232" i="1"/>
  <c r="C105" i="3" l="1"/>
  <c r="D108" i="3" s="1"/>
  <c r="C208" i="3"/>
  <c r="G210" i="3"/>
  <c r="G212" i="3" s="1"/>
  <c r="G216" i="3" s="1"/>
  <c r="C219" i="3" s="1"/>
  <c r="D210" i="3"/>
  <c r="C176" i="3"/>
  <c r="D164" i="3"/>
  <c r="A172" i="3"/>
  <c r="E173" i="3"/>
  <c r="F262" i="3"/>
  <c r="G263" i="3"/>
  <c r="E264" i="1"/>
  <c r="E255" i="1"/>
  <c r="D241" i="1"/>
  <c r="C236" i="1"/>
  <c r="C198" i="1"/>
  <c r="F63" i="1"/>
  <c r="G73" i="1"/>
  <c r="F73" i="1"/>
  <c r="F76" i="1"/>
  <c r="B206" i="1"/>
  <c r="C106" i="3" l="1"/>
  <c r="G108" i="3"/>
  <c r="G110" i="3" s="1"/>
  <c r="G114" i="3" s="1"/>
  <c r="C117" i="3" s="1"/>
  <c r="N121" i="3" s="1"/>
  <c r="N122" i="3" s="1"/>
  <c r="N123" i="3" s="1"/>
  <c r="N124" i="3" s="1"/>
  <c r="N125" i="3" s="1"/>
  <c r="N126" i="3" s="1"/>
  <c r="N127" i="3" s="1"/>
  <c r="N223" i="3"/>
  <c r="N224" i="3" s="1"/>
  <c r="N225" i="3" s="1"/>
  <c r="N226" i="3" s="1"/>
  <c r="N227" i="3" s="1"/>
  <c r="N228" i="3" s="1"/>
  <c r="N229" i="3" s="1"/>
  <c r="C274" i="3"/>
  <c r="G276" i="3"/>
  <c r="D279" i="3"/>
  <c r="B266" i="3"/>
  <c r="E272" i="1"/>
  <c r="A270" i="1"/>
  <c r="F206" i="1"/>
  <c r="C258" i="1"/>
  <c r="C197" i="1"/>
  <c r="C199" i="1" s="1"/>
  <c r="H279" i="1"/>
  <c r="G193" i="1"/>
  <c r="G198" i="1" s="1"/>
  <c r="H237" i="1"/>
  <c r="C237" i="1"/>
  <c r="E244" i="1" s="1"/>
  <c r="E237" i="1"/>
  <c r="C194" i="1"/>
  <c r="G192" i="1" s="1"/>
  <c r="F74" i="1"/>
  <c r="C228" i="3" l="1"/>
  <c r="C233" i="3" s="1"/>
  <c r="C234" i="3" s="1"/>
  <c r="C126" i="3"/>
  <c r="C131" i="3" s="1"/>
  <c r="C132" i="3" s="1"/>
  <c r="C145" i="3" s="1"/>
  <c r="C147" i="3" s="1"/>
  <c r="C152" i="3" s="1"/>
  <c r="G194" i="1"/>
  <c r="D201" i="1" s="1"/>
  <c r="C259" i="1"/>
  <c r="C264" i="1" s="1"/>
  <c r="D263" i="1" s="1"/>
  <c r="G197" i="1"/>
  <c r="G199" i="1" s="1"/>
  <c r="C247" i="3" l="1"/>
  <c r="C249" i="3" s="1"/>
  <c r="C254" i="3" s="1"/>
  <c r="G254" i="3" s="1"/>
  <c r="C243" i="3"/>
  <c r="C141" i="3"/>
  <c r="G141" i="3" s="1"/>
  <c r="D253" i="3"/>
  <c r="G243" i="3"/>
  <c r="D242" i="3"/>
  <c r="G152" i="3"/>
  <c r="D151" i="3"/>
  <c r="C208" i="1"/>
  <c r="C209" i="1" s="1"/>
  <c r="F263" i="1"/>
  <c r="G264" i="1"/>
  <c r="G277" i="1" s="1"/>
  <c r="F202" i="1"/>
  <c r="B202" i="1"/>
  <c r="D140" i="3" l="1"/>
  <c r="I141" i="3" s="1"/>
  <c r="I152" i="3"/>
  <c r="F151" i="3"/>
  <c r="F140" i="3"/>
  <c r="I254" i="3"/>
  <c r="F253" i="3"/>
  <c r="I243" i="3"/>
  <c r="F242" i="3"/>
  <c r="G211" i="1"/>
  <c r="G213" i="1" s="1"/>
  <c r="G217" i="1" s="1"/>
  <c r="C220" i="1" s="1"/>
  <c r="N224" i="1" s="1"/>
  <c r="N225" i="1" s="1"/>
  <c r="N226" i="1" s="1"/>
  <c r="N227" i="1" s="1"/>
  <c r="D211" i="1"/>
  <c r="B267" i="1"/>
  <c r="D280" i="1"/>
  <c r="C275" i="1"/>
  <c r="D276" i="3" l="1"/>
  <c r="F281" i="3"/>
  <c r="B272" i="3"/>
  <c r="C174" i="3"/>
  <c r="E170" i="3"/>
  <c r="D268" i="3"/>
  <c r="F274" i="3"/>
  <c r="C166" i="3"/>
  <c r="B170" i="3"/>
  <c r="N228" i="1"/>
  <c r="N229" i="1" l="1"/>
  <c r="N230" i="1" s="1"/>
  <c r="C229" i="1" s="1"/>
  <c r="C234" i="1" s="1"/>
  <c r="C235" i="1" l="1"/>
  <c r="C244" i="1" s="1"/>
  <c r="G244" i="1" l="1"/>
  <c r="C248" i="1"/>
  <c r="C250" i="1" s="1"/>
  <c r="C255" i="1" l="1"/>
  <c r="D254" i="1" s="1"/>
  <c r="D243" i="1"/>
  <c r="G255" i="1" l="1"/>
  <c r="F254" i="1"/>
  <c r="I244" i="1"/>
  <c r="F243" i="1"/>
  <c r="B273" i="1" l="1"/>
  <c r="D277" i="1"/>
  <c r="F282" i="1"/>
  <c r="I255" i="1"/>
  <c r="D269" i="1" s="1"/>
  <c r="F275" i="1" l="1"/>
  <c r="C134" i="1"/>
  <c r="D115" i="1" l="1"/>
  <c r="G63" i="1" l="1"/>
  <c r="D139" i="1" l="1"/>
  <c r="D138" i="1"/>
  <c r="A178" i="1"/>
  <c r="H159" i="1" l="1"/>
  <c r="E159" i="1"/>
  <c r="C159" i="1"/>
  <c r="E162" i="1" s="1"/>
  <c r="H150" i="1"/>
  <c r="E150" i="1"/>
  <c r="C150" i="1"/>
  <c r="E153" i="1" s="1"/>
  <c r="H135" i="1"/>
  <c r="E135" i="1"/>
  <c r="C135" i="1"/>
  <c r="E142" i="1" s="1"/>
  <c r="B120" i="1"/>
  <c r="D120" i="1"/>
  <c r="C123" i="1" s="1"/>
  <c r="C147" i="1" s="1"/>
  <c r="G120" i="1"/>
  <c r="C85" i="1" l="1"/>
  <c r="C95" i="1"/>
  <c r="F130" i="1" l="1"/>
  <c r="C130" i="1"/>
  <c r="C89" i="1"/>
  <c r="C90" i="1" s="1"/>
  <c r="C92" i="1" s="1"/>
  <c r="C156" i="1"/>
  <c r="G96" i="1"/>
  <c r="C96" i="1"/>
  <c r="G90" i="1" l="1"/>
  <c r="G92" i="1" s="1"/>
  <c r="C157" i="1"/>
  <c r="F64" i="1"/>
  <c r="C162" i="1" l="1"/>
  <c r="D161" i="1" s="1"/>
  <c r="F161" i="1" s="1"/>
  <c r="F104" i="1"/>
  <c r="D104" i="1"/>
  <c r="C97" i="1"/>
  <c r="G95" i="1" s="1"/>
  <c r="G162" i="1" l="1"/>
  <c r="G97" i="1"/>
  <c r="C106" i="1" s="1"/>
  <c r="G109" i="1" s="1"/>
  <c r="F100" i="1" l="1"/>
  <c r="A173" i="1"/>
  <c r="C177" i="1"/>
  <c r="D165" i="1"/>
  <c r="E174" i="1"/>
  <c r="D99" i="1"/>
  <c r="C107" i="1" l="1"/>
  <c r="D109" i="1"/>
  <c r="G111" i="1"/>
  <c r="G115" i="1" l="1"/>
  <c r="C118" i="1" s="1"/>
  <c r="N122" i="1" s="1"/>
  <c r="N123" i="1" s="1"/>
  <c r="N124" i="1" s="1"/>
  <c r="N125" i="1" s="1"/>
  <c r="N126" i="1" s="1"/>
  <c r="N127" i="1" s="1"/>
  <c r="N128" i="1" s="1"/>
  <c r="C127" i="1" s="1"/>
  <c r="C132" i="1" s="1"/>
  <c r="C133" i="1" s="1"/>
  <c r="C142" i="1" l="1"/>
  <c r="D141" i="1" s="1"/>
  <c r="C146" i="1"/>
  <c r="C148" i="1" s="1"/>
  <c r="C153" i="1" l="1"/>
  <c r="D152" i="1" s="1"/>
  <c r="I153" i="1" s="1"/>
  <c r="G142" i="1"/>
  <c r="F152" i="1" l="1"/>
  <c r="G153" i="1"/>
  <c r="F141" i="1"/>
  <c r="I142" i="1"/>
  <c r="C167" i="1" l="1"/>
  <c r="B171" i="1"/>
  <c r="E171" i="1"/>
  <c r="C175" i="1"/>
</calcChain>
</file>

<file path=xl/sharedStrings.xml><?xml version="1.0" encoding="utf-8"?>
<sst xmlns="http://schemas.openxmlformats.org/spreadsheetml/2006/main" count="795" uniqueCount="132">
  <si>
    <t>1) DIMENSIONAMIENTO</t>
  </si>
  <si>
    <t>m</t>
  </si>
  <si>
    <t>Pasos =</t>
  </si>
  <si>
    <t>Contrapasos =</t>
  </si>
  <si>
    <t>Kg/cm2</t>
  </si>
  <si>
    <t>t =</t>
  </si>
  <si>
    <t>fy =</t>
  </si>
  <si>
    <t>t promedio =</t>
  </si>
  <si>
    <t>s/c =</t>
  </si>
  <si>
    <t>Kg/m2</t>
  </si>
  <si>
    <t>cm</t>
  </si>
  <si>
    <t>Parte Inclinada:</t>
  </si>
  <si>
    <t>D =</t>
  </si>
  <si>
    <t>Tn/m2</t>
  </si>
  <si>
    <t>L =</t>
  </si>
  <si>
    <t>Tn/m</t>
  </si>
  <si>
    <t>Carga Muerta =</t>
  </si>
  <si>
    <t>Descanso:</t>
  </si>
  <si>
    <t>Tn</t>
  </si>
  <si>
    <t>Mx =</t>
  </si>
  <si>
    <t>&gt;&gt;&gt;&gt;&gt;&gt;&gt;&gt;&gt;</t>
  </si>
  <si>
    <t>X=</t>
  </si>
  <si>
    <t>Mmax =</t>
  </si>
  <si>
    <t>Tn - m</t>
  </si>
  <si>
    <t>As =</t>
  </si>
  <si>
    <t>cm2</t>
  </si>
  <si>
    <t>As principal</t>
  </si>
  <si>
    <t>Usar</t>
  </si>
  <si>
    <t>que equivale a</t>
  </si>
  <si>
    <t>cm2  @</t>
  </si>
  <si>
    <t>As(-) =</t>
  </si>
  <si>
    <t>As (-) adoptado =</t>
  </si>
  <si>
    <t>As ( - )</t>
  </si>
  <si>
    <t>As temp en 1 m. =</t>
  </si>
  <si>
    <t>Long. del primer tramo =</t>
  </si>
  <si>
    <t>As temp en todo el tramo =</t>
  </si>
  <si>
    <t>As temp</t>
  </si>
  <si>
    <t xml:space="preserve">    @</t>
  </si>
  <si>
    <t>R1 =</t>
  </si>
  <si>
    <t>Tn-m</t>
  </si>
  <si>
    <t>espesor promedio  (hm) =</t>
  </si>
  <si>
    <t>TABLA 1</t>
  </si>
  <si>
    <t>ACERO DISPONIBLES EN cm2</t>
  </si>
  <si>
    <t>N°</t>
  </si>
  <si>
    <t>DIAMETRO</t>
  </si>
  <si>
    <t>AREA</t>
  </si>
  <si>
    <t>3/8"</t>
  </si>
  <si>
    <t>1/2"</t>
  </si>
  <si>
    <t>5/8"</t>
  </si>
  <si>
    <t>3/4"</t>
  </si>
  <si>
    <t>7/8"</t>
  </si>
  <si>
    <t>1"</t>
  </si>
  <si>
    <t>1 1/8"</t>
  </si>
  <si>
    <t>1 1/4"</t>
  </si>
  <si>
    <t>1 3/8"</t>
  </si>
  <si>
    <r>
      <rPr>
        <sz val="10"/>
        <color theme="1"/>
        <rFont val="Calibri"/>
        <family val="2"/>
      </rPr>
      <t xml:space="preserve">φ </t>
    </r>
    <r>
      <rPr>
        <sz val="11"/>
        <color theme="1"/>
        <rFont val="Arial"/>
        <family val="2"/>
      </rPr>
      <t>(pulg)</t>
    </r>
  </si>
  <si>
    <t xml:space="preserve"> Usar:  t =</t>
  </si>
  <si>
    <t>DATOS:</t>
  </si>
  <si>
    <t>Lc =</t>
  </si>
  <si>
    <t>Li =</t>
  </si>
  <si>
    <t>Ld =</t>
  </si>
  <si>
    <t>Hc =</t>
  </si>
  <si>
    <t>descanso t =</t>
  </si>
  <si>
    <t>cos𝜃  =</t>
  </si>
  <si>
    <t>P.P =</t>
  </si>
  <si>
    <t>Acab. =</t>
  </si>
  <si>
    <t>Wu1 = 1.4D+1.7L =</t>
  </si>
  <si>
    <t>Wu2 = 1.4D+1.7L =</t>
  </si>
  <si>
    <t>R1</t>
  </si>
  <si>
    <t>R2</t>
  </si>
  <si>
    <t>Diseño:</t>
  </si>
  <si>
    <t>As min2 =</t>
  </si>
  <si>
    <t>As min1 =</t>
  </si>
  <si>
    <t>Usar: As =</t>
  </si>
  <si>
    <t>⁺ Mdiseño =</t>
  </si>
  <si>
    <t>a =</t>
  </si>
  <si>
    <t>Considerando:</t>
  </si>
  <si>
    <t>Diam. =</t>
  </si>
  <si>
    <t>Area =</t>
  </si>
  <si>
    <t>d =</t>
  </si>
  <si>
    <t>Recubrim. R =</t>
  </si>
  <si>
    <t>Usar acero #</t>
  </si>
  <si>
    <t>Espaciamiento</t>
  </si>
  <si>
    <t>S =</t>
  </si>
  <si>
    <r>
      <rPr>
        <b/>
        <sz val="10"/>
        <rFont val="Calibri"/>
        <family val="2"/>
      </rPr>
      <t>Ø</t>
    </r>
    <r>
      <rPr>
        <b/>
        <sz val="7.5"/>
        <rFont val="Arial"/>
      </rPr>
      <t xml:space="preserve">  de </t>
    </r>
  </si>
  <si>
    <t>t</t>
  </si>
  <si>
    <t>Espaciamiento Máximo</t>
  </si>
  <si>
    <t>Smax1 =</t>
  </si>
  <si>
    <t>Smax2 =</t>
  </si>
  <si>
    <t>f'c =</t>
  </si>
  <si>
    <t>α</t>
  </si>
  <si>
    <t>α =</t>
  </si>
  <si>
    <t>TABLA 2</t>
  </si>
  <si>
    <t>(Ver tabla 1)</t>
  </si>
  <si>
    <t>Valores "α" para momento de diseño</t>
  </si>
  <si>
    <t>La eleccion de pende del nivel de empotramiento y rigidez de los elementos donde se apoyan la estructura</t>
  </si>
  <si>
    <t>Cuando nuestro apoyo es muy rigido, grande, tiene buen peralte, tiene buen espesor en las bases</t>
  </si>
  <si>
    <t>Cuando nuestro apoyo tiene mayor dimension que puede ser una viga, placas, el apoyo obsorbe momentos</t>
  </si>
  <si>
    <t>(Ver tabla 2)</t>
  </si>
  <si>
    <r>
      <t xml:space="preserve">Nota: generalmente se usa para el diseño los valores de α=0.9 y </t>
    </r>
    <r>
      <rPr>
        <sz val="11"/>
        <color theme="1"/>
        <rFont val="Calibri"/>
        <family val="2"/>
      </rPr>
      <t>β= 2</t>
    </r>
  </si>
  <si>
    <t>TABLA 3</t>
  </si>
  <si>
    <t>As(-) = As(+)/β &gt;= As temp</t>
  </si>
  <si>
    <t>β</t>
  </si>
  <si>
    <t>β =</t>
  </si>
  <si>
    <t>(Ver tabla 3)</t>
  </si>
  <si>
    <t>Valores "β" para momento de diseño negativo</t>
  </si>
  <si>
    <t>Apoyos monoliticos poco rigidos</t>
  </si>
  <si>
    <t>Apoyos monoliticos rigidos</t>
  </si>
  <si>
    <t>Cuando nuestros apoyos no absorben nada de momentos. Ocurre cuando no hay empotramiento, el espesor del apoyo es muy pequeño de 10 a 15 cm, no deja fluir nuestro acero.</t>
  </si>
  <si>
    <t xml:space="preserve">Apoyo </t>
  </si>
  <si>
    <t>Lv =</t>
  </si>
  <si>
    <t>Lv1 =</t>
  </si>
  <si>
    <t>Ld1 =</t>
  </si>
  <si>
    <t>Li1 =</t>
  </si>
  <si>
    <t>Ld2 =</t>
  </si>
  <si>
    <t>Lv2 =</t>
  </si>
  <si>
    <t>Ancho b1 =</t>
  </si>
  <si>
    <t>Ancho b2 =</t>
  </si>
  <si>
    <t>DIMENSIONAMIENTO PRIMER TRAMO:</t>
  </si>
  <si>
    <t>DIMENSIONAMIENTO SEGUNDO TRAMO:</t>
  </si>
  <si>
    <t xml:space="preserve">2) DISEÑO PRIMER TRAMO </t>
  </si>
  <si>
    <t>&gt;&gt;&gt;&gt;&gt;&gt;   X=</t>
  </si>
  <si>
    <t>&gt;&gt;&gt;&gt;&gt;&gt;     Mmax =</t>
  </si>
  <si>
    <t>Long. del segundo tramo =</t>
  </si>
  <si>
    <t>Apoyo</t>
  </si>
  <si>
    <t xml:space="preserve">2) DISEÑO SEGUNDO TRAMO </t>
  </si>
  <si>
    <t>PRIMER TRAMO</t>
  </si>
  <si>
    <t>SEGUNDO TRAMO</t>
  </si>
  <si>
    <t>(Viga/Muro)</t>
  </si>
  <si>
    <t>As min =</t>
  </si>
  <si>
    <t>P. Acabado =</t>
  </si>
  <si>
    <r>
      <t>DISEÑO DE ESCALERA</t>
    </r>
    <r>
      <rPr>
        <b/>
        <u/>
        <sz val="22"/>
        <color rgb="FFFF0000"/>
        <rFont val="Arial"/>
        <family val="2"/>
      </rPr>
      <t xml:space="preserve"> - DOS TRAMOS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</si>
</sst>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&quot;Nº&quot;\ 0"/>
  </numFmts>
  <fonts count="25" x14ac:knownFonts="1">
    <font>
      <sz val="11"/>
      <color theme="1"/>
      <name val="Calibri"/>
      <family val="2"/>
      <scheme val="minor"/>
    </font>
    <font>
      <b/>
      <u/>
      <sz val="12"/>
      <color indexed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Symbol"/>
      <family val="1"/>
      <charset val="2"/>
    </font>
    <font>
      <b/>
      <sz val="10"/>
      <name val="Arial"/>
    </font>
    <font>
      <sz val="10"/>
      <name val="Arial"/>
      <family val="2"/>
    </font>
    <font>
      <b/>
      <sz val="7.5"/>
      <name val="Arial"/>
    </font>
    <font>
      <sz val="10"/>
      <color indexed="47"/>
      <name val="Arial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b/>
      <sz val="10"/>
      <name val="Symbol"/>
      <family val="2"/>
      <charset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12"/>
      <color rgb="FF0070C0"/>
      <name val="Arial"/>
      <family val="2"/>
    </font>
    <font>
      <b/>
      <u/>
      <sz val="22"/>
      <color indexed="10"/>
      <name val="Arial"/>
      <family val="2"/>
    </font>
    <font>
      <b/>
      <u/>
      <sz val="22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0" fillId="2" borderId="0" xfId="0" applyFill="1" applyAlignment="1">
      <alignment horizontal="center" vertical="center"/>
    </xf>
    <xf numFmtId="2" fontId="0" fillId="2" borderId="0" xfId="0" applyNumberFormat="1" applyFill="1"/>
    <xf numFmtId="0" fontId="2" fillId="2" borderId="0" xfId="0" applyFont="1" applyFill="1" applyAlignment="1">
      <alignment horizontal="right"/>
    </xf>
    <xf numFmtId="0" fontId="0" fillId="2" borderId="0" xfId="0" applyFill="1" applyAlignment="1">
      <alignment horizontal="left"/>
    </xf>
    <xf numFmtId="0" fontId="4" fillId="2" borderId="0" xfId="0" applyFont="1" applyFill="1"/>
    <xf numFmtId="0" fontId="8" fillId="2" borderId="0" xfId="0" applyFont="1" applyFill="1"/>
    <xf numFmtId="2" fontId="8" fillId="2" borderId="0" xfId="0" quotePrefix="1" applyNumberFormat="1" applyFont="1" applyFill="1"/>
    <xf numFmtId="0" fontId="8" fillId="2" borderId="0" xfId="0" quotePrefix="1" applyFont="1" applyFill="1"/>
    <xf numFmtId="12" fontId="5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right"/>
    </xf>
    <xf numFmtId="0" fontId="5" fillId="2" borderId="2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center"/>
    </xf>
    <xf numFmtId="12" fontId="5" fillId="2" borderId="3" xfId="0" applyNumberFormat="1" applyFont="1" applyFill="1" applyBorder="1" applyAlignment="1">
      <alignment horizontal="left"/>
    </xf>
    <xf numFmtId="0" fontId="0" fillId="2" borderId="3" xfId="0" applyFill="1" applyBorder="1" applyAlignment="1">
      <alignment horizontal="center"/>
    </xf>
    <xf numFmtId="2" fontId="0" fillId="2" borderId="3" xfId="0" applyNumberFormat="1" applyFill="1" applyBorder="1"/>
    <xf numFmtId="0" fontId="0" fillId="2" borderId="3" xfId="0" applyFill="1" applyBorder="1"/>
    <xf numFmtId="0" fontId="0" fillId="2" borderId="4" xfId="0" applyFill="1" applyBorder="1"/>
    <xf numFmtId="164" fontId="0" fillId="2" borderId="0" xfId="0" applyNumberFormat="1" applyFill="1" applyAlignment="1">
      <alignment horizontal="center"/>
    </xf>
    <xf numFmtId="0" fontId="10" fillId="2" borderId="1" xfId="0" applyFont="1" applyFill="1" applyBorder="1" applyAlignment="1">
      <alignment horizontal="center"/>
    </xf>
    <xf numFmtId="12" fontId="10" fillId="2" borderId="1" xfId="0" applyNumberFormat="1" applyFont="1" applyFill="1" applyBorder="1" applyAlignment="1">
      <alignment horizontal="center"/>
    </xf>
    <xf numFmtId="2" fontId="10" fillId="2" borderId="1" xfId="0" applyNumberFormat="1" applyFont="1" applyFill="1" applyBorder="1" applyAlignment="1">
      <alignment horizontal="center"/>
    </xf>
    <xf numFmtId="164" fontId="10" fillId="2" borderId="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164" fontId="0" fillId="2" borderId="0" xfId="0" quotePrefix="1" applyNumberFormat="1" applyFill="1" applyAlignment="1">
      <alignment horizontal="center"/>
    </xf>
    <xf numFmtId="164" fontId="0" fillId="2" borderId="0" xfId="0" quotePrefix="1" applyNumberFormat="1" applyFill="1" applyAlignment="1">
      <alignment horizontal="center" vertical="center"/>
    </xf>
    <xf numFmtId="2" fontId="0" fillId="3" borderId="0" xfId="0" quotePrefix="1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2" borderId="0" xfId="0" applyFill="1" applyAlignment="1">
      <alignment horizontal="right" vertical="center"/>
    </xf>
    <xf numFmtId="2" fontId="0" fillId="2" borderId="0" xfId="0" applyNumberFormat="1" applyFill="1" applyAlignment="1">
      <alignment horizontal="left" indent="5"/>
    </xf>
    <xf numFmtId="0" fontId="9" fillId="2" borderId="0" xfId="0" applyFont="1" applyFill="1" applyAlignment="1">
      <alignment horizontal="right" vertical="center"/>
    </xf>
    <xf numFmtId="2" fontId="0" fillId="2" borderId="0" xfId="0" applyNumberForma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164" fontId="0" fillId="2" borderId="0" xfId="0" applyNumberForma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12" fontId="10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center"/>
    </xf>
    <xf numFmtId="164" fontId="10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/>
    <xf numFmtId="0" fontId="13" fillId="2" borderId="0" xfId="0" applyFont="1" applyFill="1" applyAlignment="1">
      <alignment horizontal="center" vertical="center"/>
    </xf>
    <xf numFmtId="165" fontId="13" fillId="2" borderId="0" xfId="0" applyNumberFormat="1" applyFont="1" applyFill="1" applyAlignment="1">
      <alignment horizontal="right"/>
    </xf>
    <xf numFmtId="164" fontId="13" fillId="2" borderId="0" xfId="0" applyNumberFormat="1" applyFont="1" applyFill="1" applyAlignment="1">
      <alignment horizontal="center" vertical="center"/>
    </xf>
    <xf numFmtId="2" fontId="6" fillId="2" borderId="0" xfId="0" quotePrefix="1" applyNumberFormat="1" applyFont="1" applyFill="1" applyAlignment="1">
      <alignment horizontal="right"/>
    </xf>
    <xf numFmtId="0" fontId="6" fillId="2" borderId="0" xfId="0" quotePrefix="1" applyFont="1" applyFill="1" applyAlignment="1">
      <alignment horizontal="center"/>
    </xf>
    <xf numFmtId="0" fontId="6" fillId="2" borderId="0" xfId="0" applyFont="1" applyFill="1" applyAlignment="1">
      <alignment horizontal="left"/>
    </xf>
    <xf numFmtId="0" fontId="6" fillId="3" borderId="0" xfId="0" quotePrefix="1" applyFont="1" applyFill="1" applyAlignment="1">
      <alignment horizontal="center"/>
    </xf>
    <xf numFmtId="2" fontId="6" fillId="2" borderId="0" xfId="0" applyNumberFormat="1" applyFont="1" applyFill="1" applyAlignment="1">
      <alignment horizontal="center" vertical="center"/>
    </xf>
    <xf numFmtId="12" fontId="0" fillId="2" borderId="0" xfId="0" applyNumberFormat="1" applyFill="1" applyAlignment="1">
      <alignment horizontal="right" vertical="center"/>
    </xf>
    <xf numFmtId="0" fontId="15" fillId="2" borderId="3" xfId="0" applyFont="1" applyFill="1" applyBorder="1" applyAlignment="1">
      <alignment horizontal="left"/>
    </xf>
    <xf numFmtId="0" fontId="16" fillId="2" borderId="0" xfId="0" applyFont="1" applyFill="1"/>
    <xf numFmtId="0" fontId="17" fillId="2" borderId="0" xfId="0" applyFont="1" applyFill="1"/>
    <xf numFmtId="2" fontId="16" fillId="2" borderId="0" xfId="0" applyNumberFormat="1" applyFont="1" applyFill="1" applyAlignment="1">
      <alignment horizontal="center"/>
    </xf>
    <xf numFmtId="2" fontId="16" fillId="2" borderId="0" xfId="0" applyNumberFormat="1" applyFont="1" applyFill="1" applyAlignment="1">
      <alignment horizontal="center" vertical="center"/>
    </xf>
    <xf numFmtId="2" fontId="16" fillId="2" borderId="0" xfId="0" applyNumberFormat="1" applyFont="1" applyFill="1" applyAlignment="1">
      <alignment horizontal="left"/>
    </xf>
    <xf numFmtId="0" fontId="18" fillId="2" borderId="0" xfId="0" applyFont="1" applyFill="1"/>
    <xf numFmtId="0" fontId="19" fillId="2" borderId="0" xfId="0" applyFont="1" applyFill="1"/>
    <xf numFmtId="2" fontId="0" fillId="2" borderId="3" xfId="0" applyNumberFormat="1" applyFill="1" applyBorder="1" applyAlignment="1">
      <alignment horizontal="center"/>
    </xf>
    <xf numFmtId="2" fontId="16" fillId="2" borderId="0" xfId="0" applyNumberFormat="1" applyFont="1" applyFill="1" applyAlignment="1">
      <alignment horizontal="left" indent="5"/>
    </xf>
    <xf numFmtId="2" fontId="16" fillId="2" borderId="0" xfId="0" applyNumberFormat="1" applyFont="1" applyFill="1" applyAlignment="1">
      <alignment horizontal="left" indent="6"/>
    </xf>
    <xf numFmtId="12" fontId="16" fillId="3" borderId="0" xfId="0" applyNumberFormat="1" applyFont="1" applyFill="1" applyAlignment="1">
      <alignment horizontal="left" vertical="center" indent="4"/>
    </xf>
    <xf numFmtId="165" fontId="0" fillId="2" borderId="0" xfId="0" applyNumberFormat="1" applyFill="1" applyAlignment="1">
      <alignment horizontal="right"/>
    </xf>
    <xf numFmtId="2" fontId="0" fillId="2" borderId="0" xfId="0" applyNumberFormat="1" applyFill="1" applyAlignment="1">
      <alignment horizontal="left"/>
    </xf>
    <xf numFmtId="164" fontId="0" fillId="2" borderId="0" xfId="0" applyNumberFormat="1" applyFill="1" applyAlignment="1">
      <alignment horizontal="left" vertical="center"/>
    </xf>
    <xf numFmtId="0" fontId="0" fillId="4" borderId="0" xfId="0" applyFill="1"/>
    <xf numFmtId="12" fontId="16" fillId="2" borderId="0" xfId="0" applyNumberFormat="1" applyFont="1" applyFill="1" applyAlignment="1">
      <alignment horizontal="left" vertical="center" indent="4"/>
    </xf>
    <xf numFmtId="2" fontId="9" fillId="2" borderId="0" xfId="0" applyNumberFormat="1" applyFont="1" applyFill="1"/>
    <xf numFmtId="0" fontId="20" fillId="0" borderId="0" xfId="0" applyFont="1" applyAlignment="1">
      <alignment horizontal="right"/>
    </xf>
    <xf numFmtId="0" fontId="10" fillId="2" borderId="2" xfId="0" applyFont="1" applyFill="1" applyBorder="1"/>
    <xf numFmtId="0" fontId="10" fillId="2" borderId="4" xfId="0" applyFont="1" applyFill="1" applyBorder="1"/>
    <xf numFmtId="2" fontId="16" fillId="3" borderId="0" xfId="0" applyNumberFormat="1" applyFont="1" applyFill="1" applyAlignment="1">
      <alignment horizontal="center" vertical="center"/>
    </xf>
    <xf numFmtId="0" fontId="10" fillId="2" borderId="2" xfId="0" applyFont="1" applyFill="1" applyBorder="1" applyAlignment="1">
      <alignment horizontal="left"/>
    </xf>
    <xf numFmtId="2" fontId="5" fillId="2" borderId="0" xfId="0" applyNumberFormat="1" applyFont="1" applyFill="1" applyAlignment="1">
      <alignment horizontal="center" vertical="center"/>
    </xf>
    <xf numFmtId="2" fontId="0" fillId="2" borderId="0" xfId="0" applyNumberFormat="1" applyFill="1" applyAlignment="1">
      <alignment horizontal="left" indent="2"/>
    </xf>
    <xf numFmtId="0" fontId="0" fillId="2" borderId="0" xfId="0" applyFill="1" applyAlignment="1">
      <alignment horizontal="left" indent="1"/>
    </xf>
    <xf numFmtId="2" fontId="2" fillId="2" borderId="0" xfId="0" applyNumberFormat="1" applyFont="1" applyFill="1"/>
    <xf numFmtId="2" fontId="0" fillId="2" borderId="0" xfId="0" applyNumberFormat="1" applyFill="1" applyAlignment="1">
      <alignment horizontal="right"/>
    </xf>
    <xf numFmtId="0" fontId="18" fillId="2" borderId="0" xfId="0" applyFont="1" applyFill="1" applyAlignment="1">
      <alignment horizontal="left"/>
    </xf>
    <xf numFmtId="2" fontId="16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left" indent="3"/>
    </xf>
    <xf numFmtId="0" fontId="5" fillId="2" borderId="0" xfId="0" applyFont="1" applyFill="1" applyAlignment="1">
      <alignment horizontal="right"/>
    </xf>
    <xf numFmtId="0" fontId="5" fillId="2" borderId="0" xfId="0" applyFont="1" applyFill="1" applyAlignment="1">
      <alignment horizontal="center"/>
    </xf>
    <xf numFmtId="0" fontId="15" fillId="2" borderId="0" xfId="0" applyFont="1" applyFill="1" applyAlignment="1">
      <alignment horizontal="left"/>
    </xf>
    <xf numFmtId="2" fontId="0" fillId="2" borderId="0" xfId="0" applyNumberFormat="1" applyFill="1" applyAlignment="1">
      <alignment horizontal="left" indent="4"/>
    </xf>
    <xf numFmtId="0" fontId="22" fillId="2" borderId="0" xfId="0" applyFont="1" applyFill="1"/>
    <xf numFmtId="2" fontId="0" fillId="2" borderId="0" xfId="0" applyNumberFormat="1" applyFill="1" applyAlignment="1">
      <alignment horizontal="left" indent="6"/>
    </xf>
    <xf numFmtId="2" fontId="0" fillId="2" borderId="0" xfId="0" applyNumberFormat="1" applyFill="1" applyAlignment="1">
      <alignment horizontal="right" indent="2"/>
    </xf>
    <xf numFmtId="0" fontId="0" fillId="0" borderId="0" xfId="0" applyAlignment="1">
      <alignment horizontal="center" vertical="center"/>
    </xf>
    <xf numFmtId="2" fontId="16" fillId="2" borderId="0" xfId="0" applyNumberFormat="1" applyFont="1" applyFill="1"/>
    <xf numFmtId="0" fontId="19" fillId="2" borderId="0" xfId="0" applyFont="1" applyFill="1" applyAlignment="1">
      <alignment horizontal="left"/>
    </xf>
    <xf numFmtId="0" fontId="0" fillId="2" borderId="0" xfId="0" applyFill="1" applyAlignment="1">
      <alignment horizontal="left" indent="6"/>
    </xf>
    <xf numFmtId="0" fontId="16" fillId="2" borderId="0" xfId="0" applyFont="1" applyFill="1" applyAlignment="1">
      <alignment horizontal="left" indent="2"/>
    </xf>
    <xf numFmtId="2" fontId="0" fillId="3" borderId="0" xfId="0" applyNumberFormat="1" applyFill="1" applyAlignment="1">
      <alignment horizontal="right" vertical="center"/>
    </xf>
    <xf numFmtId="0" fontId="6" fillId="2" borderId="0" xfId="0" applyFont="1" applyFill="1"/>
    <xf numFmtId="2" fontId="0" fillId="3" borderId="0" xfId="0" applyNumberFormat="1" applyFill="1" applyAlignment="1">
      <alignment horizontal="left" vertical="center"/>
    </xf>
    <xf numFmtId="2" fontId="0" fillId="3" borderId="0" xfId="0" applyNumberFormat="1" applyFill="1" applyAlignment="1">
      <alignment horizontal="left" vertical="center" indent="5"/>
    </xf>
    <xf numFmtId="2" fontId="0" fillId="3" borderId="0" xfId="0" applyNumberFormat="1" applyFill="1" applyAlignment="1">
      <alignment horizontal="left" vertical="center" indent="6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2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jpeg"/><Relationship Id="rId5" Type="http://schemas.openxmlformats.org/officeDocument/2006/relationships/image" Target="../media/image7.jpeg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621196</xdr:colOff>
      <xdr:row>50</xdr:row>
      <xdr:rowOff>0</xdr:rowOff>
    </xdr:from>
    <xdr:to>
      <xdr:col>6</xdr:col>
      <xdr:colOff>615043</xdr:colOff>
      <xdr:row>55</xdr:row>
      <xdr:rowOff>0</xdr:rowOff>
    </xdr:to>
    <xdr:sp macro="" textlink="">
      <xdr:nvSpPr>
        <xdr:cNvPr id="276" name="Rectángulo 275">
          <a:extLst>
            <a:ext uri="{FF2B5EF4-FFF2-40B4-BE49-F238E27FC236}">
              <a16:creationId xmlns:a16="http://schemas.microsoft.com/office/drawing/2014/main" id="{D324586D-24D2-408A-BF61-DE9914C52C0F}"/>
            </a:ext>
          </a:extLst>
        </xdr:cNvPr>
        <xdr:cNvSpPr/>
      </xdr:nvSpPr>
      <xdr:spPr>
        <a:xfrm>
          <a:off x="621196" y="10055087"/>
          <a:ext cx="5211890" cy="95250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190500</xdr:colOff>
      <xdr:row>43</xdr:row>
      <xdr:rowOff>197826</xdr:rowOff>
    </xdr:from>
    <xdr:to>
      <xdr:col>6</xdr:col>
      <xdr:colOff>604157</xdr:colOff>
      <xdr:row>49</xdr:row>
      <xdr:rowOff>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922318" y="9047417"/>
          <a:ext cx="3877294" cy="953833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745672</xdr:colOff>
      <xdr:row>44</xdr:row>
      <xdr:rowOff>575</xdr:rowOff>
    </xdr:from>
    <xdr:to>
      <xdr:col>6</xdr:col>
      <xdr:colOff>729155</xdr:colOff>
      <xdr:row>55</xdr:row>
      <xdr:rowOff>0</xdr:rowOff>
    </xdr:to>
    <xdr:sp macro="" textlink="">
      <xdr:nvSpPr>
        <xdr:cNvPr id="475" name="Rectángulo 474">
          <a:extLst>
            <a:ext uri="{FF2B5EF4-FFF2-40B4-BE49-F238E27FC236}">
              <a16:creationId xmlns:a16="http://schemas.microsoft.com/office/drawing/2014/main" id="{9F84513E-1030-4E39-BBC7-D04E11DA273E}"/>
            </a:ext>
          </a:extLst>
        </xdr:cNvPr>
        <xdr:cNvSpPr/>
      </xdr:nvSpPr>
      <xdr:spPr>
        <a:xfrm>
          <a:off x="4214086" y="8960644"/>
          <a:ext cx="1717690" cy="197011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2</xdr:col>
      <xdr:colOff>4511</xdr:colOff>
      <xdr:row>99</xdr:row>
      <xdr:rowOff>38100</xdr:rowOff>
    </xdr:from>
    <xdr:to>
      <xdr:col>6</xdr:col>
      <xdr:colOff>32938</xdr:colOff>
      <xdr:row>104</xdr:row>
      <xdr:rowOff>19053</xdr:rowOff>
    </xdr:to>
    <xdr:pic>
      <xdr:nvPicPr>
        <xdr:cNvPr id="23" name="Picture 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9064" y="19529258"/>
          <a:ext cx="3497532" cy="7980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401266</xdr:colOff>
      <xdr:row>44</xdr:row>
      <xdr:rowOff>4053</xdr:rowOff>
    </xdr:from>
    <xdr:to>
      <xdr:col>2</xdr:col>
      <xdr:colOff>404104</xdr:colOff>
      <xdr:row>49</xdr:row>
      <xdr:rowOff>0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 flipH="1" flipV="1">
          <a:off x="1171372" y="591766"/>
          <a:ext cx="2838" cy="95797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628651</xdr:colOff>
      <xdr:row>44</xdr:row>
      <xdr:rowOff>0</xdr:rowOff>
    </xdr:from>
    <xdr:to>
      <xdr:col>2</xdr:col>
      <xdr:colOff>636351</xdr:colOff>
      <xdr:row>49</xdr:row>
      <xdr:rowOff>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 flipV="1">
          <a:off x="1398757" y="583660"/>
          <a:ext cx="7700" cy="96607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850360</xdr:colOff>
      <xdr:row>44</xdr:row>
      <xdr:rowOff>0</xdr:rowOff>
    </xdr:from>
    <xdr:to>
      <xdr:col>2</xdr:col>
      <xdr:colOff>855224</xdr:colOff>
      <xdr:row>49</xdr:row>
      <xdr:rowOff>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 flipV="1">
          <a:off x="1620466" y="579606"/>
          <a:ext cx="4864" cy="97013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171451</xdr:colOff>
      <xdr:row>44</xdr:row>
      <xdr:rowOff>8106</xdr:rowOff>
    </xdr:from>
    <xdr:to>
      <xdr:col>3</xdr:col>
      <xdr:colOff>178341</xdr:colOff>
      <xdr:row>49</xdr:row>
      <xdr:rowOff>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flipV="1">
          <a:off x="1845419" y="595819"/>
          <a:ext cx="6890" cy="95391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406402</xdr:colOff>
      <xdr:row>44</xdr:row>
      <xdr:rowOff>4053</xdr:rowOff>
    </xdr:from>
    <xdr:to>
      <xdr:col>3</xdr:col>
      <xdr:colOff>409036</xdr:colOff>
      <xdr:row>49</xdr:row>
      <xdr:rowOff>0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 flipV="1">
          <a:off x="3001965" y="8822616"/>
          <a:ext cx="2634" cy="94844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651554</xdr:colOff>
      <xdr:row>44</xdr:row>
      <xdr:rowOff>8106</xdr:rowOff>
    </xdr:from>
    <xdr:to>
      <xdr:col>3</xdr:col>
      <xdr:colOff>655608</xdr:colOff>
      <xdr:row>49</xdr:row>
      <xdr:rowOff>0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 flipH="1" flipV="1">
          <a:off x="3247117" y="8826669"/>
          <a:ext cx="4054" cy="94439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52996</xdr:colOff>
      <xdr:row>43</xdr:row>
      <xdr:rowOff>197826</xdr:rowOff>
    </xdr:from>
    <xdr:to>
      <xdr:col>4</xdr:col>
      <xdr:colOff>52996</xdr:colOff>
      <xdr:row>49</xdr:row>
      <xdr:rowOff>0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 flipV="1">
          <a:off x="3513746" y="8817951"/>
          <a:ext cx="0" cy="95311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303989</xdr:colOff>
      <xdr:row>44</xdr:row>
      <xdr:rowOff>0</xdr:rowOff>
    </xdr:from>
    <xdr:to>
      <xdr:col>4</xdr:col>
      <xdr:colOff>308042</xdr:colOff>
      <xdr:row>49</xdr:row>
      <xdr:rowOff>0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 flipV="1">
          <a:off x="2731851" y="583661"/>
          <a:ext cx="4053" cy="98897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522861</xdr:colOff>
      <xdr:row>44</xdr:row>
      <xdr:rowOff>8107</xdr:rowOff>
    </xdr:from>
    <xdr:to>
      <xdr:col>4</xdr:col>
      <xdr:colOff>526915</xdr:colOff>
      <xdr:row>49</xdr:row>
      <xdr:rowOff>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 flipH="1" flipV="1">
          <a:off x="2950723" y="595820"/>
          <a:ext cx="4054" cy="96060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762000</xdr:colOff>
      <xdr:row>46</xdr:row>
      <xdr:rowOff>87314</xdr:rowOff>
    </xdr:from>
    <xdr:to>
      <xdr:col>6</xdr:col>
      <xdr:colOff>142875</xdr:colOff>
      <xdr:row>46</xdr:row>
      <xdr:rowOff>95250</xdr:rowOff>
    </xdr:to>
    <xdr:cxnSp macro="">
      <xdr:nvCxnSpPr>
        <xdr:cNvPr id="36" name="Conector recto de flecha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 flipV="1">
          <a:off x="1627909" y="9517064"/>
          <a:ext cx="3710421" cy="7936"/>
        </a:xfrm>
        <a:prstGeom prst="straightConnector1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644272</xdr:colOff>
      <xdr:row>46</xdr:row>
      <xdr:rowOff>40532</xdr:rowOff>
    </xdr:from>
    <xdr:to>
      <xdr:col>2</xdr:col>
      <xdr:colOff>17501</xdr:colOff>
      <xdr:row>46</xdr:row>
      <xdr:rowOff>40532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CxnSpPr/>
      </xdr:nvCxnSpPr>
      <xdr:spPr>
        <a:xfrm>
          <a:off x="1510181" y="9470282"/>
          <a:ext cx="23913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634544</xdr:colOff>
      <xdr:row>46</xdr:row>
      <xdr:rowOff>148349</xdr:rowOff>
    </xdr:from>
    <xdr:to>
      <xdr:col>2</xdr:col>
      <xdr:colOff>7773</xdr:colOff>
      <xdr:row>46</xdr:row>
      <xdr:rowOff>148349</xdr:rowOff>
    </xdr:to>
    <xdr:cxnSp macro="">
      <xdr:nvCxnSpPr>
        <xdr:cNvPr id="41" name="Conector recto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CxnSpPr/>
      </xdr:nvCxnSpPr>
      <xdr:spPr>
        <a:xfrm>
          <a:off x="1500453" y="9578099"/>
          <a:ext cx="23913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190500</xdr:colOff>
      <xdr:row>43</xdr:row>
      <xdr:rowOff>70070</xdr:rowOff>
    </xdr:from>
    <xdr:to>
      <xdr:col>4</xdr:col>
      <xdr:colOff>745955</xdr:colOff>
      <xdr:row>43</xdr:row>
      <xdr:rowOff>86591</xdr:rowOff>
    </xdr:to>
    <xdr:cxnSp macro="">
      <xdr:nvCxnSpPr>
        <xdr:cNvPr id="43" name="Conector recto de flecha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CxnSpPr/>
      </xdr:nvCxnSpPr>
      <xdr:spPr>
        <a:xfrm flipV="1">
          <a:off x="1922318" y="8919661"/>
          <a:ext cx="2287273" cy="1652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773430</xdr:colOff>
      <xdr:row>43</xdr:row>
      <xdr:rowOff>57150</xdr:rowOff>
    </xdr:from>
    <xdr:to>
      <xdr:col>6</xdr:col>
      <xdr:colOff>762000</xdr:colOff>
      <xdr:row>43</xdr:row>
      <xdr:rowOff>66037</xdr:rowOff>
    </xdr:to>
    <xdr:cxnSp macro="">
      <xdr:nvCxnSpPr>
        <xdr:cNvPr id="45" name="Conector recto de flecha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CxnSpPr/>
      </xdr:nvCxnSpPr>
      <xdr:spPr>
        <a:xfrm flipV="1">
          <a:off x="4240530" y="8943975"/>
          <a:ext cx="1722120" cy="888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13420</xdr:colOff>
      <xdr:row>43</xdr:row>
      <xdr:rowOff>197826</xdr:rowOff>
    </xdr:from>
    <xdr:to>
      <xdr:col>7</xdr:col>
      <xdr:colOff>16055</xdr:colOff>
      <xdr:row>49</xdr:row>
      <xdr:rowOff>0</xdr:rowOff>
    </xdr:to>
    <xdr:cxnSp macro="">
      <xdr:nvCxnSpPr>
        <xdr:cNvPr id="47" name="Conector recto de flecha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CxnSpPr/>
      </xdr:nvCxnSpPr>
      <xdr:spPr>
        <a:xfrm flipH="1" flipV="1">
          <a:off x="6095481" y="9076985"/>
          <a:ext cx="2635" cy="95446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602046</xdr:colOff>
      <xdr:row>60</xdr:row>
      <xdr:rowOff>170258</xdr:rowOff>
    </xdr:from>
    <xdr:ext cx="2084004" cy="250031"/>
    <xdr:sp macro="" textlink="">
      <xdr:nvSpPr>
        <xdr:cNvPr id="61" name="29 CuadroTexto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/>
      </xdr:nvSpPr>
      <xdr:spPr>
        <a:xfrm>
          <a:off x="3878646" y="5494733"/>
          <a:ext cx="2084004" cy="2500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10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t</a:t>
          </a:r>
          <a:r>
            <a:rPr lang="es-PE" sz="110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 = Ln/25 ~  Ln/20 </a:t>
          </a:r>
        </a:p>
      </xdr:txBody>
    </xdr:sp>
    <xdr:clientData/>
  </xdr:oneCellAnchor>
  <xdr:twoCellAnchor>
    <xdr:from>
      <xdr:col>4</xdr:col>
      <xdr:colOff>774093</xdr:colOff>
      <xdr:row>8</xdr:row>
      <xdr:rowOff>0</xdr:rowOff>
    </xdr:from>
    <xdr:to>
      <xdr:col>7</xdr:col>
      <xdr:colOff>11855</xdr:colOff>
      <xdr:row>8</xdr:row>
      <xdr:rowOff>5953</xdr:rowOff>
    </xdr:to>
    <xdr:cxnSp macro="">
      <xdr:nvCxnSpPr>
        <xdr:cNvPr id="63" name="Conector recto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CxnSpPr/>
      </xdr:nvCxnSpPr>
      <xdr:spPr>
        <a:xfrm>
          <a:off x="4252789" y="1880152"/>
          <a:ext cx="1846783" cy="595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335017</xdr:colOff>
      <xdr:row>8</xdr:row>
      <xdr:rowOff>197689</xdr:rowOff>
    </xdr:from>
    <xdr:to>
      <xdr:col>7</xdr:col>
      <xdr:colOff>7189</xdr:colOff>
      <xdr:row>9</xdr:row>
      <xdr:rowOff>6569</xdr:rowOff>
    </xdr:to>
    <xdr:cxnSp macro="">
      <xdr:nvCxnSpPr>
        <xdr:cNvPr id="70" name="Conector recto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CxnSpPr/>
      </xdr:nvCxnSpPr>
      <xdr:spPr>
        <a:xfrm flipV="1">
          <a:off x="4666196" y="2091906"/>
          <a:ext cx="1404644" cy="1016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3229</xdr:colOff>
      <xdr:row>7</xdr:row>
      <xdr:rowOff>200918</xdr:rowOff>
    </xdr:from>
    <xdr:to>
      <xdr:col>7</xdr:col>
      <xdr:colOff>6640</xdr:colOff>
      <xdr:row>9</xdr:row>
      <xdr:rowOff>1199</xdr:rowOff>
    </xdr:to>
    <xdr:cxnSp macro="">
      <xdr:nvCxnSpPr>
        <xdr:cNvPr id="1094" name="Conector recto 1093">
          <a:extLst>
            <a:ext uri="{FF2B5EF4-FFF2-40B4-BE49-F238E27FC236}">
              <a16:creationId xmlns:a16="http://schemas.microsoft.com/office/drawing/2014/main" id="{00000000-0008-0000-0000-000046040000}"/>
            </a:ext>
          </a:extLst>
        </xdr:cNvPr>
        <xdr:cNvCxnSpPr/>
      </xdr:nvCxnSpPr>
      <xdr:spPr>
        <a:xfrm flipH="1" flipV="1">
          <a:off x="6066880" y="1893852"/>
          <a:ext cx="3411" cy="20284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461212</xdr:colOff>
      <xdr:row>8</xdr:row>
      <xdr:rowOff>6350</xdr:rowOff>
    </xdr:from>
    <xdr:to>
      <xdr:col>4</xdr:col>
      <xdr:colOff>768354</xdr:colOff>
      <xdr:row>10</xdr:row>
      <xdr:rowOff>3</xdr:rowOff>
    </xdr:to>
    <xdr:cxnSp macro="">
      <xdr:nvCxnSpPr>
        <xdr:cNvPr id="1106" name="Conector: angular 1105"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CxnSpPr/>
      </xdr:nvCxnSpPr>
      <xdr:spPr>
        <a:xfrm rot="5400000" flipH="1" flipV="1">
          <a:off x="3818356" y="1964156"/>
          <a:ext cx="400053" cy="307142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671764</xdr:colOff>
      <xdr:row>9</xdr:row>
      <xdr:rowOff>195509</xdr:rowOff>
    </xdr:from>
    <xdr:to>
      <xdr:col>4</xdr:col>
      <xdr:colOff>461213</xdr:colOff>
      <xdr:row>11</xdr:row>
      <xdr:rowOff>5013</xdr:rowOff>
    </xdr:to>
    <xdr:cxnSp macro="">
      <xdr:nvCxnSpPr>
        <xdr:cNvPr id="1112" name="Conector: angular 1111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CxnSpPr/>
      </xdr:nvCxnSpPr>
      <xdr:spPr>
        <a:xfrm rot="10800000" flipV="1">
          <a:off x="2351172" y="1198141"/>
          <a:ext cx="541423" cy="210556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372982</xdr:colOff>
      <xdr:row>11</xdr:row>
      <xdr:rowOff>6653</xdr:rowOff>
    </xdr:from>
    <xdr:to>
      <xdr:col>3</xdr:col>
      <xdr:colOff>668391</xdr:colOff>
      <xdr:row>13</xdr:row>
      <xdr:rowOff>12032</xdr:rowOff>
    </xdr:to>
    <xdr:cxnSp macro="">
      <xdr:nvCxnSpPr>
        <xdr:cNvPr id="103" name="Conector: angular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CxnSpPr/>
      </xdr:nvCxnSpPr>
      <xdr:spPr>
        <a:xfrm rot="5400000" flipH="1" flipV="1">
          <a:off x="1996879" y="1465848"/>
          <a:ext cx="406432" cy="295409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738941</xdr:colOff>
      <xdr:row>13</xdr:row>
      <xdr:rowOff>12027</xdr:rowOff>
    </xdr:from>
    <xdr:to>
      <xdr:col>3</xdr:col>
      <xdr:colOff>372982</xdr:colOff>
      <xdr:row>14</xdr:row>
      <xdr:rowOff>22057</xdr:rowOff>
    </xdr:to>
    <xdr:cxnSp macro="">
      <xdr:nvCxnSpPr>
        <xdr:cNvPr id="106" name="Conector: angular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CxnSpPr/>
      </xdr:nvCxnSpPr>
      <xdr:spPr>
        <a:xfrm rot="10800000" flipV="1">
          <a:off x="1608615" y="1801070"/>
          <a:ext cx="536845" cy="208813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440158</xdr:colOff>
      <xdr:row>14</xdr:row>
      <xdr:rowOff>18684</xdr:rowOff>
    </xdr:from>
    <xdr:to>
      <xdr:col>2</xdr:col>
      <xdr:colOff>735567</xdr:colOff>
      <xdr:row>16</xdr:row>
      <xdr:rowOff>24063</xdr:rowOff>
    </xdr:to>
    <xdr:cxnSp macro="">
      <xdr:nvCxnSpPr>
        <xdr:cNvPr id="107" name="Conector: angular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CxnSpPr/>
      </xdr:nvCxnSpPr>
      <xdr:spPr>
        <a:xfrm rot="5400000" flipH="1" flipV="1">
          <a:off x="1156673" y="2079458"/>
          <a:ext cx="406432" cy="295409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476250</xdr:colOff>
      <xdr:row>16</xdr:row>
      <xdr:rowOff>24055</xdr:rowOff>
    </xdr:from>
    <xdr:to>
      <xdr:col>2</xdr:col>
      <xdr:colOff>440167</xdr:colOff>
      <xdr:row>17</xdr:row>
      <xdr:rowOff>39686</xdr:rowOff>
    </xdr:to>
    <xdr:cxnSp macro="">
      <xdr:nvCxnSpPr>
        <xdr:cNvPr id="108" name="Conector: angular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CxnSpPr/>
      </xdr:nvCxnSpPr>
      <xdr:spPr>
        <a:xfrm rot="10800000" flipV="1">
          <a:off x="1341438" y="3484805"/>
          <a:ext cx="868792" cy="214069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459597</xdr:colOff>
      <xdr:row>17</xdr:row>
      <xdr:rowOff>41985</xdr:rowOff>
    </xdr:from>
    <xdr:to>
      <xdr:col>1</xdr:col>
      <xdr:colOff>464346</xdr:colOff>
      <xdr:row>21</xdr:row>
      <xdr:rowOff>11906</xdr:rowOff>
    </xdr:to>
    <xdr:cxnSp macro="">
      <xdr:nvCxnSpPr>
        <xdr:cNvPr id="1122" name="Conector recto 1121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CxnSpPr/>
      </xdr:nvCxnSpPr>
      <xdr:spPr>
        <a:xfrm>
          <a:off x="459597" y="2673266"/>
          <a:ext cx="4749" cy="57714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467614</xdr:colOff>
      <xdr:row>21</xdr:row>
      <xdr:rowOff>8050</xdr:rowOff>
    </xdr:from>
    <xdr:to>
      <xdr:col>2</xdr:col>
      <xdr:colOff>64395</xdr:colOff>
      <xdr:row>21</xdr:row>
      <xdr:rowOff>11907</xdr:rowOff>
    </xdr:to>
    <xdr:cxnSp macro="">
      <xdr:nvCxnSpPr>
        <xdr:cNvPr id="1124" name="Conector recto 1123">
          <a:extLst>
            <a:ext uri="{FF2B5EF4-FFF2-40B4-BE49-F238E27FC236}">
              <a16:creationId xmlns:a16="http://schemas.microsoft.com/office/drawing/2014/main" id="{00000000-0008-0000-0000-000064040000}"/>
            </a:ext>
          </a:extLst>
        </xdr:cNvPr>
        <xdr:cNvCxnSpPr/>
      </xdr:nvCxnSpPr>
      <xdr:spPr>
        <a:xfrm flipV="1">
          <a:off x="467614" y="3227768"/>
          <a:ext cx="369513" cy="385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64943</xdr:colOff>
      <xdr:row>18</xdr:row>
      <xdr:rowOff>112568</xdr:rowOff>
    </xdr:from>
    <xdr:to>
      <xdr:col>2</xdr:col>
      <xdr:colOff>68004</xdr:colOff>
      <xdr:row>21</xdr:row>
      <xdr:rowOff>8638</xdr:rowOff>
    </xdr:to>
    <xdr:cxnSp macro="">
      <xdr:nvCxnSpPr>
        <xdr:cNvPr id="1130" name="Conector recto 1129">
          <a:extLst>
            <a:ext uri="{FF2B5EF4-FFF2-40B4-BE49-F238E27FC236}">
              <a16:creationId xmlns:a16="http://schemas.microsoft.com/office/drawing/2014/main" id="{00000000-0008-0000-0000-00006A040000}"/>
            </a:ext>
          </a:extLst>
        </xdr:cNvPr>
        <xdr:cNvCxnSpPr/>
      </xdr:nvCxnSpPr>
      <xdr:spPr>
        <a:xfrm flipH="1" flipV="1">
          <a:off x="930852" y="2900795"/>
          <a:ext cx="3061" cy="49354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69273</xdr:colOff>
      <xdr:row>9</xdr:row>
      <xdr:rowOff>6570</xdr:rowOff>
    </xdr:from>
    <xdr:to>
      <xdr:col>5</xdr:col>
      <xdr:colOff>341586</xdr:colOff>
      <xdr:row>18</xdr:row>
      <xdr:rowOff>112568</xdr:rowOff>
    </xdr:to>
    <xdr:cxnSp macro="">
      <xdr:nvCxnSpPr>
        <xdr:cNvPr id="1133" name="Conector recto 1132">
          <a:extLst>
            <a:ext uri="{FF2B5EF4-FFF2-40B4-BE49-F238E27FC236}">
              <a16:creationId xmlns:a16="http://schemas.microsoft.com/office/drawing/2014/main" id="{00000000-0008-0000-0000-00006D040000}"/>
            </a:ext>
          </a:extLst>
        </xdr:cNvPr>
        <xdr:cNvCxnSpPr/>
      </xdr:nvCxnSpPr>
      <xdr:spPr>
        <a:xfrm flipV="1">
          <a:off x="935182" y="1002365"/>
          <a:ext cx="2683870" cy="189843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446942</xdr:colOff>
      <xdr:row>21</xdr:row>
      <xdr:rowOff>109904</xdr:rowOff>
    </xdr:from>
    <xdr:to>
      <xdr:col>2</xdr:col>
      <xdr:colOff>73269</xdr:colOff>
      <xdr:row>21</xdr:row>
      <xdr:rowOff>117232</xdr:rowOff>
    </xdr:to>
    <xdr:cxnSp macro="">
      <xdr:nvCxnSpPr>
        <xdr:cNvPr id="1139" name="Conector recto de flecha 1138">
          <a:extLst>
            <a:ext uri="{FF2B5EF4-FFF2-40B4-BE49-F238E27FC236}">
              <a16:creationId xmlns:a16="http://schemas.microsoft.com/office/drawing/2014/main" id="{00000000-0008-0000-0000-000073040000}"/>
            </a:ext>
          </a:extLst>
        </xdr:cNvPr>
        <xdr:cNvCxnSpPr/>
      </xdr:nvCxnSpPr>
      <xdr:spPr>
        <a:xfrm>
          <a:off x="446942" y="3275135"/>
          <a:ext cx="395654" cy="7328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58615</xdr:colOff>
      <xdr:row>21</xdr:row>
      <xdr:rowOff>113109</xdr:rowOff>
    </xdr:from>
    <xdr:to>
      <xdr:col>4</xdr:col>
      <xdr:colOff>744141</xdr:colOff>
      <xdr:row>21</xdr:row>
      <xdr:rowOff>117231</xdr:rowOff>
    </xdr:to>
    <xdr:cxnSp macro="">
      <xdr:nvCxnSpPr>
        <xdr:cNvPr id="1141" name="Conector recto de flecha 1140">
          <a:extLst>
            <a:ext uri="{FF2B5EF4-FFF2-40B4-BE49-F238E27FC236}">
              <a16:creationId xmlns:a16="http://schemas.microsoft.com/office/drawing/2014/main" id="{00000000-0008-0000-0000-000075040000}"/>
            </a:ext>
          </a:extLst>
        </xdr:cNvPr>
        <xdr:cNvCxnSpPr/>
      </xdr:nvCxnSpPr>
      <xdr:spPr>
        <a:xfrm flipV="1">
          <a:off x="827942" y="3278340"/>
          <a:ext cx="2348737" cy="412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741782</xdr:colOff>
      <xdr:row>21</xdr:row>
      <xdr:rowOff>111425</xdr:rowOff>
    </xdr:from>
    <xdr:to>
      <xdr:col>6</xdr:col>
      <xdr:colOff>521179</xdr:colOff>
      <xdr:row>21</xdr:row>
      <xdr:rowOff>113110</xdr:rowOff>
    </xdr:to>
    <xdr:cxnSp macro="">
      <xdr:nvCxnSpPr>
        <xdr:cNvPr id="1143" name="Conector recto de flecha 1142">
          <a:extLst>
            <a:ext uri="{FF2B5EF4-FFF2-40B4-BE49-F238E27FC236}">
              <a16:creationId xmlns:a16="http://schemas.microsoft.com/office/drawing/2014/main" id="{00000000-0008-0000-0000-000077040000}"/>
            </a:ext>
          </a:extLst>
        </xdr:cNvPr>
        <xdr:cNvCxnSpPr/>
      </xdr:nvCxnSpPr>
      <xdr:spPr>
        <a:xfrm flipV="1">
          <a:off x="4206725" y="4622321"/>
          <a:ext cx="1511869" cy="168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521178</xdr:colOff>
      <xdr:row>21</xdr:row>
      <xdr:rowOff>111425</xdr:rowOff>
    </xdr:from>
    <xdr:to>
      <xdr:col>6</xdr:col>
      <xdr:colOff>844004</xdr:colOff>
      <xdr:row>21</xdr:row>
      <xdr:rowOff>113109</xdr:rowOff>
    </xdr:to>
    <xdr:cxnSp macro="">
      <xdr:nvCxnSpPr>
        <xdr:cNvPr id="1145" name="Conector recto de flecha 1144">
          <a:extLst>
            <a:ext uri="{FF2B5EF4-FFF2-40B4-BE49-F238E27FC236}">
              <a16:creationId xmlns:a16="http://schemas.microsoft.com/office/drawing/2014/main" id="{00000000-0008-0000-0000-000079040000}"/>
            </a:ext>
          </a:extLst>
        </xdr:cNvPr>
        <xdr:cNvCxnSpPr/>
      </xdr:nvCxnSpPr>
      <xdr:spPr>
        <a:xfrm>
          <a:off x="5718593" y="4622321"/>
          <a:ext cx="322826" cy="1684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494846</xdr:colOff>
      <xdr:row>21</xdr:row>
      <xdr:rowOff>161420</xdr:rowOff>
    </xdr:from>
    <xdr:ext cx="348483" cy="240095"/>
    <xdr:sp macro="" textlink="">
      <xdr:nvSpPr>
        <xdr:cNvPr id="152" name="29 CuadroTexto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 txBox="1"/>
      </xdr:nvSpPr>
      <xdr:spPr>
        <a:xfrm>
          <a:off x="494846" y="3326651"/>
          <a:ext cx="348483" cy="2400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10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Lc</a:t>
          </a:r>
          <a:endParaRPr lang="es-PE" sz="1100" b="0" i="0">
            <a:solidFill>
              <a:schemeClr val="tx1"/>
            </a:solidFill>
            <a:latin typeface="Cambria Math"/>
            <a:ea typeface="+mn-ea"/>
            <a:cs typeface="+mn-cs"/>
          </a:endParaRPr>
        </a:p>
      </xdr:txBody>
    </xdr:sp>
    <xdr:clientData/>
  </xdr:oneCellAnchor>
  <xdr:oneCellAnchor>
    <xdr:from>
      <xdr:col>3</xdr:col>
      <xdr:colOff>90401</xdr:colOff>
      <xdr:row>21</xdr:row>
      <xdr:rowOff>159954</xdr:rowOff>
    </xdr:from>
    <xdr:ext cx="348483" cy="240095"/>
    <xdr:sp macro="" textlink="">
      <xdr:nvSpPr>
        <xdr:cNvPr id="153" name="29 CuadroTexto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 txBox="1"/>
      </xdr:nvSpPr>
      <xdr:spPr>
        <a:xfrm>
          <a:off x="1768266" y="3325185"/>
          <a:ext cx="348483" cy="2400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10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Li</a:t>
          </a:r>
          <a:endParaRPr lang="es-PE" sz="1100" b="0" i="0">
            <a:solidFill>
              <a:schemeClr val="tx1"/>
            </a:solidFill>
            <a:latin typeface="Cambria Math"/>
            <a:ea typeface="+mn-ea"/>
            <a:cs typeface="+mn-cs"/>
          </a:endParaRPr>
        </a:p>
      </xdr:txBody>
    </xdr:sp>
    <xdr:clientData/>
  </xdr:oneCellAnchor>
  <xdr:oneCellAnchor>
    <xdr:from>
      <xdr:col>5</xdr:col>
      <xdr:colOff>516241</xdr:colOff>
      <xdr:row>21</xdr:row>
      <xdr:rowOff>158489</xdr:rowOff>
    </xdr:from>
    <xdr:ext cx="424352" cy="240095"/>
    <xdr:sp macro="" textlink="">
      <xdr:nvSpPr>
        <xdr:cNvPr id="154" name="29 CuadroTexto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 txBox="1"/>
      </xdr:nvSpPr>
      <xdr:spPr>
        <a:xfrm>
          <a:off x="4784632" y="4694770"/>
          <a:ext cx="424352" cy="2400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10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Ld</a:t>
          </a:r>
          <a:endParaRPr lang="es-PE" sz="1100" b="0" i="0">
            <a:solidFill>
              <a:schemeClr val="tx1"/>
            </a:solidFill>
            <a:latin typeface="Cambria Math"/>
            <a:ea typeface="+mn-ea"/>
            <a:cs typeface="+mn-cs"/>
          </a:endParaRPr>
        </a:p>
      </xdr:txBody>
    </xdr:sp>
    <xdr:clientData/>
  </xdr:oneCellAnchor>
  <xdr:oneCellAnchor>
    <xdr:from>
      <xdr:col>6</xdr:col>
      <xdr:colOff>539401</xdr:colOff>
      <xdr:row>21</xdr:row>
      <xdr:rowOff>157023</xdr:rowOff>
    </xdr:from>
    <xdr:ext cx="381453" cy="240095"/>
    <xdr:sp macro="" textlink="">
      <xdr:nvSpPr>
        <xdr:cNvPr id="155" name="29 CuadroTexto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 txBox="1"/>
      </xdr:nvSpPr>
      <xdr:spPr>
        <a:xfrm>
          <a:off x="5736816" y="4667919"/>
          <a:ext cx="381453" cy="2400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10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Lv</a:t>
          </a:r>
          <a:endParaRPr lang="es-PE" sz="1100" b="0" i="0">
            <a:solidFill>
              <a:schemeClr val="tx1"/>
            </a:solidFill>
            <a:latin typeface="Cambria Math"/>
            <a:ea typeface="+mn-ea"/>
            <a:cs typeface="+mn-cs"/>
          </a:endParaRPr>
        </a:p>
      </xdr:txBody>
    </xdr:sp>
    <xdr:clientData/>
  </xdr:oneCellAnchor>
  <xdr:twoCellAnchor>
    <xdr:from>
      <xdr:col>4</xdr:col>
      <xdr:colOff>740020</xdr:colOff>
      <xdr:row>11</xdr:row>
      <xdr:rowOff>139212</xdr:rowOff>
    </xdr:from>
    <xdr:to>
      <xdr:col>4</xdr:col>
      <xdr:colOff>747347</xdr:colOff>
      <xdr:row>21</xdr:row>
      <xdr:rowOff>36634</xdr:rowOff>
    </xdr:to>
    <xdr:cxnSp macro="">
      <xdr:nvCxnSpPr>
        <xdr:cNvPr id="75" name="Conector recto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CxnSpPr/>
      </xdr:nvCxnSpPr>
      <xdr:spPr>
        <a:xfrm flipH="1">
          <a:off x="4133301" y="2651431"/>
          <a:ext cx="7327" cy="192148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526727</xdr:colOff>
      <xdr:row>15</xdr:row>
      <xdr:rowOff>146539</xdr:rowOff>
    </xdr:from>
    <xdr:to>
      <xdr:col>6</xdr:col>
      <xdr:colOff>535518</xdr:colOff>
      <xdr:row>21</xdr:row>
      <xdr:rowOff>49823</xdr:rowOff>
    </xdr:to>
    <xdr:cxnSp macro="">
      <xdr:nvCxnSpPr>
        <xdr:cNvPr id="160" name="Conector recto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CxnSpPr/>
      </xdr:nvCxnSpPr>
      <xdr:spPr>
        <a:xfrm flipH="1">
          <a:off x="5724142" y="3449737"/>
          <a:ext cx="8791" cy="111098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839502</xdr:colOff>
      <xdr:row>15</xdr:row>
      <xdr:rowOff>145073</xdr:rowOff>
    </xdr:from>
    <xdr:to>
      <xdr:col>6</xdr:col>
      <xdr:colOff>848293</xdr:colOff>
      <xdr:row>21</xdr:row>
      <xdr:rowOff>48357</xdr:rowOff>
    </xdr:to>
    <xdr:cxnSp macro="">
      <xdr:nvCxnSpPr>
        <xdr:cNvPr id="162" name="Conector recto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CxnSpPr/>
      </xdr:nvCxnSpPr>
      <xdr:spPr>
        <a:xfrm flipH="1">
          <a:off x="6036917" y="3448271"/>
          <a:ext cx="8791" cy="111098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113109</xdr:colOff>
      <xdr:row>18</xdr:row>
      <xdr:rowOff>5953</xdr:rowOff>
    </xdr:from>
    <xdr:to>
      <xdr:col>1</xdr:col>
      <xdr:colOff>458390</xdr:colOff>
      <xdr:row>18</xdr:row>
      <xdr:rowOff>5953</xdr:rowOff>
    </xdr:to>
    <xdr:cxnSp macro="">
      <xdr:nvCxnSpPr>
        <xdr:cNvPr id="79" name="Conector recto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CxnSpPr/>
      </xdr:nvCxnSpPr>
      <xdr:spPr>
        <a:xfrm flipH="1">
          <a:off x="113109" y="2839641"/>
          <a:ext cx="34528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110731</xdr:colOff>
      <xdr:row>18</xdr:row>
      <xdr:rowOff>80964</xdr:rowOff>
    </xdr:from>
    <xdr:to>
      <xdr:col>1</xdr:col>
      <xdr:colOff>456012</xdr:colOff>
      <xdr:row>18</xdr:row>
      <xdr:rowOff>80964</xdr:rowOff>
    </xdr:to>
    <xdr:cxnSp macro="">
      <xdr:nvCxnSpPr>
        <xdr:cNvPr id="165" name="Conector recto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CxnSpPr/>
      </xdr:nvCxnSpPr>
      <xdr:spPr>
        <a:xfrm flipH="1">
          <a:off x="110731" y="2914652"/>
          <a:ext cx="34528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315516</xdr:colOff>
      <xdr:row>18</xdr:row>
      <xdr:rowOff>83343</xdr:rowOff>
    </xdr:from>
    <xdr:to>
      <xdr:col>1</xdr:col>
      <xdr:colOff>315516</xdr:colOff>
      <xdr:row>21</xdr:row>
      <xdr:rowOff>0</xdr:rowOff>
    </xdr:to>
    <xdr:cxnSp macro="">
      <xdr:nvCxnSpPr>
        <xdr:cNvPr id="81" name="Conector recto de flecha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CxnSpPr/>
      </xdr:nvCxnSpPr>
      <xdr:spPr>
        <a:xfrm flipV="1">
          <a:off x="315516" y="2917031"/>
          <a:ext cx="0" cy="321469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24549</xdr:colOff>
      <xdr:row>19</xdr:row>
      <xdr:rowOff>14331</xdr:rowOff>
    </xdr:from>
    <xdr:ext cx="348483" cy="240095"/>
    <xdr:sp macro="" textlink="">
      <xdr:nvSpPr>
        <xdr:cNvPr id="168" name="29 CuadroTexto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 txBox="1"/>
      </xdr:nvSpPr>
      <xdr:spPr>
        <a:xfrm>
          <a:off x="24549" y="3014706"/>
          <a:ext cx="348483" cy="2400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10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Hc</a:t>
          </a:r>
          <a:endParaRPr lang="es-PE" sz="1100" b="0" i="0">
            <a:solidFill>
              <a:schemeClr val="tx1"/>
            </a:solidFill>
            <a:latin typeface="Cambria Math"/>
            <a:ea typeface="+mn-ea"/>
            <a:cs typeface="+mn-cs"/>
          </a:endParaRPr>
        </a:p>
      </xdr:txBody>
    </xdr:sp>
    <xdr:clientData/>
  </xdr:oneCellAnchor>
  <xdr:oneCellAnchor>
    <xdr:from>
      <xdr:col>5</xdr:col>
      <xdr:colOff>681818</xdr:colOff>
      <xdr:row>61</xdr:row>
      <xdr:rowOff>170258</xdr:rowOff>
    </xdr:from>
    <xdr:ext cx="324260" cy="250031"/>
    <xdr:sp macro="" textlink="">
      <xdr:nvSpPr>
        <xdr:cNvPr id="170" name="29 CuadroTexto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 txBox="1"/>
      </xdr:nvSpPr>
      <xdr:spPr>
        <a:xfrm>
          <a:off x="1455724" y="8587977"/>
          <a:ext cx="324260" cy="2500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PE" sz="110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 ~  </a:t>
          </a:r>
        </a:p>
      </xdr:txBody>
    </xdr:sp>
    <xdr:clientData/>
  </xdr:oneCellAnchor>
  <xdr:oneCellAnchor>
    <xdr:from>
      <xdr:col>1</xdr:col>
      <xdr:colOff>402021</xdr:colOff>
      <xdr:row>81</xdr:row>
      <xdr:rowOff>171450</xdr:rowOff>
    </xdr:from>
    <xdr:ext cx="2084004" cy="4191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1" name="29 CuadroTexto">
              <a:extLst>
                <a:ext uri="{FF2B5EF4-FFF2-40B4-BE49-F238E27FC236}">
                  <a16:creationId xmlns:a16="http://schemas.microsoft.com/office/drawing/2014/main" id="{00000000-0008-0000-0000-0000AB000000}"/>
                </a:ext>
              </a:extLst>
            </xdr:cNvPr>
            <xdr:cNvSpPr txBox="1"/>
          </xdr:nvSpPr>
          <xdr:spPr>
            <a:xfrm>
              <a:off x="1268796" y="8172450"/>
              <a:ext cx="2084004" cy="419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cos</a:t>
              </a:r>
              <a14:m>
                <m:oMath xmlns:m="http://schemas.openxmlformats.org/officeDocument/2006/math">
                  <m:r>
                    <a:rPr lang="es-ES" sz="1100" b="0" i="1">
                      <a:solidFill>
                        <a:schemeClr val="tx1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  <a:cs typeface="Calibri" panose="020F0502020204030204" pitchFamily="34" charset="0"/>
                    </a:rPr>
                    <m:t>𝜃</m:t>
                  </m:r>
                </m:oMath>
              </a14:m>
              <a:r>
                <a:rPr lang="es-PE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f>
                    <m:fPr>
                      <m:ctrlPr>
                        <a:rPr lang="es-PE" sz="14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s-ES" sz="140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P</m:t>
                      </m:r>
                    </m:num>
                    <m:den>
                      <m:rad>
                        <m:radPr>
                          <m:degHide m:val="on"/>
                          <m:ctrlPr>
                            <a:rPr lang="es-PE" sz="14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sSup>
                            <m:sSupPr>
                              <m:ctrlPr>
                                <a:rPr lang="es-PE" sz="1400" b="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m:rPr>
                                  <m:sty m:val="p"/>
                                </m:rPr>
                                <a:rPr lang="es-ES" sz="1400" b="0" i="0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P</m:t>
                              </m:r>
                            </m:e>
                            <m:sup>
                              <m:r>
                                <a:rPr lang="es-ES" sz="1400" b="0" i="0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es-ES" sz="1400" b="0" i="0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+</m:t>
                          </m:r>
                          <m:sSup>
                            <m:sSupPr>
                              <m:ctrlPr>
                                <a:rPr lang="es-ES" sz="1400" b="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m:rPr>
                                  <m:sty m:val="p"/>
                                </m:rPr>
                                <a:rPr lang="es-ES" sz="1400" b="0" i="0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CP</m:t>
                              </m:r>
                            </m:e>
                            <m:sup>
                              <m:r>
                                <a:rPr lang="es-ES" sz="1400" b="0" i="0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e>
                      </m:rad>
                    </m:den>
                  </m:f>
                </m:oMath>
              </a14:m>
              <a:endParaRPr lang="es-PE" sz="11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71" name="29 CuadroTexto">
              <a:extLst>
                <a:ext uri="{FF2B5EF4-FFF2-40B4-BE49-F238E27FC236}">
                  <a16:creationId xmlns:a16="http://schemas.microsoft.com/office/drawing/2014/main" id="{9C480878-8629-445F-9BD7-0D368BB0A0E4}"/>
                </a:ext>
              </a:extLst>
            </xdr:cNvPr>
            <xdr:cNvSpPr txBox="1"/>
          </xdr:nvSpPr>
          <xdr:spPr>
            <a:xfrm>
              <a:off x="1268796" y="8172450"/>
              <a:ext cx="2084004" cy="419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cos</a:t>
              </a:r>
              <a:r>
                <a:rPr lang="es-E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Calibri" panose="020F0502020204030204" pitchFamily="34" charset="0"/>
                </a:rPr>
                <a:t>𝜃</a:t>
              </a:r>
              <a:r>
                <a:rPr lang="es-PE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= </a:t>
              </a:r>
              <a:r>
                <a:rPr lang="es-ES" sz="14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P</a:t>
              </a:r>
              <a:r>
                <a:rPr lang="es-PE" sz="14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/√(</a:t>
              </a:r>
              <a:r>
                <a:rPr lang="es-ES" sz="14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P</a:t>
              </a:r>
              <a:r>
                <a:rPr lang="es-PE" sz="14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s-ES" sz="14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2+CP^2</a:t>
              </a:r>
              <a:r>
                <a:rPr lang="es-PE" sz="14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endParaRPr lang="es-PE" sz="11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459171</xdr:colOff>
      <xdr:row>86</xdr:row>
      <xdr:rowOff>38100</xdr:rowOff>
    </xdr:from>
    <xdr:ext cx="2084004" cy="4000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2" name="29 CuadroTexto">
              <a:extLst>
                <a:ext uri="{FF2B5EF4-FFF2-40B4-BE49-F238E27FC236}">
                  <a16:creationId xmlns:a16="http://schemas.microsoft.com/office/drawing/2014/main" id="{00000000-0008-0000-0000-0000AC000000}"/>
                </a:ext>
              </a:extLst>
            </xdr:cNvPr>
            <xdr:cNvSpPr txBox="1"/>
          </xdr:nvSpPr>
          <xdr:spPr>
            <a:xfrm>
              <a:off x="1325946" y="8991600"/>
              <a:ext cx="2084004" cy="4000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hm</a:t>
              </a:r>
              <a:r>
                <a:rPr lang="es-ES" sz="14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4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s-PE" sz="12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s-ES" sz="120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CP</m:t>
                      </m:r>
                    </m:num>
                    <m:den>
                      <m:r>
                        <a:rPr lang="es-ES" sz="120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</m:oMath>
              </a14:m>
              <a:r>
                <a:rPr lang="es-PE" sz="12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+ </a:t>
              </a:r>
              <a14:m>
                <m:oMath xmlns:m="http://schemas.openxmlformats.org/officeDocument/2006/math">
                  <m:f>
                    <m:fPr>
                      <m:ctrlPr>
                        <a:rPr lang="es-PE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s-ES" sz="12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t</m:t>
                      </m:r>
                    </m:num>
                    <m:den>
                      <m:r>
                        <m:rPr>
                          <m:nor/>
                        </m:rPr>
                        <a:rPr lang="es-ES" sz="12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cos</m:t>
                      </m:r>
                      <m:r>
                        <a:rPr lang="es-E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𝜃</m:t>
                      </m:r>
                      <m:r>
                        <m:rPr>
                          <m:nor/>
                        </m:rPr>
                        <a:rPr lang="es-PE" sz="12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den>
                  </m:f>
                </m:oMath>
              </a14:m>
              <a:endParaRPr lang="es-PE" sz="14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72" name="29 CuadroTexto">
              <a:extLst>
                <a:ext uri="{FF2B5EF4-FFF2-40B4-BE49-F238E27FC236}">
                  <a16:creationId xmlns:a16="http://schemas.microsoft.com/office/drawing/2014/main" id="{B47B9F1F-7D32-4300-98AA-C9BBB74800CC}"/>
                </a:ext>
              </a:extLst>
            </xdr:cNvPr>
            <xdr:cNvSpPr txBox="1"/>
          </xdr:nvSpPr>
          <xdr:spPr>
            <a:xfrm>
              <a:off x="1325946" y="8991600"/>
              <a:ext cx="2084004" cy="4000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hm</a:t>
              </a:r>
              <a:r>
                <a:rPr lang="es-ES" sz="14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4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s-ES" sz="12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CP</a:t>
              </a:r>
              <a:r>
                <a:rPr lang="es-PE" sz="12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s-ES" sz="12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PE" sz="12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+ </a:t>
              </a:r>
              <a:r>
                <a:rPr lang="es-E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t</a:t>
              </a:r>
              <a:r>
                <a:rPr lang="es-PE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</a:t>
              </a:r>
              <a:r>
                <a:rPr lang="es-E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"cos" 𝜃</a:t>
              </a:r>
              <a:r>
                <a:rPr lang="es-PE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s-E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s-PE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s-PE" sz="14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316295</xdr:colOff>
      <xdr:row>107</xdr:row>
      <xdr:rowOff>123825</xdr:rowOff>
    </xdr:from>
    <xdr:ext cx="1560129" cy="3238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3" name="29 CuadroTexto">
              <a:extLst>
                <a:ext uri="{FF2B5EF4-FFF2-40B4-BE49-F238E27FC236}">
                  <a16:creationId xmlns:a16="http://schemas.microsoft.com/office/drawing/2014/main" id="{00000000-0008-0000-0000-0000AD000000}"/>
                </a:ext>
              </a:extLst>
            </xdr:cNvPr>
            <xdr:cNvSpPr txBox="1"/>
          </xdr:nvSpPr>
          <xdr:spPr>
            <a:xfrm>
              <a:off x="1183070" y="12753975"/>
              <a:ext cx="1560129" cy="323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Vx</a:t>
              </a:r>
              <a:r>
                <a:rPr lang="es-ES" sz="14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4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s-PE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R1</a:t>
              </a:r>
              <a:r>
                <a:rPr lang="es-PE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- Wu1 </a:t>
              </a:r>
              <a14:m>
                <m:oMath xmlns:m="http://schemas.openxmlformats.org/officeDocument/2006/math">
                  <m:r>
                    <a:rPr lang="es-PE" sz="110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⋅</m:t>
                  </m:r>
                </m:oMath>
              </a14:m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X =</a:t>
              </a:r>
              <a:endParaRPr lang="es-PE" sz="14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73" name="29 CuadroTexto">
              <a:extLst>
                <a:ext uri="{FF2B5EF4-FFF2-40B4-BE49-F238E27FC236}">
                  <a16:creationId xmlns:a16="http://schemas.microsoft.com/office/drawing/2014/main" id="{00000000-0008-0000-0000-0000AD000000}"/>
                </a:ext>
              </a:extLst>
            </xdr:cNvPr>
            <xdr:cNvSpPr txBox="1"/>
          </xdr:nvSpPr>
          <xdr:spPr>
            <a:xfrm>
              <a:off x="1183070" y="12753975"/>
              <a:ext cx="1560129" cy="323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Vx</a:t>
              </a:r>
              <a:r>
                <a:rPr lang="es-ES" sz="14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4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s-PE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R1</a:t>
              </a:r>
              <a:r>
                <a:rPr lang="es-PE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- Wu1 </a:t>
              </a:r>
              <a:r>
                <a:rPr lang="es-P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⋅</a:t>
              </a:r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X =</a:t>
              </a:r>
              <a:endParaRPr lang="es-PE" sz="14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297245</xdr:colOff>
      <xdr:row>109</xdr:row>
      <xdr:rowOff>142875</xdr:rowOff>
    </xdr:from>
    <xdr:ext cx="2388805" cy="3238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4" name="29 CuadroTexto">
              <a:extLst>
                <a:ext uri="{FF2B5EF4-FFF2-40B4-BE49-F238E27FC236}">
                  <a16:creationId xmlns:a16="http://schemas.microsoft.com/office/drawing/2014/main" id="{00000000-0008-0000-0000-0000AE000000}"/>
                </a:ext>
              </a:extLst>
            </xdr:cNvPr>
            <xdr:cNvSpPr txBox="1"/>
          </xdr:nvSpPr>
          <xdr:spPr>
            <a:xfrm>
              <a:off x="1164020" y="13154025"/>
              <a:ext cx="2388805" cy="323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Mmax</a:t>
              </a:r>
              <a:r>
                <a:rPr lang="es-ES" sz="14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4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s-PE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R1 </a:t>
              </a:r>
              <a14:m>
                <m:oMath xmlns:m="http://schemas.openxmlformats.org/officeDocument/2006/math">
                  <m:r>
                    <a:rPr lang="es-PE" sz="110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⋅</m:t>
                  </m:r>
                </m:oMath>
              </a14:m>
              <a:r>
                <a:rPr lang="es-PE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X</a:t>
              </a:r>
              <a:r>
                <a:rPr lang="es-PE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- Wu1 </a:t>
              </a:r>
              <a14:m>
                <m:oMath xmlns:m="http://schemas.openxmlformats.org/officeDocument/2006/math">
                  <m:r>
                    <a:rPr lang="es-PE" sz="110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⋅</m:t>
                  </m:r>
                </m:oMath>
              </a14:m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sSup>
                    <m:sSupPr>
                      <m:ctrlPr>
                        <a:rPr lang="es-E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m:rPr>
                          <m:sty m:val="p"/>
                        </m:rPr>
                        <a:rPr lang="es-ES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X</m:t>
                      </m:r>
                    </m:e>
                    <m:sup>
                      <m:r>
                        <a:rPr lang="es-ES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es-ES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/2</m:t>
                  </m:r>
                </m:oMath>
              </a14:m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endParaRPr lang="es-PE" sz="14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74" name="29 CuadroTexto">
              <a:extLst>
                <a:ext uri="{FF2B5EF4-FFF2-40B4-BE49-F238E27FC236}">
                  <a16:creationId xmlns:a16="http://schemas.microsoft.com/office/drawing/2014/main" id="{00000000-0008-0000-0000-0000AE000000}"/>
                </a:ext>
              </a:extLst>
            </xdr:cNvPr>
            <xdr:cNvSpPr txBox="1"/>
          </xdr:nvSpPr>
          <xdr:spPr>
            <a:xfrm>
              <a:off x="1164020" y="13154025"/>
              <a:ext cx="2388805" cy="323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Mmax</a:t>
              </a:r>
              <a:r>
                <a:rPr lang="es-ES" sz="14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4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s-PE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R1 </a:t>
              </a:r>
              <a:r>
                <a:rPr lang="es-P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⋅</a:t>
              </a:r>
              <a:r>
                <a:rPr lang="es-PE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X</a:t>
              </a:r>
              <a:r>
                <a:rPr lang="es-PE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- Wu1 </a:t>
              </a:r>
              <a:r>
                <a:rPr lang="es-P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⋅</a:t>
              </a:r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X^2/2</a:t>
              </a:r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endParaRPr lang="es-PE" sz="14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57150</xdr:colOff>
      <xdr:row>112</xdr:row>
      <xdr:rowOff>171450</xdr:rowOff>
    </xdr:from>
    <xdr:ext cx="1704975" cy="2667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5" name="29 CuadroTexto">
              <a:extLst>
                <a:ext uri="{FF2B5EF4-FFF2-40B4-BE49-F238E27FC236}">
                  <a16:creationId xmlns:a16="http://schemas.microsoft.com/office/drawing/2014/main" id="{00000000-0008-0000-0000-0000AF000000}"/>
                </a:ext>
              </a:extLst>
            </xdr:cNvPr>
            <xdr:cNvSpPr txBox="1"/>
          </xdr:nvSpPr>
          <xdr:spPr>
            <a:xfrm>
              <a:off x="923925" y="14239875"/>
              <a:ext cx="1704975" cy="2667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100" b="0" i="0" baseline="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rPr>
                <a:t>⁺ </a:t>
              </a:r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Mdiseño</a:t>
              </a:r>
              <a:r>
                <a:rPr lang="es-ES" sz="14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4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l-GR" sz="1100" b="0" i="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rPr>
                <a:t>α</a:t>
              </a:r>
              <a:r>
                <a:rPr lang="es-ES" sz="1400" b="0" i="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rPr>
                <a:t> </a:t>
              </a:r>
              <a14:m>
                <m:oMath xmlns:m="http://schemas.openxmlformats.org/officeDocument/2006/math">
                  <m:r>
                    <a:rPr lang="es-PE" sz="110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⋅</m:t>
                  </m:r>
                </m:oMath>
              </a14:m>
              <a:r>
                <a:rPr lang="es-ES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Mmax =</a:t>
              </a:r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endParaRPr lang="es-PE" sz="14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75" name="29 CuadroTexto">
              <a:extLst>
                <a:ext uri="{FF2B5EF4-FFF2-40B4-BE49-F238E27FC236}">
                  <a16:creationId xmlns:a16="http://schemas.microsoft.com/office/drawing/2014/main" id="{00000000-0008-0000-0000-0000AF000000}"/>
                </a:ext>
              </a:extLst>
            </xdr:cNvPr>
            <xdr:cNvSpPr txBox="1"/>
          </xdr:nvSpPr>
          <xdr:spPr>
            <a:xfrm>
              <a:off x="923925" y="14239875"/>
              <a:ext cx="1704975" cy="2667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100" b="0" i="0" baseline="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rPr>
                <a:t>⁺ </a:t>
              </a:r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Mdiseño</a:t>
              </a:r>
              <a:r>
                <a:rPr lang="es-ES" sz="14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4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l-GR" sz="1100" b="0" i="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rPr>
                <a:t>α</a:t>
              </a:r>
              <a:r>
                <a:rPr lang="es-ES" sz="1400" b="0" i="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rPr>
                <a:t> </a:t>
              </a:r>
              <a:r>
                <a:rPr lang="es-P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⋅</a:t>
              </a:r>
              <a:r>
                <a:rPr lang="es-ES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Mmax =</a:t>
              </a:r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endParaRPr lang="es-PE" sz="14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6</xdr:col>
      <xdr:colOff>510396</xdr:colOff>
      <xdr:row>9</xdr:row>
      <xdr:rowOff>36911</xdr:rowOff>
    </xdr:from>
    <xdr:to>
      <xdr:col>7</xdr:col>
      <xdr:colOff>7898</xdr:colOff>
      <xdr:row>11</xdr:row>
      <xdr:rowOff>48816</xdr:rowOff>
    </xdr:to>
    <xdr:sp macro="" textlink="">
      <xdr:nvSpPr>
        <xdr:cNvPr id="176" name="Rectángulo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/>
      </xdr:nvSpPr>
      <xdr:spPr>
        <a:xfrm>
          <a:off x="5707811" y="2132411"/>
          <a:ext cx="363738" cy="414471"/>
        </a:xfrm>
        <a:prstGeom prst="rect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oneCellAnchor>
    <xdr:from>
      <xdr:col>1</xdr:col>
      <xdr:colOff>192469</xdr:colOff>
      <xdr:row>127</xdr:row>
      <xdr:rowOff>133350</xdr:rowOff>
    </xdr:from>
    <xdr:ext cx="1672843" cy="238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8" name="29 CuadroTexto">
              <a:extLst>
                <a:ext uri="{FF2B5EF4-FFF2-40B4-BE49-F238E27FC236}">
                  <a16:creationId xmlns:a16="http://schemas.microsoft.com/office/drawing/2014/main" id="{00000000-0008-0000-0000-0000B2000000}"/>
                </a:ext>
              </a:extLst>
            </xdr:cNvPr>
            <xdr:cNvSpPr txBox="1"/>
          </xdr:nvSpPr>
          <xdr:spPr>
            <a:xfrm>
              <a:off x="1057657" y="16738600"/>
              <a:ext cx="1672843" cy="23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 min1</a:t>
              </a:r>
              <a:r>
                <a:rPr lang="es-ES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= 0.0018 </a:t>
              </a:r>
              <a14:m>
                <m:oMath xmlns:m="http://schemas.openxmlformats.org/officeDocument/2006/math">
                  <m:r>
                    <a:rPr lang="es-PE" sz="110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⋅</m:t>
                  </m:r>
                </m:oMath>
              </a14:m>
              <a:r>
                <a:rPr lang="es-ES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b </a:t>
              </a:r>
              <a14:m>
                <m:oMath xmlns:m="http://schemas.openxmlformats.org/officeDocument/2006/math">
                  <m:r>
                    <a:rPr lang="es-PE" sz="110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⋅</m:t>
                  </m:r>
                </m:oMath>
              </a14:m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d</a:t>
              </a:r>
              <a:endParaRPr lang="es-PE" sz="14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78" name="29 CuadroTexto">
              <a:extLst>
                <a:ext uri="{FF2B5EF4-FFF2-40B4-BE49-F238E27FC236}">
                  <a16:creationId xmlns:a16="http://schemas.microsoft.com/office/drawing/2014/main" id="{00000000-0008-0000-0000-0000B2000000}"/>
                </a:ext>
              </a:extLst>
            </xdr:cNvPr>
            <xdr:cNvSpPr txBox="1"/>
          </xdr:nvSpPr>
          <xdr:spPr>
            <a:xfrm>
              <a:off x="1057657" y="16738600"/>
              <a:ext cx="1672843" cy="23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 min1</a:t>
              </a:r>
              <a:r>
                <a:rPr lang="es-ES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= 0.0018 </a:t>
              </a:r>
              <a:r>
                <a:rPr lang="es-P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⋅</a:t>
              </a:r>
              <a:r>
                <a:rPr lang="es-ES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b </a:t>
              </a:r>
              <a:r>
                <a:rPr lang="es-P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⋅</a:t>
              </a:r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d</a:t>
              </a:r>
              <a:endParaRPr lang="es-PE" sz="14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 editAs="oneCell">
    <xdr:from>
      <xdr:col>4</xdr:col>
      <xdr:colOff>152400</xdr:colOff>
      <xdr:row>126</xdr:row>
      <xdr:rowOff>142875</xdr:rowOff>
    </xdr:from>
    <xdr:to>
      <xdr:col>6</xdr:col>
      <xdr:colOff>214313</xdr:colOff>
      <xdr:row>129</xdr:row>
      <xdr:rowOff>45287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2" name="Object 97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52000000}"/>
                </a:ext>
              </a:extLst>
            </xdr:cNvPr>
            <xdr:cNvSpPr txBox="1"/>
          </xdr:nvSpPr>
          <xdr:spPr>
            <a:xfrm>
              <a:off x="3429000" y="16583025"/>
              <a:ext cx="1800225" cy="473912"/>
            </a:xfrm>
            <a:prstGeom prst="rect">
              <a:avLst/>
            </a:prstGeom>
            <a:noFill/>
          </xdr:spPr>
          <xdr:txBody>
            <a:bodyPr vertOverflow="clip" horzOverflow="clip" wrap="square">
              <a:spAutoFit/>
            </a:bodyPr>
            <a:lstStyle/>
            <a:p>
              <a14:m>
                <m:oMath xmlns:m="http://schemas.openxmlformats.org/officeDocument/2006/math">
                  <m:r>
                    <m:rPr>
                      <m:sty m:val="p"/>
                    </m:rPr>
                    <a:rPr lang="es-PE" sz="1100" i="0"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A</m:t>
                  </m:r>
                  <m:r>
                    <m:rPr>
                      <m:sty m:val="p"/>
                    </m:rPr>
                    <a:rPr lang="es-ES" sz="1100" b="0" i="0"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s</m:t>
                  </m:r>
                  <m:r>
                    <a:rPr lang="es-ES" sz="1100" b="0" i="0"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 </m:t>
                  </m:r>
                  <m:r>
                    <m:rPr>
                      <m:sty m:val="p"/>
                    </m:rPr>
                    <a:rPr lang="es-ES" sz="1100" b="0" i="0"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min</m:t>
                  </m:r>
                  <m:r>
                    <a:rPr lang="es-ES" sz="1100" b="0" i="0"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2=</m:t>
                  </m:r>
                </m:oMath>
              </a14:m>
              <a:r>
                <a:rPr lang="es-PE" i="0">
                  <a:latin typeface="Cambria Math" panose="02040503050406030204" pitchFamily="18" charset="0"/>
                  <a:ea typeface="Cambria Math" panose="02040503050406030204" pitchFamily="18" charset="0"/>
                </a:rPr>
                <a:t>  </a:t>
              </a:r>
              <a14:m>
                <m:oMath xmlns:m="http://schemas.openxmlformats.org/officeDocument/2006/math">
                  <m:f>
                    <m:fPr>
                      <m:ctrlPr>
                        <a:rPr lang="es-PE" sz="1400" i="1"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fPr>
                    <m:num>
                      <m:r>
                        <a:rPr lang="es-PE" sz="1400" i="0"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0.7</m:t>
                      </m:r>
                      <m:r>
                        <a:rPr lang="es-ES" sz="1400" b="0" i="0"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 </m:t>
                      </m:r>
                      <m:r>
                        <a:rPr lang="es-PE" sz="1400" i="0"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⋅</m:t>
                      </m:r>
                      <m:r>
                        <a:rPr lang="es-ES" sz="1400" b="0" i="0"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 </m:t>
                      </m:r>
                      <m:rad>
                        <m:radPr>
                          <m:degHide m:val="on"/>
                          <m:ctrlPr>
                            <a:rPr lang="es-PE" sz="1400" i="1"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</m:ctrlPr>
                        </m:radPr>
                        <m:deg/>
                        <m:e>
                          <m:sSup>
                            <m:sSupPr>
                              <m:ctrlPr>
                                <a:rPr lang="es-PE" sz="1400" i="1"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m:rPr>
                                  <m:sty m:val="p"/>
                                </m:rPr>
                                <a:rPr lang="es-PE" sz="1400" i="0"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f</m:t>
                              </m:r>
                            </m:e>
                            <m:sup>
                              <m:r>
                                <a:rPr lang="es-PE" sz="1400" i="0"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′</m:t>
                              </m:r>
                            </m:sup>
                          </m:sSup>
                          <m:r>
                            <m:rPr>
                              <m:sty m:val="p"/>
                            </m:rPr>
                            <a:rPr lang="es-PE" sz="1400" i="0"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c</m:t>
                          </m:r>
                        </m:e>
                      </m:rad>
                      <m:r>
                        <a:rPr lang="es-ES" sz="1400" b="0" i="0"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 </m:t>
                      </m:r>
                      <m:r>
                        <a:rPr lang="es-PE" sz="1100" i="0"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⋅</m:t>
                      </m:r>
                      <m:r>
                        <a:rPr lang="es-ES" sz="1400" b="0" i="0"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s-PE" sz="1400" i="0"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b</m:t>
                      </m:r>
                      <m:r>
                        <a:rPr lang="es-ES" sz="1400" b="0" i="0"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 </m:t>
                      </m:r>
                      <m:r>
                        <a:rPr lang="es-PE" sz="1400" i="0"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⋅</m:t>
                      </m:r>
                      <m:r>
                        <a:rPr lang="es-ES" sz="1400" b="0" i="0"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s-PE" sz="1400" i="0"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t</m:t>
                      </m:r>
                    </m:num>
                    <m:den>
                      <m:r>
                        <m:rPr>
                          <m:sty m:val="p"/>
                        </m:rPr>
                        <a:rPr lang="es-PE" sz="1400" i="0"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fy</m:t>
                      </m:r>
                    </m:den>
                  </m:f>
                </m:oMath>
              </a14:m>
              <a:endParaRPr lang="es-PE" i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82" name="Object 97">
              <a:extLst>
                <a:ext uri="{63B3BB69-23CF-44E3-9099-C40C66FF867C}">
                  <a14:compatExt xmlns:a14="http://schemas.microsoft.com/office/drawing/2010/main" spid="_x0000_s1121"/>
                </a:ext>
                <a:ext uri="{FF2B5EF4-FFF2-40B4-BE49-F238E27FC236}">
                  <a16:creationId xmlns:a16="http://schemas.microsoft.com/office/drawing/2014/main" id="{00000000-0008-0000-0000-000052000000}"/>
                </a:ext>
              </a:extLst>
            </xdr:cNvPr>
            <xdr:cNvSpPr txBox="1"/>
          </xdr:nvSpPr>
          <xdr:spPr>
            <a:xfrm>
              <a:off x="3429000" y="16583025"/>
              <a:ext cx="1800225" cy="473912"/>
            </a:xfrm>
            <a:prstGeom prst="rect">
              <a:avLst/>
            </a:prstGeom>
            <a:noFill/>
          </xdr:spPr>
          <xdr:txBody>
            <a:bodyPr vertOverflow="clip" horzOverflow="clip" wrap="square">
              <a:spAutoFit/>
            </a:bodyPr>
            <a:lstStyle/>
            <a:p>
              <a:r>
                <a:rPr lang="es-PE" sz="110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A</a:t>
              </a:r>
              <a:r>
                <a:rPr lang="es-ES" sz="110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s min2=</a:t>
              </a:r>
              <a:r>
                <a:rPr lang="es-PE" i="0">
                  <a:latin typeface="Cambria Math" panose="02040503050406030204" pitchFamily="18" charset="0"/>
                  <a:ea typeface="Cambria Math" panose="02040503050406030204" pitchFamily="18" charset="0"/>
                </a:rPr>
                <a:t>  </a:t>
              </a:r>
              <a:r>
                <a:rPr lang="es-PE" sz="140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(0.7</a:t>
              </a:r>
              <a:r>
                <a:rPr lang="es-ES" sz="140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s-PE" sz="140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⋅</a:t>
              </a:r>
              <a:r>
                <a:rPr lang="es-ES" sz="140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s-PE" sz="140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√(</a:t>
              </a:r>
              <a:r>
                <a:rPr lang="es-PE" sz="140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f^′ c)</a:t>
              </a:r>
              <a:r>
                <a:rPr lang="es-ES" sz="140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 </a:t>
              </a:r>
              <a:r>
                <a:rPr lang="es-PE" sz="110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⋅</a:t>
              </a:r>
              <a:r>
                <a:rPr lang="es-ES" sz="140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s-PE" sz="140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b</a:t>
              </a:r>
              <a:r>
                <a:rPr lang="es-ES" sz="140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s-PE" sz="140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⋅</a:t>
              </a:r>
              <a:r>
                <a:rPr lang="es-ES" sz="140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s-PE" sz="140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t)/fy</a:t>
              </a:r>
              <a:endParaRPr lang="es-PE" i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twoCellAnchor>
  <xdr:twoCellAnchor editAs="oneCell">
    <xdr:from>
      <xdr:col>12</xdr:col>
      <xdr:colOff>600076</xdr:colOff>
      <xdr:row>72</xdr:row>
      <xdr:rowOff>53486</xdr:rowOff>
    </xdr:from>
    <xdr:to>
      <xdr:col>15</xdr:col>
      <xdr:colOff>590553</xdr:colOff>
      <xdr:row>76</xdr:row>
      <xdr:rowOff>64421</xdr:rowOff>
    </xdr:to>
    <xdr:pic>
      <xdr:nvPicPr>
        <xdr:cNvPr id="64" name="Imagen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1" y="14855336"/>
          <a:ext cx="2000251" cy="772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58882</xdr:colOff>
      <xdr:row>100</xdr:row>
      <xdr:rowOff>79471</xdr:rowOff>
    </xdr:from>
    <xdr:to>
      <xdr:col>16</xdr:col>
      <xdr:colOff>638176</xdr:colOff>
      <xdr:row>105</xdr:row>
      <xdr:rowOff>68409</xdr:rowOff>
    </xdr:to>
    <xdr:pic>
      <xdr:nvPicPr>
        <xdr:cNvPr id="65" name="Imagen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12357" y="11995246"/>
          <a:ext cx="2770044" cy="8080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632604</xdr:colOff>
      <xdr:row>11</xdr:row>
      <xdr:rowOff>51090</xdr:rowOff>
    </xdr:from>
    <xdr:to>
      <xdr:col>6</xdr:col>
      <xdr:colOff>684546</xdr:colOff>
      <xdr:row>12</xdr:row>
      <xdr:rowOff>53915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V="1">
          <a:off x="5830019" y="2549156"/>
          <a:ext cx="51942" cy="204108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516321</xdr:colOff>
      <xdr:row>123</xdr:row>
      <xdr:rowOff>171451</xdr:rowOff>
    </xdr:from>
    <xdr:ext cx="1350579" cy="381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6" name="29 CuadroTexto">
              <a:extLst>
                <a:ext uri="{FF2B5EF4-FFF2-40B4-BE49-F238E27FC236}">
                  <a16:creationId xmlns:a16="http://schemas.microsoft.com/office/drawing/2014/main" id="{00000000-0008-0000-0000-00004C000000}"/>
                </a:ext>
              </a:extLst>
            </xdr:cNvPr>
            <xdr:cNvSpPr txBox="1"/>
          </xdr:nvSpPr>
          <xdr:spPr>
            <a:xfrm>
              <a:off x="1383096" y="16040101"/>
              <a:ext cx="1350579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2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</a:t>
              </a:r>
              <a:r>
                <a:rPr lang="es-PE" sz="12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f>
                    <m:fPr>
                      <m:ctrlPr>
                        <a:rPr lang="es-PE" sz="12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s-ES" sz="120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Mu</m:t>
                      </m:r>
                    </m:num>
                    <m:den>
                      <m:r>
                        <m:rPr>
                          <m:nor/>
                        </m:rPr>
                        <a:rPr lang="el-GR" sz="1200" b="0" i="0" baseline="0">
                          <a:solidFill>
                            <a:schemeClr val="tx1"/>
                          </a:solidFill>
                          <a:effectLst/>
                          <a:latin typeface="Calibri" panose="020F0502020204030204" pitchFamily="34" charset="0"/>
                          <a:ea typeface="Cambria Math" panose="02040503050406030204" pitchFamily="18" charset="0"/>
                          <a:cs typeface="Calibri" panose="020F0502020204030204" pitchFamily="34" charset="0"/>
                        </a:rPr>
                        <m:t>φ</m:t>
                      </m:r>
                      <m:r>
                        <a:rPr lang="es-ES" sz="1200" b="0" i="0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s-ES" sz="1200" b="0" i="0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fy</m:t>
                      </m:r>
                      <m:r>
                        <a:rPr lang="es-ES" sz="1200" b="0" i="0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 (</m:t>
                      </m:r>
                      <m:r>
                        <m:rPr>
                          <m:sty m:val="p"/>
                        </m:rPr>
                        <a:rPr lang="es-ES" sz="1200" b="0" i="0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d</m:t>
                      </m:r>
                      <m:r>
                        <a:rPr lang="es-ES" sz="1200" b="0" i="0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−</m:t>
                      </m:r>
                      <m:r>
                        <m:rPr>
                          <m:sty m:val="p"/>
                        </m:rPr>
                        <a:rPr lang="es-ES" sz="1200" b="0" i="0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a</m:t>
                      </m:r>
                      <m:r>
                        <a:rPr lang="es-ES" sz="1200" b="0" i="0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/2)</m:t>
                      </m:r>
                    </m:den>
                  </m:f>
                </m:oMath>
              </a14:m>
              <a:endParaRPr lang="es-PE" sz="140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76" name="29 CuadroTexto">
              <a:extLst>
                <a:ext uri="{FF2B5EF4-FFF2-40B4-BE49-F238E27FC236}">
                  <a16:creationId xmlns:a16="http://schemas.microsoft.com/office/drawing/2014/main" id="{00000000-0008-0000-0000-00004C000000}"/>
                </a:ext>
              </a:extLst>
            </xdr:cNvPr>
            <xdr:cNvSpPr txBox="1"/>
          </xdr:nvSpPr>
          <xdr:spPr>
            <a:xfrm>
              <a:off x="1383096" y="16040101"/>
              <a:ext cx="1350579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2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</a:t>
              </a:r>
              <a:r>
                <a:rPr lang="es-PE" sz="12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= </a:t>
              </a:r>
              <a:r>
                <a:rPr lang="es-ES" sz="12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Mu</a:t>
              </a:r>
              <a:r>
                <a:rPr lang="es-PE" sz="12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/(</a:t>
              </a:r>
              <a:r>
                <a:rPr lang="el-GR" sz="12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</a:t>
              </a:r>
              <a:r>
                <a:rPr lang="el-GR" sz="1200" b="0" i="0" baseline="0">
                  <a:solidFill>
                    <a:schemeClr val="tx1"/>
                  </a:solidFill>
                  <a:effectLst/>
                  <a:latin typeface="Calibri" panose="020F0502020204030204" pitchFamily="34" charset="0"/>
                  <a:ea typeface="Cambria Math" panose="02040503050406030204" pitchFamily="18" charset="0"/>
                  <a:cs typeface="Calibri" panose="020F0502020204030204" pitchFamily="34" charset="0"/>
                </a:rPr>
                <a:t>φ</a:t>
              </a:r>
              <a:r>
                <a:rPr lang="es-ES" sz="12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  fy (d−a/2)</a:t>
              </a:r>
              <a:r>
                <a:rPr lang="es-PE" sz="12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endParaRPr lang="es-PE" sz="140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602046</xdr:colOff>
      <xdr:row>120</xdr:row>
      <xdr:rowOff>114301</xdr:rowOff>
    </xdr:from>
    <xdr:ext cx="1350579" cy="2476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8" name="29 CuadroTexto">
              <a:extLst>
                <a:ext uri="{FF2B5EF4-FFF2-40B4-BE49-F238E27FC236}">
                  <a16:creationId xmlns:a16="http://schemas.microsoft.com/office/drawing/2014/main" id="{00000000-0008-0000-0000-000044000000}"/>
                </a:ext>
              </a:extLst>
            </xdr:cNvPr>
            <xdr:cNvSpPr txBox="1"/>
          </xdr:nvSpPr>
          <xdr:spPr>
            <a:xfrm>
              <a:off x="1468821" y="15411451"/>
              <a:ext cx="1350579" cy="2476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d</a:t>
              </a:r>
              <a:r>
                <a:rPr lang="es-PE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= t </a:t>
              </a:r>
              <a:r>
                <a:rPr lang="es-PE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- R - </a:t>
              </a:r>
              <a14:m>
                <m:oMath xmlns:m="http://schemas.openxmlformats.org/officeDocument/2006/math">
                  <m:sSub>
                    <m:sSubPr>
                      <m:ctrlPr>
                        <a:rPr lang="es-PE" sz="1100" b="0" i="1" baseline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s-ES" sz="1100" b="0" i="0" baseline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d</m:t>
                      </m:r>
                    </m:e>
                    <m:sub>
                      <m:r>
                        <a:rPr lang="es-PE" sz="1100" b="0" i="1" baseline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Ø</m:t>
                      </m:r>
                    </m:sub>
                  </m:sSub>
                  <m:r>
                    <a:rPr lang="es-ES" sz="1100" b="0" i="0" baseline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/2</m:t>
                  </m:r>
                </m:oMath>
              </a14:m>
              <a:endParaRPr lang="es-PE" sz="120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68" name="29 CuadroTexto">
              <a:extLst>
                <a:ext uri="{FF2B5EF4-FFF2-40B4-BE49-F238E27FC236}">
                  <a16:creationId xmlns:a16="http://schemas.microsoft.com/office/drawing/2014/main" id="{4765DD46-FDCA-46A2-98FD-32603C11E03E}"/>
                </a:ext>
              </a:extLst>
            </xdr:cNvPr>
            <xdr:cNvSpPr txBox="1"/>
          </xdr:nvSpPr>
          <xdr:spPr>
            <a:xfrm>
              <a:off x="1468821" y="15411451"/>
              <a:ext cx="1350579" cy="2476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d</a:t>
              </a:r>
              <a:r>
                <a:rPr lang="es-PE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= t </a:t>
              </a:r>
              <a:r>
                <a:rPr lang="es-PE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- R - </a:t>
              </a:r>
              <a:r>
                <a:rPr lang="es-ES" sz="11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d</a:t>
              </a:r>
              <a:r>
                <a:rPr lang="es-PE" sz="11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_Ø</a:t>
              </a:r>
              <a:r>
                <a:rPr lang="es-ES" sz="11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/2</a:t>
              </a:r>
              <a:endParaRPr lang="es-PE" sz="120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3</xdr:col>
      <xdr:colOff>414361</xdr:colOff>
      <xdr:row>12</xdr:row>
      <xdr:rowOff>177695</xdr:rowOff>
    </xdr:from>
    <xdr:to>
      <xdr:col>3</xdr:col>
      <xdr:colOff>561957</xdr:colOff>
      <xdr:row>13</xdr:row>
      <xdr:rowOff>197812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3013069" y="2877044"/>
          <a:ext cx="147596" cy="2214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132218</xdr:colOff>
      <xdr:row>7</xdr:row>
      <xdr:rowOff>190501</xdr:rowOff>
    </xdr:from>
    <xdr:to>
      <xdr:col>7</xdr:col>
      <xdr:colOff>136438</xdr:colOff>
      <xdr:row>9</xdr:row>
      <xdr:rowOff>21566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/>
      </xdr:nvCxnSpPr>
      <xdr:spPr>
        <a:xfrm flipH="1" flipV="1">
          <a:off x="5985763" y="1870365"/>
          <a:ext cx="4220" cy="229383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831850</xdr:colOff>
      <xdr:row>12</xdr:row>
      <xdr:rowOff>0</xdr:rowOff>
    </xdr:from>
    <xdr:to>
      <xdr:col>3</xdr:col>
      <xdr:colOff>406400</xdr:colOff>
      <xdr:row>13</xdr:row>
      <xdr:rowOff>88900</xdr:rowOff>
    </xdr:to>
    <xdr:cxnSp macro="">
      <xdr:nvCxnSpPr>
        <xdr:cNvPr id="22" name="Conector: curvado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1701800" y="1625600"/>
          <a:ext cx="482600" cy="292100"/>
        </a:xfrm>
        <a:prstGeom prst="curvedConnector3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573087</xdr:colOff>
      <xdr:row>138</xdr:row>
      <xdr:rowOff>182562</xdr:rowOff>
    </xdr:from>
    <xdr:to>
      <xdr:col>5</xdr:col>
      <xdr:colOff>48828</xdr:colOff>
      <xdr:row>140</xdr:row>
      <xdr:rowOff>39687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3" name="Object 97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53000000}"/>
                </a:ext>
              </a:extLst>
            </xdr:cNvPr>
            <xdr:cNvSpPr txBox="1"/>
          </xdr:nvSpPr>
          <xdr:spPr>
            <a:xfrm>
              <a:off x="2306637" y="26166762"/>
              <a:ext cx="2076066" cy="238125"/>
            </a:xfrm>
            <a:prstGeom prst="rect">
              <a:avLst/>
            </a:prstGeom>
            <a:noFill/>
          </xdr:spPr>
          <xdr:txBody>
            <a:bodyPr vertOverflow="clip" horzOverflow="clip" wrap="square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m:rPr>
                      <m:sty m:val="p"/>
                    </m:rPr>
                    <a:rPr lang="es-ES" sz="1100" b="0" i="0"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S</m:t>
                  </m:r>
                  <m:r>
                    <a:rPr lang="es-ES" sz="1100" b="0" i="0"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=</m:t>
                  </m:r>
                </m:oMath>
              </a14:m>
              <a:r>
                <a:rPr lang="es-PE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s-PE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b="0" i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(</m:t>
                      </m:r>
                      <m:r>
                        <m:rPr>
                          <m:sty m:val="p"/>
                        </m:rPr>
                        <a:rPr lang="es-ES" b="0" i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b</m:t>
                      </m:r>
                      <m:r>
                        <a:rPr lang="es-ES" b="0" i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−2</m:t>
                      </m:r>
                      <m:r>
                        <m:rPr>
                          <m:sty m:val="p"/>
                        </m:rPr>
                        <a:rPr lang="es-ES" b="0" i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R</m:t>
                      </m:r>
                      <m:r>
                        <a:rPr lang="es-ES" b="0" i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</m:t>
                      </m:r>
                      <m:r>
                        <a:rPr lang="es-ES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𝑑</m:t>
                      </m:r>
                    </m:e>
                    <m:sub>
                      <m:r>
                        <a:rPr lang="es-PE" i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Ø</m:t>
                      </m:r>
                    </m:sub>
                  </m:sSub>
                  <m:r>
                    <a:rPr lang="es-ES" sz="1100" b="0" i="0"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)/(</m:t>
                  </m:r>
                  <m:sSub>
                    <m:sSubPr>
                      <m:ctrlPr>
                        <a:rPr lang="es-PE" sz="1100" i="1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s-ES" sz="1100" b="0" i="0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N</m:t>
                      </m:r>
                    </m:e>
                    <m:sub>
                      <m:r>
                        <a:rPr lang="es-PE" sz="1100" i="0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Ø</m:t>
                      </m:r>
                    </m:sub>
                  </m:sSub>
                  <m:r>
                    <m:rPr>
                      <m:nor/>
                    </m:rPr>
                    <a:rPr lang="es-PE" sz="1100" i="0">
                      <a:effectLst/>
                      <a:latin typeface="+mn-lt"/>
                      <a:ea typeface="+mn-ea"/>
                      <a:cs typeface="+mn-cs"/>
                    </a:rPr>
                    <m:t>−1)</m:t>
                  </m:r>
                </m:oMath>
              </a14:m>
              <a:endParaRPr lang="es-PE">
                <a:effectLst/>
              </a:endParaRPr>
            </a:p>
          </xdr:txBody>
        </xdr:sp>
      </mc:Choice>
      <mc:Fallback xmlns="">
        <xdr:sp macro="" textlink="">
          <xdr:nvSpPr>
            <xdr:cNvPr id="83" name="Object 97">
              <a:extLst>
                <a:ext uri="{63B3BB69-23CF-44E3-9099-C40C66FF867C}">
                  <a14:compatExt xmlns:a14="http://schemas.microsoft.com/office/drawing/2010/main" spid="_x0000_s1121"/>
                </a:ext>
                <a:ext uri="{FF2B5EF4-FFF2-40B4-BE49-F238E27FC236}">
                  <a16:creationId xmlns:a16="http://schemas.microsoft.com/office/drawing/2014/main" id="{00000000-0008-0000-0000-000053000000}"/>
                </a:ext>
              </a:extLst>
            </xdr:cNvPr>
            <xdr:cNvSpPr txBox="1"/>
          </xdr:nvSpPr>
          <xdr:spPr>
            <a:xfrm>
              <a:off x="2306637" y="26166762"/>
              <a:ext cx="2076066" cy="238125"/>
            </a:xfrm>
            <a:prstGeom prst="rect">
              <a:avLst/>
            </a:prstGeom>
            <a:noFill/>
          </xdr:spPr>
          <xdr:txBody>
            <a:bodyPr vertOverflow="clip" horzOverflow="clip" wrap="square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10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S=</a:t>
              </a:r>
              <a:r>
                <a:rPr lang="es-PE" i="0">
                  <a:latin typeface="Cambria Math" panose="02040503050406030204" pitchFamily="18" charset="0"/>
                  <a:ea typeface="Cambria Math" panose="02040503050406030204" pitchFamily="18" charset="0"/>
                </a:rPr>
                <a:t> 〖</a:t>
              </a:r>
              <a:r>
                <a:rPr lang="es-E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(b−2R−𝑑</a:t>
              </a:r>
              <a:r>
                <a:rPr lang="es-PE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〗_</a:t>
              </a:r>
              <a:r>
                <a:rPr lang="es-PE" i="0">
                  <a:latin typeface="Cambria Math" panose="02040503050406030204" pitchFamily="18" charset="0"/>
                  <a:ea typeface="Cambria Math" panose="02040503050406030204" pitchFamily="18" charset="0"/>
                </a:rPr>
                <a:t>Ø</a:t>
              </a:r>
              <a:r>
                <a:rPr lang="es-ES" sz="11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)/(N</a:t>
              </a:r>
              <a:r>
                <a:rPr lang="es-PE" sz="11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PE" sz="110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Ø</a:t>
              </a:r>
              <a:r>
                <a:rPr lang="es-PE" sz="1100" i="0"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PE" sz="110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"−1)</a:t>
              </a:r>
              <a:r>
                <a:rPr lang="es-PE" sz="1100" i="0"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s-PE">
                <a:effectLst/>
              </a:endParaRPr>
            </a:p>
          </xdr:txBody>
        </xdr:sp>
      </mc:Fallback>
    </mc:AlternateContent>
    <xdr:clientData/>
  </xdr:twoCellAnchor>
  <xdr:oneCellAnchor>
    <xdr:from>
      <xdr:col>2</xdr:col>
      <xdr:colOff>521278</xdr:colOff>
      <xdr:row>150</xdr:row>
      <xdr:rowOff>0</xdr:rowOff>
    </xdr:from>
    <xdr:ext cx="1897206" cy="2460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4" name="Object 97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54000000}"/>
                </a:ext>
              </a:extLst>
            </xdr:cNvPr>
            <xdr:cNvSpPr txBox="1"/>
          </xdr:nvSpPr>
          <xdr:spPr>
            <a:xfrm>
              <a:off x="2254828" y="28270200"/>
              <a:ext cx="1897206" cy="246063"/>
            </a:xfrm>
            <a:prstGeom prst="rect">
              <a:avLst/>
            </a:prstGeom>
            <a:noFill/>
          </xdr:spPr>
          <xdr:txBody>
            <a:bodyPr vertOverflow="clip" horzOverflow="clip" wrap="square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100" b="0" i="0"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S</m:t>
                    </m:r>
                    <m:r>
                      <a:rPr lang="es-ES" sz="1100" b="0" i="0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s-PE" sz="1100" i="0"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sSub>
                      <m:sSubPr>
                        <m:ctrlPr>
                          <a:rPr lang="es-PE" sz="1100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100" b="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m:rPr>
                            <m:sty m:val="p"/>
                          </m:rPr>
                          <a:rPr lang="es-ES" sz="1100" b="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b</m:t>
                        </m:r>
                        <m:r>
                          <a:rPr lang="es-ES" sz="1100" b="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  <m:r>
                          <m:rPr>
                            <m:sty m:val="p"/>
                          </m:rPr>
                          <a:rPr lang="es-ES" sz="1100" b="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R</m:t>
                        </m:r>
                        <m:r>
                          <a:rPr lang="es-ES" sz="1100" b="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m:rPr>
                            <m:sty m:val="p"/>
                          </m:rPr>
                          <a:rPr lang="es-ES" sz="1100" b="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d</m:t>
                        </m:r>
                      </m:e>
                      <m:sub>
                        <m:r>
                          <a:rPr lang="es-PE" sz="110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Ø</m:t>
                        </m:r>
                      </m:sub>
                    </m:sSub>
                    <m:r>
                      <a:rPr lang="es-ES" sz="1100" b="0" i="0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)/(</m:t>
                    </m:r>
                    <m:sSub>
                      <m:sSubPr>
                        <m:ctrlPr>
                          <a:rPr lang="es-PE" sz="1100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s-ES" sz="1100" b="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N</m:t>
                        </m:r>
                      </m:e>
                      <m:sub>
                        <m:r>
                          <a:rPr lang="es-PE" sz="110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Ø</m:t>
                        </m:r>
                      </m:sub>
                    </m:sSub>
                    <m:r>
                      <m:rPr>
                        <m:nor/>
                      </m:rPr>
                      <a:rPr lang="es-PE" sz="1100" i="0">
                        <a:effectLst/>
                        <a:latin typeface="+mn-lt"/>
                        <a:ea typeface="+mn-ea"/>
                        <a:cs typeface="+mn-cs"/>
                      </a:rPr>
                      <m:t>−1)</m:t>
                    </m:r>
                  </m:oMath>
                </m:oMathPara>
              </a14:m>
              <a:endParaRPr lang="es-PE" i="0">
                <a:effectLst/>
              </a:endParaRPr>
            </a:p>
            <a:p>
              <a:endParaRPr lang="es-PE" i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84" name="Object 97">
              <a:extLst>
                <a:ext uri="{63B3BB69-23CF-44E3-9099-C40C66FF867C}">
                  <a14:compatExt xmlns:a14="http://schemas.microsoft.com/office/drawing/2010/main" spid="_x0000_s1121"/>
                </a:ext>
                <a:ext uri="{FF2B5EF4-FFF2-40B4-BE49-F238E27FC236}">
                  <a16:creationId xmlns:a16="http://schemas.microsoft.com/office/drawing/2014/main" id="{00000000-0008-0000-0000-000054000000}"/>
                </a:ext>
              </a:extLst>
            </xdr:cNvPr>
            <xdr:cNvSpPr txBox="1"/>
          </xdr:nvSpPr>
          <xdr:spPr>
            <a:xfrm>
              <a:off x="2254828" y="28270200"/>
              <a:ext cx="1897206" cy="246063"/>
            </a:xfrm>
            <a:prstGeom prst="rect">
              <a:avLst/>
            </a:prstGeom>
            <a:noFill/>
          </xdr:spPr>
          <xdr:txBody>
            <a:bodyPr vertOverflow="clip" horzOverflow="clip" wrap="square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10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S</a:t>
              </a:r>
              <a:r>
                <a:rPr lang="es-ES" sz="11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s-PE" sz="11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s-PE" sz="110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 〖</a:t>
              </a:r>
              <a:r>
                <a:rPr lang="es-ES" sz="11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(b−2R−d</a:t>
              </a:r>
              <a:r>
                <a:rPr lang="es-PE" sz="11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s-PE" sz="110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Ø</a:t>
              </a:r>
              <a:r>
                <a:rPr lang="es-ES" sz="11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)/(N</a:t>
              </a:r>
              <a:r>
                <a:rPr lang="es-PE" sz="11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PE" sz="110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Ø</a:t>
              </a:r>
              <a:r>
                <a:rPr lang="es-PE" sz="1100" i="0"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PE" sz="110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"−1)</a:t>
              </a:r>
              <a:r>
                <a:rPr lang="es-PE" sz="1100" i="0"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s-PE" i="0">
                <a:effectLst/>
              </a:endParaRPr>
            </a:p>
            <a:p>
              <a:endParaRPr lang="es-PE" i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2</xdr:col>
      <xdr:colOff>561975</xdr:colOff>
      <xdr:row>158</xdr:row>
      <xdr:rowOff>171450</xdr:rowOff>
    </xdr:from>
    <xdr:ext cx="1809750" cy="2492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5" name="Object 97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55000000}"/>
                </a:ext>
              </a:extLst>
            </xdr:cNvPr>
            <xdr:cNvSpPr txBox="1"/>
          </xdr:nvSpPr>
          <xdr:spPr>
            <a:xfrm>
              <a:off x="2295525" y="29965650"/>
              <a:ext cx="1809750" cy="249238"/>
            </a:xfrm>
            <a:prstGeom prst="rect">
              <a:avLst/>
            </a:prstGeom>
            <a:noFill/>
          </xdr:spPr>
          <xdr:txBody>
            <a:bodyPr vertOverflow="clip" horzOverflow="clip" wrap="square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100" b="0" i="0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S</m:t>
                    </m:r>
                    <m:r>
                      <a:rPr lang="es-ES" sz="1100" b="0" i="0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s-PE" sz="1100" i="0"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sSub>
                      <m:sSubPr>
                        <m:ctrlPr>
                          <a:rPr lang="es-PE" sz="1100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100" b="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m:rPr>
                            <m:sty m:val="p"/>
                          </m:rPr>
                          <a:rPr lang="es-ES" sz="1100" b="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b</m:t>
                        </m:r>
                        <m:r>
                          <a:rPr lang="es-ES" sz="1100" b="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  <m:r>
                          <m:rPr>
                            <m:sty m:val="p"/>
                          </m:rPr>
                          <a:rPr lang="es-ES" sz="1100" b="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R</m:t>
                        </m:r>
                        <m:r>
                          <a:rPr lang="es-ES" sz="1100" b="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s-ES" sz="1100" b="0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e>
                      <m:sub>
                        <m:r>
                          <a:rPr lang="es-PE" sz="110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Ø</m:t>
                        </m:r>
                      </m:sub>
                    </m:sSub>
                    <m:r>
                      <a:rPr lang="es-ES" sz="1100" b="0" i="0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)/(</m:t>
                    </m:r>
                    <m:sSub>
                      <m:sSubPr>
                        <m:ctrlPr>
                          <a:rPr lang="es-PE" sz="1100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s-ES" sz="1100" b="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N</m:t>
                        </m:r>
                      </m:e>
                      <m:sub>
                        <m:r>
                          <a:rPr lang="es-PE" sz="110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Ø</m:t>
                        </m:r>
                      </m:sub>
                    </m:sSub>
                    <m:r>
                      <m:rPr>
                        <m:nor/>
                      </m:rPr>
                      <a:rPr lang="es-PE" sz="1100" i="0">
                        <a:effectLst/>
                        <a:latin typeface="+mn-lt"/>
                        <a:ea typeface="+mn-ea"/>
                        <a:cs typeface="+mn-cs"/>
                      </a:rPr>
                      <m:t>−1)</m:t>
                    </m:r>
                  </m:oMath>
                </m:oMathPara>
              </a14:m>
              <a:endParaRPr lang="es-PE">
                <a:effectLst/>
              </a:endParaRPr>
            </a:p>
          </xdr:txBody>
        </xdr:sp>
      </mc:Choice>
      <mc:Fallback xmlns="">
        <xdr:sp macro="" textlink="">
          <xdr:nvSpPr>
            <xdr:cNvPr id="85" name="Object 97">
              <a:extLst>
                <a:ext uri="{63B3BB69-23CF-44E3-9099-C40C66FF867C}">
                  <a14:compatExt xmlns:a14="http://schemas.microsoft.com/office/drawing/2010/main" spid="_x0000_s1121"/>
                </a:ext>
                <a:ext uri="{FF2B5EF4-FFF2-40B4-BE49-F238E27FC236}">
                  <a16:creationId xmlns:a16="http://schemas.microsoft.com/office/drawing/2014/main" id="{00000000-0008-0000-0000-000055000000}"/>
                </a:ext>
              </a:extLst>
            </xdr:cNvPr>
            <xdr:cNvSpPr txBox="1"/>
          </xdr:nvSpPr>
          <xdr:spPr>
            <a:xfrm>
              <a:off x="2295525" y="29965650"/>
              <a:ext cx="1809750" cy="249238"/>
            </a:xfrm>
            <a:prstGeom prst="rect">
              <a:avLst/>
            </a:prstGeom>
            <a:noFill/>
          </xdr:spPr>
          <xdr:txBody>
            <a:bodyPr vertOverflow="clip" horzOverflow="clip" wrap="square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1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S=</a:t>
              </a:r>
              <a:r>
                <a:rPr lang="es-PE" sz="11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s-PE" sz="110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 〖</a:t>
              </a:r>
              <a:r>
                <a:rPr lang="es-ES" sz="11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(b−2R−𝑑</a:t>
              </a:r>
              <a:r>
                <a:rPr lang="es-PE" sz="11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s-PE" sz="110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Ø</a:t>
              </a:r>
              <a:r>
                <a:rPr lang="es-ES" sz="11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)/(N</a:t>
              </a:r>
              <a:r>
                <a:rPr lang="es-PE" sz="11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PE" sz="110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Ø</a:t>
              </a:r>
              <a:r>
                <a:rPr lang="es-PE" sz="1100" i="0"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PE" sz="110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"−1)</a:t>
              </a:r>
              <a:r>
                <a:rPr lang="es-PE" sz="1100" i="0"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s-PE">
                <a:effectLst/>
              </a:endParaRPr>
            </a:p>
          </xdr:txBody>
        </xdr:sp>
      </mc:Fallback>
    </mc:AlternateContent>
    <xdr:clientData/>
  </xdr:oneCellAnchor>
  <xdr:twoCellAnchor>
    <xdr:from>
      <xdr:col>4</xdr:col>
      <xdr:colOff>4571</xdr:colOff>
      <xdr:row>165</xdr:row>
      <xdr:rowOff>198120</xdr:rowOff>
    </xdr:from>
    <xdr:to>
      <xdr:col>5</xdr:col>
      <xdr:colOff>708660</xdr:colOff>
      <xdr:row>166</xdr:row>
      <xdr:rowOff>0</xdr:rowOff>
    </xdr:to>
    <xdr:cxnSp macro="">
      <xdr:nvCxnSpPr>
        <xdr:cNvPr id="236" name="Conector recto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CxnSpPr/>
      </xdr:nvCxnSpPr>
      <xdr:spPr>
        <a:xfrm flipV="1">
          <a:off x="3403091" y="48066960"/>
          <a:ext cx="1580389" cy="381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368085</xdr:colOff>
      <xdr:row>167</xdr:row>
      <xdr:rowOff>6458</xdr:rowOff>
    </xdr:from>
    <xdr:to>
      <xdr:col>5</xdr:col>
      <xdr:colOff>333378</xdr:colOff>
      <xdr:row>167</xdr:row>
      <xdr:rowOff>6806</xdr:rowOff>
    </xdr:to>
    <xdr:cxnSp macro="">
      <xdr:nvCxnSpPr>
        <xdr:cNvPr id="237" name="Conector recto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CxnSpPr/>
      </xdr:nvCxnSpPr>
      <xdr:spPr>
        <a:xfrm>
          <a:off x="3642102" y="23538051"/>
          <a:ext cx="840301" cy="34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461211</xdr:colOff>
      <xdr:row>166</xdr:row>
      <xdr:rowOff>1</xdr:rowOff>
    </xdr:from>
    <xdr:to>
      <xdr:col>4</xdr:col>
      <xdr:colOff>2</xdr:colOff>
      <xdr:row>168</xdr:row>
      <xdr:rowOff>3</xdr:rowOff>
    </xdr:to>
    <xdr:cxnSp macro="">
      <xdr:nvCxnSpPr>
        <xdr:cNvPr id="239" name="Conector: angular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CxnSpPr/>
      </xdr:nvCxnSpPr>
      <xdr:spPr>
        <a:xfrm rot="5400000" flipH="1" flipV="1">
          <a:off x="2930943" y="854494"/>
          <a:ext cx="400052" cy="291266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671764</xdr:colOff>
      <xdr:row>167</xdr:row>
      <xdr:rowOff>195509</xdr:rowOff>
    </xdr:from>
    <xdr:to>
      <xdr:col>3</xdr:col>
      <xdr:colOff>461213</xdr:colOff>
      <xdr:row>169</xdr:row>
      <xdr:rowOff>5013</xdr:rowOff>
    </xdr:to>
    <xdr:cxnSp macro="">
      <xdr:nvCxnSpPr>
        <xdr:cNvPr id="240" name="Conector: angular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CxnSpPr/>
      </xdr:nvCxnSpPr>
      <xdr:spPr>
        <a:xfrm rot="10800000" flipV="1">
          <a:off x="2443414" y="1195634"/>
          <a:ext cx="541924" cy="209554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372982</xdr:colOff>
      <xdr:row>169</xdr:row>
      <xdr:rowOff>6653</xdr:rowOff>
    </xdr:from>
    <xdr:to>
      <xdr:col>2</xdr:col>
      <xdr:colOff>668391</xdr:colOff>
      <xdr:row>171</xdr:row>
      <xdr:rowOff>12032</xdr:rowOff>
    </xdr:to>
    <xdr:cxnSp macro="">
      <xdr:nvCxnSpPr>
        <xdr:cNvPr id="241" name="Conector: angular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CxnSpPr/>
      </xdr:nvCxnSpPr>
      <xdr:spPr>
        <a:xfrm rot="5400000" flipH="1" flipV="1">
          <a:off x="2089622" y="1461838"/>
          <a:ext cx="405429" cy="295409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738941</xdr:colOff>
      <xdr:row>171</xdr:row>
      <xdr:rowOff>12027</xdr:rowOff>
    </xdr:from>
    <xdr:to>
      <xdr:col>2</xdr:col>
      <xdr:colOff>372982</xdr:colOff>
      <xdr:row>172</xdr:row>
      <xdr:rowOff>22057</xdr:rowOff>
    </xdr:to>
    <xdr:cxnSp macro="">
      <xdr:nvCxnSpPr>
        <xdr:cNvPr id="242" name="Conector: angular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CxnSpPr/>
      </xdr:nvCxnSpPr>
      <xdr:spPr>
        <a:xfrm rot="10800000" flipV="1">
          <a:off x="1605716" y="1812252"/>
          <a:ext cx="538916" cy="210055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440158</xdr:colOff>
      <xdr:row>172</xdr:row>
      <xdr:rowOff>18684</xdr:rowOff>
    </xdr:from>
    <xdr:to>
      <xdr:col>1</xdr:col>
      <xdr:colOff>735567</xdr:colOff>
      <xdr:row>174</xdr:row>
      <xdr:rowOff>24063</xdr:rowOff>
    </xdr:to>
    <xdr:cxnSp macro="">
      <xdr:nvCxnSpPr>
        <xdr:cNvPr id="243" name="Conector: angular 242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CxnSpPr/>
      </xdr:nvCxnSpPr>
      <xdr:spPr>
        <a:xfrm rot="5400000" flipH="1" flipV="1">
          <a:off x="1251923" y="2073944"/>
          <a:ext cx="405429" cy="295409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456128</xdr:colOff>
      <xdr:row>174</xdr:row>
      <xdr:rowOff>24057</xdr:rowOff>
    </xdr:from>
    <xdr:to>
      <xdr:col>1</xdr:col>
      <xdr:colOff>440165</xdr:colOff>
      <xdr:row>175</xdr:row>
      <xdr:rowOff>40247</xdr:rowOff>
    </xdr:to>
    <xdr:cxnSp macro="">
      <xdr:nvCxnSpPr>
        <xdr:cNvPr id="244" name="Conector: angular 243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CxnSpPr/>
      </xdr:nvCxnSpPr>
      <xdr:spPr>
        <a:xfrm rot="10800000" flipV="1">
          <a:off x="456128" y="2424357"/>
          <a:ext cx="850812" cy="216215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459597</xdr:colOff>
      <xdr:row>175</xdr:row>
      <xdr:rowOff>41985</xdr:rowOff>
    </xdr:from>
    <xdr:to>
      <xdr:col>0</xdr:col>
      <xdr:colOff>464346</xdr:colOff>
      <xdr:row>179</xdr:row>
      <xdr:rowOff>11906</xdr:rowOff>
    </xdr:to>
    <xdr:cxnSp macro="">
      <xdr:nvCxnSpPr>
        <xdr:cNvPr id="245" name="Conector recto 244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CxnSpPr/>
      </xdr:nvCxnSpPr>
      <xdr:spPr>
        <a:xfrm>
          <a:off x="459597" y="2642310"/>
          <a:ext cx="4749" cy="77002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467614</xdr:colOff>
      <xdr:row>179</xdr:row>
      <xdr:rowOff>8050</xdr:rowOff>
    </xdr:from>
    <xdr:to>
      <xdr:col>1</xdr:col>
      <xdr:colOff>64395</xdr:colOff>
      <xdr:row>179</xdr:row>
      <xdr:rowOff>11907</xdr:rowOff>
    </xdr:to>
    <xdr:cxnSp macro="">
      <xdr:nvCxnSpPr>
        <xdr:cNvPr id="246" name="Conector recto 245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CxnSpPr/>
      </xdr:nvCxnSpPr>
      <xdr:spPr>
        <a:xfrm flipV="1">
          <a:off x="467614" y="3408475"/>
          <a:ext cx="463556" cy="385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68005</xdr:colOff>
      <xdr:row>176</xdr:row>
      <xdr:rowOff>125866</xdr:rowOff>
    </xdr:from>
    <xdr:to>
      <xdr:col>1</xdr:col>
      <xdr:colOff>71438</xdr:colOff>
      <xdr:row>179</xdr:row>
      <xdr:rowOff>8638</xdr:rowOff>
    </xdr:to>
    <xdr:cxnSp macro="">
      <xdr:nvCxnSpPr>
        <xdr:cNvPr id="247" name="Conector recto 246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CxnSpPr/>
      </xdr:nvCxnSpPr>
      <xdr:spPr>
        <a:xfrm flipV="1">
          <a:off x="935460" y="25475973"/>
          <a:ext cx="3433" cy="4848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68036</xdr:colOff>
      <xdr:row>167</xdr:row>
      <xdr:rowOff>8659</xdr:rowOff>
    </xdr:from>
    <xdr:to>
      <xdr:col>4</xdr:col>
      <xdr:colOff>368011</xdr:colOff>
      <xdr:row>176</xdr:row>
      <xdr:rowOff>125866</xdr:rowOff>
    </xdr:to>
    <xdr:cxnSp macro="">
      <xdr:nvCxnSpPr>
        <xdr:cNvPr id="248" name="Conector recto 247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CxnSpPr/>
      </xdr:nvCxnSpPr>
      <xdr:spPr>
        <a:xfrm flipV="1">
          <a:off x="933945" y="23513761"/>
          <a:ext cx="2711532" cy="190963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446942</xdr:colOff>
      <xdr:row>179</xdr:row>
      <xdr:rowOff>109904</xdr:rowOff>
    </xdr:from>
    <xdr:to>
      <xdr:col>1</xdr:col>
      <xdr:colOff>73269</xdr:colOff>
      <xdr:row>179</xdr:row>
      <xdr:rowOff>117232</xdr:rowOff>
    </xdr:to>
    <xdr:cxnSp macro="">
      <xdr:nvCxnSpPr>
        <xdr:cNvPr id="249" name="Conector recto de flecha 248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CxnSpPr/>
      </xdr:nvCxnSpPr>
      <xdr:spPr>
        <a:xfrm>
          <a:off x="446942" y="3510329"/>
          <a:ext cx="493102" cy="7328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58615</xdr:colOff>
      <xdr:row>179</xdr:row>
      <xdr:rowOff>113109</xdr:rowOff>
    </xdr:from>
    <xdr:to>
      <xdr:col>3</xdr:col>
      <xdr:colOff>744141</xdr:colOff>
      <xdr:row>179</xdr:row>
      <xdr:rowOff>117231</xdr:rowOff>
    </xdr:to>
    <xdr:cxnSp macro="">
      <xdr:nvCxnSpPr>
        <xdr:cNvPr id="250" name="Conector recto de flecha 249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CxnSpPr/>
      </xdr:nvCxnSpPr>
      <xdr:spPr>
        <a:xfrm flipV="1">
          <a:off x="925390" y="3513534"/>
          <a:ext cx="2342876" cy="412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738188</xdr:colOff>
      <xdr:row>179</xdr:row>
      <xdr:rowOff>113110</xdr:rowOff>
    </xdr:from>
    <xdr:to>
      <xdr:col>5</xdr:col>
      <xdr:colOff>451757</xdr:colOff>
      <xdr:row>179</xdr:row>
      <xdr:rowOff>119743</xdr:rowOff>
    </xdr:to>
    <xdr:cxnSp macro="">
      <xdr:nvCxnSpPr>
        <xdr:cNvPr id="251" name="Conector recto de flecha 250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CxnSpPr/>
      </xdr:nvCxnSpPr>
      <xdr:spPr>
        <a:xfrm>
          <a:off x="3258231" y="25868710"/>
          <a:ext cx="1340983" cy="6633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439003</xdr:colOff>
      <xdr:row>179</xdr:row>
      <xdr:rowOff>118552</xdr:rowOff>
    </xdr:from>
    <xdr:to>
      <xdr:col>5</xdr:col>
      <xdr:colOff>689034</xdr:colOff>
      <xdr:row>179</xdr:row>
      <xdr:rowOff>118552</xdr:rowOff>
    </xdr:to>
    <xdr:cxnSp macro="">
      <xdr:nvCxnSpPr>
        <xdr:cNvPr id="252" name="Conector recto de flecha 25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CxnSpPr/>
      </xdr:nvCxnSpPr>
      <xdr:spPr>
        <a:xfrm>
          <a:off x="4586460" y="25874152"/>
          <a:ext cx="250031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740021</xdr:colOff>
      <xdr:row>175</xdr:row>
      <xdr:rowOff>53578</xdr:rowOff>
    </xdr:from>
    <xdr:to>
      <xdr:col>3</xdr:col>
      <xdr:colOff>744141</xdr:colOff>
      <xdr:row>179</xdr:row>
      <xdr:rowOff>36634</xdr:rowOff>
    </xdr:to>
    <xdr:cxnSp macro="">
      <xdr:nvCxnSpPr>
        <xdr:cNvPr id="260" name="Conector recto 259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CxnSpPr/>
      </xdr:nvCxnSpPr>
      <xdr:spPr>
        <a:xfrm flipH="1">
          <a:off x="3264146" y="25259109"/>
          <a:ext cx="4120" cy="7807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467042</xdr:colOff>
      <xdr:row>175</xdr:row>
      <xdr:rowOff>88280</xdr:rowOff>
    </xdr:from>
    <xdr:to>
      <xdr:col>5</xdr:col>
      <xdr:colOff>471006</xdr:colOff>
      <xdr:row>179</xdr:row>
      <xdr:rowOff>49823</xdr:rowOff>
    </xdr:to>
    <xdr:cxnSp macro="">
      <xdr:nvCxnSpPr>
        <xdr:cNvPr id="261" name="Conector recto 260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CxnSpPr/>
      </xdr:nvCxnSpPr>
      <xdr:spPr>
        <a:xfrm flipH="1">
          <a:off x="4614499" y="25049223"/>
          <a:ext cx="3964" cy="7562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687476</xdr:colOff>
      <xdr:row>175</xdr:row>
      <xdr:rowOff>69695</xdr:rowOff>
    </xdr:from>
    <xdr:to>
      <xdr:col>5</xdr:col>
      <xdr:colOff>690046</xdr:colOff>
      <xdr:row>179</xdr:row>
      <xdr:rowOff>48357</xdr:rowOff>
    </xdr:to>
    <xdr:cxnSp macro="">
      <xdr:nvCxnSpPr>
        <xdr:cNvPr id="262" name="Conector recto 26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CxnSpPr/>
      </xdr:nvCxnSpPr>
      <xdr:spPr>
        <a:xfrm flipH="1">
          <a:off x="4834933" y="25030638"/>
          <a:ext cx="2570" cy="77331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113109</xdr:colOff>
      <xdr:row>176</xdr:row>
      <xdr:rowOff>5953</xdr:rowOff>
    </xdr:from>
    <xdr:to>
      <xdr:col>0</xdr:col>
      <xdr:colOff>458390</xdr:colOff>
      <xdr:row>176</xdr:row>
      <xdr:rowOff>5953</xdr:rowOff>
    </xdr:to>
    <xdr:cxnSp macro="">
      <xdr:nvCxnSpPr>
        <xdr:cNvPr id="263" name="Conector recto 26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CxnSpPr/>
      </xdr:nvCxnSpPr>
      <xdr:spPr>
        <a:xfrm flipH="1">
          <a:off x="113109" y="2806303"/>
          <a:ext cx="34528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110731</xdr:colOff>
      <xdr:row>176</xdr:row>
      <xdr:rowOff>80964</xdr:rowOff>
    </xdr:from>
    <xdr:to>
      <xdr:col>0</xdr:col>
      <xdr:colOff>456012</xdr:colOff>
      <xdr:row>176</xdr:row>
      <xdr:rowOff>80964</xdr:rowOff>
    </xdr:to>
    <xdr:cxnSp macro="">
      <xdr:nvCxnSpPr>
        <xdr:cNvPr id="264" name="Conector recto 26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CxnSpPr/>
      </xdr:nvCxnSpPr>
      <xdr:spPr>
        <a:xfrm flipH="1">
          <a:off x="110731" y="2881314"/>
          <a:ext cx="34528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315516</xdr:colOff>
      <xdr:row>176</xdr:row>
      <xdr:rowOff>83343</xdr:rowOff>
    </xdr:from>
    <xdr:to>
      <xdr:col>0</xdr:col>
      <xdr:colOff>315516</xdr:colOff>
      <xdr:row>179</xdr:row>
      <xdr:rowOff>0</xdr:rowOff>
    </xdr:to>
    <xdr:cxnSp macro="">
      <xdr:nvCxnSpPr>
        <xdr:cNvPr id="265" name="Conector recto de flecha 26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CxnSpPr/>
      </xdr:nvCxnSpPr>
      <xdr:spPr>
        <a:xfrm flipV="1">
          <a:off x="315516" y="2883693"/>
          <a:ext cx="0" cy="51673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563451</xdr:colOff>
      <xdr:row>166</xdr:row>
      <xdr:rowOff>77810</xdr:rowOff>
    </xdr:from>
    <xdr:to>
      <xdr:col>4</xdr:col>
      <xdr:colOff>496374</xdr:colOff>
      <xdr:row>177</xdr:row>
      <xdr:rowOff>134154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 flipV="1">
          <a:off x="563451" y="48110641"/>
          <a:ext cx="3399486" cy="2248436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496852</xdr:colOff>
      <xdr:row>166</xdr:row>
      <xdr:rowOff>78049</xdr:rowOff>
    </xdr:from>
    <xdr:to>
      <xdr:col>4</xdr:col>
      <xdr:colOff>764748</xdr:colOff>
      <xdr:row>166</xdr:row>
      <xdr:rowOff>79109</xdr:rowOff>
    </xdr:to>
    <xdr:cxnSp macro="">
      <xdr:nvCxnSpPr>
        <xdr:cNvPr id="35" name="Conector recto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3963415" y="48110880"/>
          <a:ext cx="267896" cy="106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136071</xdr:colOff>
      <xdr:row>166</xdr:row>
      <xdr:rowOff>167268</xdr:rowOff>
    </xdr:from>
    <xdr:to>
      <xdr:col>5</xdr:col>
      <xdr:colOff>678365</xdr:colOff>
      <xdr:row>166</xdr:row>
      <xdr:rowOff>173492</xdr:rowOff>
    </xdr:to>
    <xdr:cxnSp macro="">
      <xdr:nvCxnSpPr>
        <xdr:cNvPr id="272" name="Conector recto 27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CxnSpPr/>
      </xdr:nvCxnSpPr>
      <xdr:spPr>
        <a:xfrm flipV="1">
          <a:off x="3416388" y="23296756"/>
          <a:ext cx="1420453" cy="6224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748584</xdr:colOff>
      <xdr:row>166</xdr:row>
      <xdr:rowOff>173183</xdr:rowOff>
    </xdr:from>
    <xdr:to>
      <xdr:col>4</xdr:col>
      <xdr:colOff>138682</xdr:colOff>
      <xdr:row>167</xdr:row>
      <xdr:rowOff>147571</xdr:rowOff>
    </xdr:to>
    <xdr:cxnSp macro="">
      <xdr:nvCxnSpPr>
        <xdr:cNvPr id="44" name="Conector recto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CxnSpPr/>
      </xdr:nvCxnSpPr>
      <xdr:spPr>
        <a:xfrm flipH="1">
          <a:off x="3348507" y="48206014"/>
          <a:ext cx="256738" cy="17562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303191</xdr:colOff>
      <xdr:row>166</xdr:row>
      <xdr:rowOff>27878</xdr:rowOff>
    </xdr:from>
    <xdr:to>
      <xdr:col>5</xdr:col>
      <xdr:colOff>678366</xdr:colOff>
      <xdr:row>166</xdr:row>
      <xdr:rowOff>32197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flipH="1">
          <a:off x="3769754" y="48060709"/>
          <a:ext cx="1241816" cy="431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87630</xdr:colOff>
      <xdr:row>166</xdr:row>
      <xdr:rowOff>24148</xdr:rowOff>
    </xdr:from>
    <xdr:to>
      <xdr:col>4</xdr:col>
      <xdr:colOff>311240</xdr:colOff>
      <xdr:row>169</xdr:row>
      <xdr:rowOff>113604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 flipV="1">
          <a:off x="2687553" y="48056979"/>
          <a:ext cx="1090250" cy="69315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510268</xdr:colOff>
      <xdr:row>172</xdr:row>
      <xdr:rowOff>159884</xdr:rowOff>
    </xdr:from>
    <xdr:to>
      <xdr:col>1</xdr:col>
      <xdr:colOff>864054</xdr:colOff>
      <xdr:row>176</xdr:row>
      <xdr:rowOff>197304</xdr:rowOff>
    </xdr:to>
    <xdr:cxnSp macro="">
      <xdr:nvCxnSpPr>
        <xdr:cNvPr id="141" name="Conector recto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CxnSpPr/>
      </xdr:nvCxnSpPr>
      <xdr:spPr>
        <a:xfrm flipV="1">
          <a:off x="510268" y="24707170"/>
          <a:ext cx="1221241" cy="84024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510702</xdr:colOff>
      <xdr:row>176</xdr:row>
      <xdr:rowOff>200218</xdr:rowOff>
    </xdr:from>
    <xdr:to>
      <xdr:col>0</xdr:col>
      <xdr:colOff>510702</xdr:colOff>
      <xdr:row>178</xdr:row>
      <xdr:rowOff>173979</xdr:rowOff>
    </xdr:to>
    <xdr:cxnSp macro="">
      <xdr:nvCxnSpPr>
        <xdr:cNvPr id="33" name="Conector recto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510702" y="25521679"/>
          <a:ext cx="0" cy="36478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571443</xdr:colOff>
      <xdr:row>177</xdr:row>
      <xdr:rowOff>139470</xdr:rowOff>
    </xdr:from>
    <xdr:to>
      <xdr:col>0</xdr:col>
      <xdr:colOff>572745</xdr:colOff>
      <xdr:row>178</xdr:row>
      <xdr:rowOff>171535</xdr:rowOff>
    </xdr:to>
    <xdr:cxnSp macro="">
      <xdr:nvCxnSpPr>
        <xdr:cNvPr id="40" name="Conector recto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CxnSpPr/>
      </xdr:nvCxnSpPr>
      <xdr:spPr>
        <a:xfrm flipH="1">
          <a:off x="571443" y="50364393"/>
          <a:ext cx="1302" cy="22256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110490</xdr:colOff>
      <xdr:row>166</xdr:row>
      <xdr:rowOff>32036</xdr:rowOff>
    </xdr:from>
    <xdr:to>
      <xdr:col>5</xdr:col>
      <xdr:colOff>156209</xdr:colOff>
      <xdr:row>166</xdr:row>
      <xdr:rowOff>77755</xdr:rowOff>
    </xdr:to>
    <xdr:sp macro="" textlink="">
      <xdr:nvSpPr>
        <xdr:cNvPr id="157" name="Diagrama de flujo: conector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/>
      </xdr:nvSpPr>
      <xdr:spPr>
        <a:xfrm>
          <a:off x="4443694" y="48064867"/>
          <a:ext cx="45719" cy="45719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731091</xdr:colOff>
      <xdr:row>166</xdr:row>
      <xdr:rowOff>29353</xdr:rowOff>
    </xdr:from>
    <xdr:to>
      <xdr:col>4</xdr:col>
      <xdr:colOff>776810</xdr:colOff>
      <xdr:row>166</xdr:row>
      <xdr:rowOff>75072</xdr:rowOff>
    </xdr:to>
    <xdr:sp macro="" textlink="">
      <xdr:nvSpPr>
        <xdr:cNvPr id="158" name="Diagrama de flujo: conector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/>
      </xdr:nvSpPr>
      <xdr:spPr>
        <a:xfrm>
          <a:off x="4197654" y="48062184"/>
          <a:ext cx="45719" cy="45719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492617</xdr:colOff>
      <xdr:row>166</xdr:row>
      <xdr:rowOff>25543</xdr:rowOff>
    </xdr:from>
    <xdr:to>
      <xdr:col>4</xdr:col>
      <xdr:colOff>538336</xdr:colOff>
      <xdr:row>166</xdr:row>
      <xdr:rowOff>71262</xdr:rowOff>
    </xdr:to>
    <xdr:sp macro="" textlink="">
      <xdr:nvSpPr>
        <xdr:cNvPr id="161" name="Diagrama de flujo: conector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/>
      </xdr:nvSpPr>
      <xdr:spPr>
        <a:xfrm>
          <a:off x="3959180" y="48058374"/>
          <a:ext cx="45719" cy="45719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285052</xdr:colOff>
      <xdr:row>166</xdr:row>
      <xdr:rowOff>46578</xdr:rowOff>
    </xdr:from>
    <xdr:to>
      <xdr:col>4</xdr:col>
      <xdr:colOff>330771</xdr:colOff>
      <xdr:row>166</xdr:row>
      <xdr:rowOff>92297</xdr:rowOff>
    </xdr:to>
    <xdr:sp macro="" textlink="">
      <xdr:nvSpPr>
        <xdr:cNvPr id="163" name="Diagrama de flujo: conector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/>
      </xdr:nvSpPr>
      <xdr:spPr>
        <a:xfrm>
          <a:off x="3751615" y="48079409"/>
          <a:ext cx="45719" cy="45719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99597</xdr:colOff>
      <xdr:row>166</xdr:row>
      <xdr:rowOff>152991</xdr:rowOff>
    </xdr:from>
    <xdr:to>
      <xdr:col>4</xdr:col>
      <xdr:colOff>145316</xdr:colOff>
      <xdr:row>166</xdr:row>
      <xdr:rowOff>198710</xdr:rowOff>
    </xdr:to>
    <xdr:sp macro="" textlink="">
      <xdr:nvSpPr>
        <xdr:cNvPr id="164" name="Diagrama de flujo: conector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/>
      </xdr:nvSpPr>
      <xdr:spPr>
        <a:xfrm>
          <a:off x="3566160" y="48185822"/>
          <a:ext cx="45719" cy="45719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653925</xdr:colOff>
      <xdr:row>167</xdr:row>
      <xdr:rowOff>145799</xdr:rowOff>
    </xdr:from>
    <xdr:to>
      <xdr:col>3</xdr:col>
      <xdr:colOff>699644</xdr:colOff>
      <xdr:row>167</xdr:row>
      <xdr:rowOff>191518</xdr:rowOff>
    </xdr:to>
    <xdr:sp macro="" textlink="">
      <xdr:nvSpPr>
        <xdr:cNvPr id="167" name="Diagrama de flujo: conector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/>
      </xdr:nvSpPr>
      <xdr:spPr>
        <a:xfrm>
          <a:off x="3253848" y="48379862"/>
          <a:ext cx="45719" cy="45719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395273</xdr:colOff>
      <xdr:row>168</xdr:row>
      <xdr:rowOff>123636</xdr:rowOff>
    </xdr:from>
    <xdr:to>
      <xdr:col>3</xdr:col>
      <xdr:colOff>440992</xdr:colOff>
      <xdr:row>168</xdr:row>
      <xdr:rowOff>169355</xdr:rowOff>
    </xdr:to>
    <xdr:sp macro="" textlink="">
      <xdr:nvSpPr>
        <xdr:cNvPr id="179" name="Diagrama de flujo: conector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/>
      </xdr:nvSpPr>
      <xdr:spPr>
        <a:xfrm>
          <a:off x="2995196" y="48558932"/>
          <a:ext cx="45719" cy="45719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138018</xdr:colOff>
      <xdr:row>169</xdr:row>
      <xdr:rowOff>81995</xdr:rowOff>
    </xdr:from>
    <xdr:to>
      <xdr:col>3</xdr:col>
      <xdr:colOff>183737</xdr:colOff>
      <xdr:row>169</xdr:row>
      <xdr:rowOff>127714</xdr:rowOff>
    </xdr:to>
    <xdr:sp macro="" textlink="">
      <xdr:nvSpPr>
        <xdr:cNvPr id="181" name="Diagrama de flujo: conector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/>
      </xdr:nvSpPr>
      <xdr:spPr>
        <a:xfrm>
          <a:off x="2737941" y="48718523"/>
          <a:ext cx="45719" cy="45719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106680</xdr:colOff>
      <xdr:row>166</xdr:row>
      <xdr:rowOff>125730</xdr:rowOff>
    </xdr:from>
    <xdr:to>
      <xdr:col>5</xdr:col>
      <xdr:colOff>152399</xdr:colOff>
      <xdr:row>166</xdr:row>
      <xdr:rowOff>171449</xdr:rowOff>
    </xdr:to>
    <xdr:sp macro="" textlink="">
      <xdr:nvSpPr>
        <xdr:cNvPr id="182" name="Diagrama de flujo: conector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/>
      </xdr:nvSpPr>
      <xdr:spPr>
        <a:xfrm>
          <a:off x="4267200" y="23305770"/>
          <a:ext cx="45719" cy="45719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731520</xdr:colOff>
      <xdr:row>166</xdr:row>
      <xdr:rowOff>129540</xdr:rowOff>
    </xdr:from>
    <xdr:to>
      <xdr:col>4</xdr:col>
      <xdr:colOff>777239</xdr:colOff>
      <xdr:row>166</xdr:row>
      <xdr:rowOff>175259</xdr:rowOff>
    </xdr:to>
    <xdr:sp macro="" textlink="">
      <xdr:nvSpPr>
        <xdr:cNvPr id="183" name="Diagrama de flujo: conector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/>
      </xdr:nvSpPr>
      <xdr:spPr>
        <a:xfrm>
          <a:off x="4015740" y="23309580"/>
          <a:ext cx="45719" cy="45719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486015</xdr:colOff>
      <xdr:row>166</xdr:row>
      <xdr:rowOff>125730</xdr:rowOff>
    </xdr:from>
    <xdr:to>
      <xdr:col>4</xdr:col>
      <xdr:colOff>531734</xdr:colOff>
      <xdr:row>166</xdr:row>
      <xdr:rowOff>171449</xdr:rowOff>
    </xdr:to>
    <xdr:sp macro="" textlink="">
      <xdr:nvSpPr>
        <xdr:cNvPr id="185" name="Diagrama de flujo: conector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/>
      </xdr:nvSpPr>
      <xdr:spPr>
        <a:xfrm>
          <a:off x="3952578" y="48158561"/>
          <a:ext cx="45719" cy="45719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157346</xdr:colOff>
      <xdr:row>167</xdr:row>
      <xdr:rowOff>28988</xdr:rowOff>
    </xdr:from>
    <xdr:to>
      <xdr:col>4</xdr:col>
      <xdr:colOff>203065</xdr:colOff>
      <xdr:row>167</xdr:row>
      <xdr:rowOff>73482</xdr:rowOff>
    </xdr:to>
    <xdr:sp macro="" textlink="">
      <xdr:nvSpPr>
        <xdr:cNvPr id="186" name="Diagrama de flujo: conector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/>
      </xdr:nvSpPr>
      <xdr:spPr>
        <a:xfrm>
          <a:off x="3623909" y="48263051"/>
          <a:ext cx="45719" cy="44494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715505</xdr:colOff>
      <xdr:row>168</xdr:row>
      <xdr:rowOff>29727</xdr:rowOff>
    </xdr:from>
    <xdr:to>
      <xdr:col>3</xdr:col>
      <xdr:colOff>761224</xdr:colOff>
      <xdr:row>168</xdr:row>
      <xdr:rowOff>74749</xdr:rowOff>
    </xdr:to>
    <xdr:sp macro="" textlink="">
      <xdr:nvSpPr>
        <xdr:cNvPr id="188" name="Diagrama de flujo: conector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/>
      </xdr:nvSpPr>
      <xdr:spPr>
        <a:xfrm>
          <a:off x="3315428" y="48465023"/>
          <a:ext cx="45719" cy="45022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453334</xdr:colOff>
      <xdr:row>169</xdr:row>
      <xdr:rowOff>3754</xdr:rowOff>
    </xdr:from>
    <xdr:to>
      <xdr:col>3</xdr:col>
      <xdr:colOff>499053</xdr:colOff>
      <xdr:row>169</xdr:row>
      <xdr:rowOff>48775</xdr:rowOff>
    </xdr:to>
    <xdr:sp macro="" textlink="">
      <xdr:nvSpPr>
        <xdr:cNvPr id="190" name="Diagrama de flujo: conector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/>
      </xdr:nvSpPr>
      <xdr:spPr>
        <a:xfrm>
          <a:off x="3053257" y="48640282"/>
          <a:ext cx="45719" cy="4502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198354</xdr:colOff>
      <xdr:row>169</xdr:row>
      <xdr:rowOff>162626</xdr:rowOff>
    </xdr:from>
    <xdr:to>
      <xdr:col>3</xdr:col>
      <xdr:colOff>244073</xdr:colOff>
      <xdr:row>170</xdr:row>
      <xdr:rowOff>7112</xdr:rowOff>
    </xdr:to>
    <xdr:sp macro="" textlink="">
      <xdr:nvSpPr>
        <xdr:cNvPr id="192" name="Diagrama de flujo: conector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/>
      </xdr:nvSpPr>
      <xdr:spPr>
        <a:xfrm>
          <a:off x="2798277" y="48799154"/>
          <a:ext cx="45719" cy="45719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752727</xdr:colOff>
      <xdr:row>170</xdr:row>
      <xdr:rowOff>174330</xdr:rowOff>
    </xdr:from>
    <xdr:to>
      <xdr:col>2</xdr:col>
      <xdr:colOff>798446</xdr:colOff>
      <xdr:row>171</xdr:row>
      <xdr:rowOff>18817</xdr:rowOff>
    </xdr:to>
    <xdr:sp macro="" textlink="">
      <xdr:nvSpPr>
        <xdr:cNvPr id="194" name="Diagrama de flujo: conector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/>
      </xdr:nvSpPr>
      <xdr:spPr>
        <a:xfrm>
          <a:off x="2486009" y="49012091"/>
          <a:ext cx="45719" cy="45719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467561</xdr:colOff>
      <xdr:row>171</xdr:row>
      <xdr:rowOff>167141</xdr:rowOff>
    </xdr:from>
    <xdr:to>
      <xdr:col>2</xdr:col>
      <xdr:colOff>513280</xdr:colOff>
      <xdr:row>172</xdr:row>
      <xdr:rowOff>20223</xdr:rowOff>
    </xdr:to>
    <xdr:sp macro="" textlink="">
      <xdr:nvSpPr>
        <xdr:cNvPr id="196" name="Diagrama de flujo: conector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/>
      </xdr:nvSpPr>
      <xdr:spPr>
        <a:xfrm>
          <a:off x="2200843" y="49206134"/>
          <a:ext cx="45719" cy="43582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215634</xdr:colOff>
      <xdr:row>172</xdr:row>
      <xdr:rowOff>141108</xdr:rowOff>
    </xdr:from>
    <xdr:to>
      <xdr:col>2</xdr:col>
      <xdr:colOff>261353</xdr:colOff>
      <xdr:row>172</xdr:row>
      <xdr:rowOff>184690</xdr:rowOff>
    </xdr:to>
    <xdr:sp macro="" textlink="">
      <xdr:nvSpPr>
        <xdr:cNvPr id="198" name="Diagrama de flujo: conector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/>
      </xdr:nvSpPr>
      <xdr:spPr>
        <a:xfrm>
          <a:off x="1948916" y="49370601"/>
          <a:ext cx="45719" cy="43582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612316</xdr:colOff>
      <xdr:row>174</xdr:row>
      <xdr:rowOff>60771</xdr:rowOff>
    </xdr:from>
    <xdr:to>
      <xdr:col>1</xdr:col>
      <xdr:colOff>658035</xdr:colOff>
      <xdr:row>174</xdr:row>
      <xdr:rowOff>104352</xdr:rowOff>
    </xdr:to>
    <xdr:sp macro="" textlink="">
      <xdr:nvSpPr>
        <xdr:cNvPr id="201" name="Diagrama de flujo: conector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/>
      </xdr:nvSpPr>
      <xdr:spPr>
        <a:xfrm>
          <a:off x="1478957" y="49681996"/>
          <a:ext cx="45719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395358</xdr:colOff>
      <xdr:row>174</xdr:row>
      <xdr:rowOff>193670</xdr:rowOff>
    </xdr:from>
    <xdr:to>
      <xdr:col>1</xdr:col>
      <xdr:colOff>441077</xdr:colOff>
      <xdr:row>175</xdr:row>
      <xdr:rowOff>36545</xdr:rowOff>
    </xdr:to>
    <xdr:sp macro="" textlink="">
      <xdr:nvSpPr>
        <xdr:cNvPr id="202" name="Diagrama de flujo: conector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/>
      </xdr:nvSpPr>
      <xdr:spPr>
        <a:xfrm>
          <a:off x="1262813" y="25142366"/>
          <a:ext cx="45719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176965</xdr:colOff>
      <xdr:row>175</xdr:row>
      <xdr:rowOff>152168</xdr:rowOff>
    </xdr:from>
    <xdr:to>
      <xdr:col>1</xdr:col>
      <xdr:colOff>222684</xdr:colOff>
      <xdr:row>175</xdr:row>
      <xdr:rowOff>195749</xdr:rowOff>
    </xdr:to>
    <xdr:sp macro="" textlink="">
      <xdr:nvSpPr>
        <xdr:cNvPr id="203" name="Diagrama de flujo: conector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/>
      </xdr:nvSpPr>
      <xdr:spPr>
        <a:xfrm>
          <a:off x="1044420" y="25301570"/>
          <a:ext cx="45719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846436</xdr:colOff>
      <xdr:row>176</xdr:row>
      <xdr:rowOff>90256</xdr:rowOff>
    </xdr:from>
    <xdr:to>
      <xdr:col>1</xdr:col>
      <xdr:colOff>24700</xdr:colOff>
      <xdr:row>176</xdr:row>
      <xdr:rowOff>133837</xdr:rowOff>
    </xdr:to>
    <xdr:sp macro="" textlink="">
      <xdr:nvSpPr>
        <xdr:cNvPr id="204" name="Diagrama de flujo: conector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/>
      </xdr:nvSpPr>
      <xdr:spPr>
        <a:xfrm>
          <a:off x="846436" y="25440363"/>
          <a:ext cx="45719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651853</xdr:colOff>
      <xdr:row>177</xdr:row>
      <xdr:rowOff>21539</xdr:rowOff>
    </xdr:from>
    <xdr:to>
      <xdr:col>0</xdr:col>
      <xdr:colOff>697572</xdr:colOff>
      <xdr:row>177</xdr:row>
      <xdr:rowOff>65120</xdr:rowOff>
    </xdr:to>
    <xdr:sp macro="" textlink="">
      <xdr:nvSpPr>
        <xdr:cNvPr id="205" name="Diagrama de flujo: conector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/>
      </xdr:nvSpPr>
      <xdr:spPr>
        <a:xfrm>
          <a:off x="651853" y="25572352"/>
          <a:ext cx="45719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521225</xdr:colOff>
      <xdr:row>178</xdr:row>
      <xdr:rowOff>115428</xdr:rowOff>
    </xdr:from>
    <xdr:to>
      <xdr:col>0</xdr:col>
      <xdr:colOff>566944</xdr:colOff>
      <xdr:row>178</xdr:row>
      <xdr:rowOff>159009</xdr:rowOff>
    </xdr:to>
    <xdr:sp macro="" textlink="">
      <xdr:nvSpPr>
        <xdr:cNvPr id="207" name="Diagrama de flujo: conector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/>
      </xdr:nvSpPr>
      <xdr:spPr>
        <a:xfrm>
          <a:off x="521225" y="25866946"/>
          <a:ext cx="45719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596744</xdr:colOff>
      <xdr:row>176</xdr:row>
      <xdr:rowOff>129716</xdr:rowOff>
    </xdr:from>
    <xdr:to>
      <xdr:col>0</xdr:col>
      <xdr:colOff>642463</xdr:colOff>
      <xdr:row>176</xdr:row>
      <xdr:rowOff>173297</xdr:rowOff>
    </xdr:to>
    <xdr:sp macro="" textlink="">
      <xdr:nvSpPr>
        <xdr:cNvPr id="208" name="Diagrama de flujo: conector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/>
      </xdr:nvSpPr>
      <xdr:spPr>
        <a:xfrm>
          <a:off x="596744" y="25479823"/>
          <a:ext cx="45719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793368</xdr:colOff>
      <xdr:row>175</xdr:row>
      <xdr:rowOff>190268</xdr:rowOff>
    </xdr:from>
    <xdr:to>
      <xdr:col>0</xdr:col>
      <xdr:colOff>839087</xdr:colOff>
      <xdr:row>176</xdr:row>
      <xdr:rowOff>33144</xdr:rowOff>
    </xdr:to>
    <xdr:sp macro="" textlink="">
      <xdr:nvSpPr>
        <xdr:cNvPr id="209" name="Diagrama de flujo: conector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/>
      </xdr:nvSpPr>
      <xdr:spPr>
        <a:xfrm>
          <a:off x="793368" y="25339670"/>
          <a:ext cx="45719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v</a:t>
          </a:r>
        </a:p>
      </xdr:txBody>
    </xdr:sp>
    <xdr:clientData/>
  </xdr:twoCellAnchor>
  <xdr:twoCellAnchor>
    <xdr:from>
      <xdr:col>1</xdr:col>
      <xdr:colOff>119135</xdr:colOff>
      <xdr:row>175</xdr:row>
      <xdr:rowOff>60319</xdr:rowOff>
    </xdr:from>
    <xdr:to>
      <xdr:col>1</xdr:col>
      <xdr:colOff>164854</xdr:colOff>
      <xdr:row>175</xdr:row>
      <xdr:rowOff>103900</xdr:rowOff>
    </xdr:to>
    <xdr:sp macro="" textlink="">
      <xdr:nvSpPr>
        <xdr:cNvPr id="210" name="Diagrama de flujo: conector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/>
      </xdr:nvSpPr>
      <xdr:spPr>
        <a:xfrm>
          <a:off x="986590" y="25209721"/>
          <a:ext cx="45719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v</a:t>
          </a:r>
        </a:p>
      </xdr:txBody>
    </xdr:sp>
    <xdr:clientData/>
  </xdr:twoCellAnchor>
  <xdr:twoCellAnchor>
    <xdr:from>
      <xdr:col>1</xdr:col>
      <xdr:colOff>332767</xdr:colOff>
      <xdr:row>174</xdr:row>
      <xdr:rowOff>114068</xdr:rowOff>
    </xdr:from>
    <xdr:to>
      <xdr:col>1</xdr:col>
      <xdr:colOff>378486</xdr:colOff>
      <xdr:row>174</xdr:row>
      <xdr:rowOff>157649</xdr:rowOff>
    </xdr:to>
    <xdr:sp macro="" textlink="">
      <xdr:nvSpPr>
        <xdr:cNvPr id="211" name="Diagrama de flujo: conector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/>
      </xdr:nvSpPr>
      <xdr:spPr>
        <a:xfrm>
          <a:off x="1200222" y="25062764"/>
          <a:ext cx="45719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v</a:t>
          </a:r>
        </a:p>
      </xdr:txBody>
    </xdr:sp>
    <xdr:clientData/>
  </xdr:twoCellAnchor>
  <xdr:twoCellAnchor>
    <xdr:from>
      <xdr:col>1</xdr:col>
      <xdr:colOff>556259</xdr:colOff>
      <xdr:row>173</xdr:row>
      <xdr:rowOff>174274</xdr:rowOff>
    </xdr:from>
    <xdr:to>
      <xdr:col>1</xdr:col>
      <xdr:colOff>601978</xdr:colOff>
      <xdr:row>174</xdr:row>
      <xdr:rowOff>17150</xdr:rowOff>
    </xdr:to>
    <xdr:sp macro="" textlink="">
      <xdr:nvSpPr>
        <xdr:cNvPr id="212" name="Diagrama de flujo: conector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/>
      </xdr:nvSpPr>
      <xdr:spPr>
        <a:xfrm>
          <a:off x="1421581" y="49542833"/>
          <a:ext cx="45719" cy="43063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v</a:t>
          </a:r>
        </a:p>
      </xdr:txBody>
    </xdr:sp>
    <xdr:clientData/>
  </xdr:twoCellAnchor>
  <xdr:twoCellAnchor>
    <xdr:from>
      <xdr:col>0</xdr:col>
      <xdr:colOff>521225</xdr:colOff>
      <xdr:row>177</xdr:row>
      <xdr:rowOff>159647</xdr:rowOff>
    </xdr:from>
    <xdr:to>
      <xdr:col>0</xdr:col>
      <xdr:colOff>566944</xdr:colOff>
      <xdr:row>178</xdr:row>
      <xdr:rowOff>12728</xdr:rowOff>
    </xdr:to>
    <xdr:sp macro="" textlink="">
      <xdr:nvSpPr>
        <xdr:cNvPr id="269" name="Diagrama de flujo: conector 268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/>
      </xdr:nvSpPr>
      <xdr:spPr>
        <a:xfrm>
          <a:off x="521225" y="25710460"/>
          <a:ext cx="45719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440028</xdr:colOff>
      <xdr:row>172</xdr:row>
      <xdr:rowOff>75127</xdr:rowOff>
    </xdr:from>
    <xdr:to>
      <xdr:col>2</xdr:col>
      <xdr:colOff>762001</xdr:colOff>
      <xdr:row>174</xdr:row>
      <xdr:rowOff>17011</xdr:rowOff>
    </xdr:to>
    <xdr:cxnSp macro="">
      <xdr:nvCxnSpPr>
        <xdr:cNvPr id="62" name="Conector: curvado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CxnSpPr/>
      </xdr:nvCxnSpPr>
      <xdr:spPr>
        <a:xfrm rot="16200000" flipV="1">
          <a:off x="2167489" y="49310441"/>
          <a:ext cx="333616" cy="321973"/>
        </a:xfrm>
        <a:prstGeom prst="curvedConnector3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294967</xdr:colOff>
      <xdr:row>166</xdr:row>
      <xdr:rowOff>168732</xdr:rowOff>
    </xdr:from>
    <xdr:to>
      <xdr:col>4</xdr:col>
      <xdr:colOff>576944</xdr:colOff>
      <xdr:row>170</xdr:row>
      <xdr:rowOff>3074</xdr:rowOff>
    </xdr:to>
    <xdr:cxnSp macro="">
      <xdr:nvCxnSpPr>
        <xdr:cNvPr id="270" name="Conector: curvado 269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CxnSpPr/>
      </xdr:nvCxnSpPr>
      <xdr:spPr>
        <a:xfrm rot="5400000" flipH="1" flipV="1">
          <a:off x="3397793" y="23665237"/>
          <a:ext cx="633213" cy="281977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839810</xdr:colOff>
      <xdr:row>167</xdr:row>
      <xdr:rowOff>2682</xdr:rowOff>
    </xdr:from>
    <xdr:to>
      <xdr:col>3</xdr:col>
      <xdr:colOff>325662</xdr:colOff>
      <xdr:row>168</xdr:row>
      <xdr:rowOff>162182</xdr:rowOff>
    </xdr:to>
    <xdr:cxnSp macro="">
      <xdr:nvCxnSpPr>
        <xdr:cNvPr id="87" name="Conector: curvado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CxnSpPr/>
      </xdr:nvCxnSpPr>
      <xdr:spPr>
        <a:xfrm rot="16200000" flipH="1">
          <a:off x="2568972" y="48240865"/>
          <a:ext cx="360733" cy="352493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387458</xdr:colOff>
      <xdr:row>171</xdr:row>
      <xdr:rowOff>16142</xdr:rowOff>
    </xdr:from>
    <xdr:to>
      <xdr:col>1</xdr:col>
      <xdr:colOff>641685</xdr:colOff>
      <xdr:row>173</xdr:row>
      <xdr:rowOff>115301</xdr:rowOff>
    </xdr:to>
    <xdr:cxnSp macro="">
      <xdr:nvCxnSpPr>
        <xdr:cNvPr id="271" name="Conector: curvado 270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CxnSpPr/>
      </xdr:nvCxnSpPr>
      <xdr:spPr>
        <a:xfrm rot="16200000" flipH="1">
          <a:off x="1141768" y="24277490"/>
          <a:ext cx="480159" cy="254227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581095</xdr:colOff>
      <xdr:row>169</xdr:row>
      <xdr:rowOff>75860</xdr:rowOff>
    </xdr:from>
    <xdr:to>
      <xdr:col>5</xdr:col>
      <xdr:colOff>849541</xdr:colOff>
      <xdr:row>171</xdr:row>
      <xdr:rowOff>56687</xdr:rowOff>
    </xdr:to>
    <xdr:cxnSp macro="">
      <xdr:nvCxnSpPr>
        <xdr:cNvPr id="274" name="Conector: curvado 27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CxnSpPr>
          <a:cxnSpLocks/>
        </xdr:cNvCxnSpPr>
      </xdr:nvCxnSpPr>
      <xdr:spPr>
        <a:xfrm rot="16200000" flipV="1">
          <a:off x="4688769" y="23810493"/>
          <a:ext cx="376481" cy="268446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237378</xdr:colOff>
      <xdr:row>170</xdr:row>
      <xdr:rowOff>417</xdr:rowOff>
    </xdr:from>
    <xdr:to>
      <xdr:col>3</xdr:col>
      <xdr:colOff>715522</xdr:colOff>
      <xdr:row>173</xdr:row>
      <xdr:rowOff>121735</xdr:rowOff>
    </xdr:to>
    <xdr:cxnSp macro="">
      <xdr:nvCxnSpPr>
        <xdr:cNvPr id="142" name="Conector recto de flecha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CxnSpPr>
          <a:endCxn id="192" idx="5"/>
        </xdr:cNvCxnSpPr>
      </xdr:nvCxnSpPr>
      <xdr:spPr>
        <a:xfrm flipH="1" flipV="1">
          <a:off x="2837301" y="48838178"/>
          <a:ext cx="478144" cy="7035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791514</xdr:colOff>
      <xdr:row>171</xdr:row>
      <xdr:rowOff>13415</xdr:rowOff>
    </xdr:from>
    <xdr:to>
      <xdr:col>3</xdr:col>
      <xdr:colOff>704850</xdr:colOff>
      <xdr:row>173</xdr:row>
      <xdr:rowOff>110490</xdr:rowOff>
    </xdr:to>
    <xdr:cxnSp macro="">
      <xdr:nvCxnSpPr>
        <xdr:cNvPr id="279" name="Conector recto de flecha 278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CxnSpPr/>
      </xdr:nvCxnSpPr>
      <xdr:spPr>
        <a:xfrm flipH="1" flipV="1">
          <a:off x="2524796" y="49052408"/>
          <a:ext cx="779977" cy="4780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681038</xdr:colOff>
      <xdr:row>173</xdr:row>
      <xdr:rowOff>28575</xdr:rowOff>
    </xdr:from>
    <xdr:to>
      <xdr:col>1</xdr:col>
      <xdr:colOff>339462</xdr:colOff>
      <xdr:row>174</xdr:row>
      <xdr:rowOff>120450</xdr:rowOff>
    </xdr:to>
    <xdr:cxnSp macro="">
      <xdr:nvCxnSpPr>
        <xdr:cNvPr id="1096" name="Conector recto de flecha 1095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CxnSpPr>
          <a:endCxn id="211" idx="1"/>
        </xdr:cNvCxnSpPr>
      </xdr:nvCxnSpPr>
      <xdr:spPr>
        <a:xfrm>
          <a:off x="681038" y="24736425"/>
          <a:ext cx="525199" cy="2919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678051</xdr:colOff>
      <xdr:row>173</xdr:row>
      <xdr:rowOff>29059</xdr:rowOff>
    </xdr:from>
    <xdr:to>
      <xdr:col>1</xdr:col>
      <xdr:colOff>125830</xdr:colOff>
      <xdr:row>175</xdr:row>
      <xdr:rowOff>66701</xdr:rowOff>
    </xdr:to>
    <xdr:cxnSp macro="">
      <xdr:nvCxnSpPr>
        <xdr:cNvPr id="1099" name="Conector recto de flecha 1098">
          <a:extLst>
            <a:ext uri="{FF2B5EF4-FFF2-40B4-BE49-F238E27FC236}">
              <a16:creationId xmlns:a16="http://schemas.microsoft.com/office/drawing/2014/main" id="{00000000-0008-0000-0000-00004B040000}"/>
            </a:ext>
          </a:extLst>
        </xdr:cNvPr>
        <xdr:cNvCxnSpPr>
          <a:endCxn id="210" idx="1"/>
        </xdr:cNvCxnSpPr>
      </xdr:nvCxnSpPr>
      <xdr:spPr>
        <a:xfrm>
          <a:off x="678051" y="24742398"/>
          <a:ext cx="313101" cy="43801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119063</xdr:colOff>
      <xdr:row>165</xdr:row>
      <xdr:rowOff>7144</xdr:rowOff>
    </xdr:from>
    <xdr:to>
      <xdr:col>4</xdr:col>
      <xdr:colOff>499312</xdr:colOff>
      <xdr:row>166</xdr:row>
      <xdr:rowOff>32238</xdr:rowOff>
    </xdr:to>
    <xdr:cxnSp macro="">
      <xdr:nvCxnSpPr>
        <xdr:cNvPr id="1107" name="Conector recto de flecha 1106">
          <a:extLst>
            <a:ext uri="{FF2B5EF4-FFF2-40B4-BE49-F238E27FC236}">
              <a16:creationId xmlns:a16="http://schemas.microsoft.com/office/drawing/2014/main" id="{00000000-0008-0000-0000-000053040000}"/>
            </a:ext>
          </a:extLst>
        </xdr:cNvPr>
        <xdr:cNvCxnSpPr>
          <a:endCxn id="161" idx="1"/>
        </xdr:cNvCxnSpPr>
      </xdr:nvCxnSpPr>
      <xdr:spPr>
        <a:xfrm>
          <a:off x="3586163" y="31277719"/>
          <a:ext cx="380249" cy="22511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116681</xdr:colOff>
      <xdr:row>165</xdr:row>
      <xdr:rowOff>2381</xdr:rowOff>
    </xdr:from>
    <xdr:to>
      <xdr:col>4</xdr:col>
      <xdr:colOff>492710</xdr:colOff>
      <xdr:row>166</xdr:row>
      <xdr:rowOff>132425</xdr:rowOff>
    </xdr:to>
    <xdr:cxnSp macro="">
      <xdr:nvCxnSpPr>
        <xdr:cNvPr id="1109" name="Conector recto de flecha 1108">
          <a:extLst>
            <a:ext uri="{FF2B5EF4-FFF2-40B4-BE49-F238E27FC236}">
              <a16:creationId xmlns:a16="http://schemas.microsoft.com/office/drawing/2014/main" id="{00000000-0008-0000-0000-000055040000}"/>
            </a:ext>
          </a:extLst>
        </xdr:cNvPr>
        <xdr:cNvCxnSpPr>
          <a:endCxn id="185" idx="1"/>
        </xdr:cNvCxnSpPr>
      </xdr:nvCxnSpPr>
      <xdr:spPr>
        <a:xfrm>
          <a:off x="3583781" y="31272956"/>
          <a:ext cx="376029" cy="33006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651340</xdr:colOff>
      <xdr:row>174</xdr:row>
      <xdr:rowOff>97970</xdr:rowOff>
    </xdr:from>
    <xdr:to>
      <xdr:col>2</xdr:col>
      <xdr:colOff>0</xdr:colOff>
      <xdr:row>176</xdr:row>
      <xdr:rowOff>91225</xdr:rowOff>
    </xdr:to>
    <xdr:cxnSp macro="">
      <xdr:nvCxnSpPr>
        <xdr:cNvPr id="1119" name="Conector recto de flecha 1118">
          <a:extLst>
            <a:ext uri="{FF2B5EF4-FFF2-40B4-BE49-F238E27FC236}">
              <a16:creationId xmlns:a16="http://schemas.microsoft.com/office/drawing/2014/main" id="{00000000-0008-0000-0000-00005F040000}"/>
            </a:ext>
          </a:extLst>
        </xdr:cNvPr>
        <xdr:cNvCxnSpPr>
          <a:endCxn id="201" idx="5"/>
        </xdr:cNvCxnSpPr>
      </xdr:nvCxnSpPr>
      <xdr:spPr>
        <a:xfrm flipH="1" flipV="1">
          <a:off x="1517981" y="49719195"/>
          <a:ext cx="215301" cy="3957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434382</xdr:colOff>
      <xdr:row>175</xdr:row>
      <xdr:rowOff>30189</xdr:rowOff>
    </xdr:from>
    <xdr:to>
      <xdr:col>2</xdr:col>
      <xdr:colOff>5013</xdr:colOff>
      <xdr:row>176</xdr:row>
      <xdr:rowOff>95250</xdr:rowOff>
    </xdr:to>
    <xdr:cxnSp macro="">
      <xdr:nvCxnSpPr>
        <xdr:cNvPr id="1121" name="Conector recto de flecha 1120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CxnSpPr>
          <a:endCxn id="202" idx="5"/>
        </xdr:cNvCxnSpPr>
      </xdr:nvCxnSpPr>
      <xdr:spPr>
        <a:xfrm flipH="1" flipV="1">
          <a:off x="1301658" y="25151123"/>
          <a:ext cx="478013" cy="26558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364902</xdr:colOff>
      <xdr:row>167</xdr:row>
      <xdr:rowOff>5953</xdr:rowOff>
    </xdr:from>
    <xdr:to>
      <xdr:col>5</xdr:col>
      <xdr:colOff>708422</xdr:colOff>
      <xdr:row>167</xdr:row>
      <xdr:rowOff>8050</xdr:rowOff>
    </xdr:to>
    <xdr:cxnSp macro="">
      <xdr:nvCxnSpPr>
        <xdr:cNvPr id="330" name="Conector recto 329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CxnSpPr/>
      </xdr:nvCxnSpPr>
      <xdr:spPr>
        <a:xfrm flipV="1">
          <a:off x="3831465" y="48240016"/>
          <a:ext cx="1210161" cy="209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708026</xdr:colOff>
      <xdr:row>165</xdr:row>
      <xdr:rowOff>196467</xdr:rowOff>
    </xdr:from>
    <xdr:to>
      <xdr:col>5</xdr:col>
      <xdr:colOff>708026</xdr:colOff>
      <xdr:row>167</xdr:row>
      <xdr:rowOff>9845</xdr:rowOff>
    </xdr:to>
    <xdr:cxnSp macro="">
      <xdr:nvCxnSpPr>
        <xdr:cNvPr id="331" name="Conector recto 330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CxnSpPr/>
      </xdr:nvCxnSpPr>
      <xdr:spPr>
        <a:xfrm flipV="1">
          <a:off x="4868546" y="23174577"/>
          <a:ext cx="0" cy="21723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459755</xdr:colOff>
      <xdr:row>164</xdr:row>
      <xdr:rowOff>71438</xdr:rowOff>
    </xdr:from>
    <xdr:to>
      <xdr:col>5</xdr:col>
      <xdr:colOff>708870</xdr:colOff>
      <xdr:row>165</xdr:row>
      <xdr:rowOff>174625</xdr:rowOff>
    </xdr:to>
    <xdr:sp macro="" textlink="">
      <xdr:nvSpPr>
        <xdr:cNvPr id="332" name="Rectángulo 331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SpPr/>
      </xdr:nvSpPr>
      <xdr:spPr>
        <a:xfrm>
          <a:off x="4796137" y="47666359"/>
          <a:ext cx="249115" cy="303713"/>
        </a:xfrm>
        <a:prstGeom prst="rect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459622</xdr:colOff>
      <xdr:row>167</xdr:row>
      <xdr:rowOff>28369</xdr:rowOff>
    </xdr:from>
    <xdr:to>
      <xdr:col>5</xdr:col>
      <xdr:colOff>708737</xdr:colOff>
      <xdr:row>169</xdr:row>
      <xdr:rowOff>23812</xdr:rowOff>
    </xdr:to>
    <xdr:sp macro="" textlink="">
      <xdr:nvSpPr>
        <xdr:cNvPr id="335" name="Rectángulo 334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SpPr/>
      </xdr:nvSpPr>
      <xdr:spPr>
        <a:xfrm>
          <a:off x="4796004" y="48224869"/>
          <a:ext cx="249115" cy="396496"/>
        </a:xfrm>
        <a:prstGeom prst="rect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818019</xdr:colOff>
      <xdr:row>165</xdr:row>
      <xdr:rowOff>190501</xdr:rowOff>
    </xdr:from>
    <xdr:to>
      <xdr:col>5</xdr:col>
      <xdr:colOff>822239</xdr:colOff>
      <xdr:row>167</xdr:row>
      <xdr:rowOff>21566</xdr:rowOff>
    </xdr:to>
    <xdr:cxnSp macro="">
      <xdr:nvCxnSpPr>
        <xdr:cNvPr id="337" name="Conector recto de flecha 336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CxnSpPr/>
      </xdr:nvCxnSpPr>
      <xdr:spPr>
        <a:xfrm flipH="1" flipV="1">
          <a:off x="4979711" y="783982"/>
          <a:ext cx="4220" cy="226719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390664</xdr:colOff>
      <xdr:row>166</xdr:row>
      <xdr:rowOff>121270</xdr:rowOff>
    </xdr:from>
    <xdr:to>
      <xdr:col>5</xdr:col>
      <xdr:colOff>436383</xdr:colOff>
      <xdr:row>166</xdr:row>
      <xdr:rowOff>169126</xdr:rowOff>
    </xdr:to>
    <xdr:sp macro="" textlink="">
      <xdr:nvSpPr>
        <xdr:cNvPr id="345" name="Diagrama de flujo: conector 344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SpPr/>
      </xdr:nvSpPr>
      <xdr:spPr>
        <a:xfrm>
          <a:off x="4551184" y="23301310"/>
          <a:ext cx="45719" cy="47856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386854</xdr:colOff>
      <xdr:row>166</xdr:row>
      <xdr:rowOff>31386</xdr:rowOff>
    </xdr:from>
    <xdr:to>
      <xdr:col>5</xdr:col>
      <xdr:colOff>432573</xdr:colOff>
      <xdr:row>166</xdr:row>
      <xdr:rowOff>79242</xdr:rowOff>
    </xdr:to>
    <xdr:sp macro="" textlink="">
      <xdr:nvSpPr>
        <xdr:cNvPr id="346" name="Diagrama de flujo: conector 345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SpPr/>
      </xdr:nvSpPr>
      <xdr:spPr>
        <a:xfrm>
          <a:off x="4720058" y="48064217"/>
          <a:ext cx="45719" cy="47856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2</xdr:col>
      <xdr:colOff>207959</xdr:colOff>
      <xdr:row>135</xdr:row>
      <xdr:rowOff>149225</xdr:rowOff>
    </xdr:from>
    <xdr:to>
      <xdr:col>3</xdr:col>
      <xdr:colOff>308119</xdr:colOff>
      <xdr:row>137</xdr:row>
      <xdr:rowOff>67201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9" name="Object 97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5D010000}"/>
                </a:ext>
              </a:extLst>
            </xdr:cNvPr>
            <xdr:cNvSpPr txBox="1"/>
          </xdr:nvSpPr>
          <xdr:spPr>
            <a:xfrm>
              <a:off x="1978022" y="18278475"/>
              <a:ext cx="966789" cy="257699"/>
            </a:xfrm>
            <a:prstGeom prst="rect">
              <a:avLst/>
            </a:prstGeom>
            <a:noFill/>
          </xdr:spPr>
          <xdr:txBody>
            <a:bodyPr vertOverflow="clip" horzOverflow="clip" wrap="square">
              <a:spAutoFit/>
            </a:bodyPr>
            <a:lstStyle/>
            <a:p>
              <a14:m>
                <m:oMath xmlns:m="http://schemas.openxmlformats.org/officeDocument/2006/math">
                  <m:r>
                    <m:rPr>
                      <m:sty m:val="p"/>
                    </m:rPr>
                    <a:rPr lang="es-ES" sz="1100" b="0" i="0"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Smax</m:t>
                  </m:r>
                  <m:r>
                    <a:rPr lang="es-ES" sz="1100" b="0" i="0"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1=</m:t>
                  </m:r>
                </m:oMath>
              </a14:m>
              <a:r>
                <a:rPr lang="es-PE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14:m>
                <m:oMath xmlns:m="http://schemas.openxmlformats.org/officeDocument/2006/math">
                  <m:r>
                    <a:rPr lang="es-ES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3</m:t>
                  </m:r>
                  <m:r>
                    <m:rPr>
                      <m:sty m:val="p"/>
                    </m:rPr>
                    <a:rPr lang="es-ES" b="0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t</m:t>
                  </m:r>
                </m:oMath>
              </a14:m>
              <a:endParaRPr lang="es-PE" i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349" name="Object 97">
              <a:extLst>
                <a:ext uri="{63B3BB69-23CF-44E3-9099-C40C66FF867C}">
                  <a14:compatExt xmlns:a14="http://schemas.microsoft.com/office/drawing/2010/main" spid="_x0000_s1121"/>
                </a:ext>
                <a:ext uri="{FF2B5EF4-FFF2-40B4-BE49-F238E27FC236}">
                  <a16:creationId xmlns:a16="http://schemas.microsoft.com/office/drawing/2014/main" id="{FEEDD215-AC8E-4751-89AC-B14E1053DE2F}"/>
                </a:ext>
              </a:extLst>
            </xdr:cNvPr>
            <xdr:cNvSpPr txBox="1"/>
          </xdr:nvSpPr>
          <xdr:spPr>
            <a:xfrm>
              <a:off x="1978022" y="18278475"/>
              <a:ext cx="966789" cy="257699"/>
            </a:xfrm>
            <a:prstGeom prst="rect">
              <a:avLst/>
            </a:prstGeom>
            <a:noFill/>
          </xdr:spPr>
          <xdr:txBody>
            <a:bodyPr vertOverflow="clip" horzOverflow="clip" wrap="square">
              <a:spAutoFit/>
            </a:bodyPr>
            <a:lstStyle/>
            <a:p>
              <a:r>
                <a:rPr lang="es-ES" sz="110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Smax1=</a:t>
              </a:r>
              <a:r>
                <a:rPr lang="es-PE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s-ES" i="0">
                  <a:latin typeface="Cambria Math" panose="02040503050406030204" pitchFamily="18" charset="0"/>
                  <a:ea typeface="Cambria Math" panose="02040503050406030204" pitchFamily="18" charset="0"/>
                </a:rPr>
                <a:t>3</a:t>
              </a:r>
              <a:r>
                <a:rPr lang="es-E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t</a:t>
              </a:r>
              <a:endParaRPr lang="es-PE" i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twoCellAnchor>
  <xdr:twoCellAnchor editAs="oneCell">
    <xdr:from>
      <xdr:col>3</xdr:col>
      <xdr:colOff>471486</xdr:colOff>
      <xdr:row>135</xdr:row>
      <xdr:rowOff>150812</xdr:rowOff>
    </xdr:from>
    <xdr:to>
      <xdr:col>4</xdr:col>
      <xdr:colOff>769937</xdr:colOff>
      <xdr:row>137</xdr:row>
      <xdr:rowOff>68788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0" name="Object 97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5E010000}"/>
                </a:ext>
              </a:extLst>
            </xdr:cNvPr>
            <xdr:cNvSpPr txBox="1"/>
          </xdr:nvSpPr>
          <xdr:spPr>
            <a:xfrm>
              <a:off x="2995611" y="18280062"/>
              <a:ext cx="1163639" cy="257699"/>
            </a:xfrm>
            <a:prstGeom prst="rect">
              <a:avLst/>
            </a:prstGeom>
            <a:noFill/>
          </xdr:spPr>
          <xdr:txBody>
            <a:bodyPr vertOverflow="clip" horzOverflow="clip" wrap="square">
              <a:spAutoFit/>
            </a:bodyPr>
            <a:lstStyle/>
            <a:p>
              <a14:m>
                <m:oMath xmlns:m="http://schemas.openxmlformats.org/officeDocument/2006/math">
                  <m:r>
                    <m:rPr>
                      <m:sty m:val="p"/>
                    </m:rPr>
                    <a:rPr lang="es-ES" sz="1100" b="0" i="0"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Smax</m:t>
                  </m:r>
                  <m:r>
                    <a:rPr lang="es-ES" sz="1100" b="0" i="0"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2=</m:t>
                  </m:r>
                </m:oMath>
              </a14:m>
              <a:r>
                <a:rPr lang="es-PE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14:m>
                <m:oMath xmlns:m="http://schemas.openxmlformats.org/officeDocument/2006/math">
                  <m:r>
                    <a:rPr lang="es-ES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4</m:t>
                  </m:r>
                  <m:r>
                    <a:rPr lang="es-ES" b="0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5 </m:t>
                  </m:r>
                  <m:r>
                    <m:rPr>
                      <m:sty m:val="p"/>
                    </m:rPr>
                    <a:rPr lang="es-ES" b="0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cm</m:t>
                  </m:r>
                </m:oMath>
              </a14:m>
              <a:endParaRPr lang="es-PE" i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350" name="Object 97">
              <a:extLst>
                <a:ext uri="{63B3BB69-23CF-44E3-9099-C40C66FF867C}">
                  <a14:compatExt xmlns:a14="http://schemas.microsoft.com/office/drawing/2010/main" spid="_x0000_s1121"/>
                </a:ext>
                <a:ext uri="{FF2B5EF4-FFF2-40B4-BE49-F238E27FC236}">
                  <a16:creationId xmlns:a16="http://schemas.microsoft.com/office/drawing/2014/main" id="{247230C7-B8F9-41AA-AA64-95CFBFB42E3E}"/>
                </a:ext>
              </a:extLst>
            </xdr:cNvPr>
            <xdr:cNvSpPr txBox="1"/>
          </xdr:nvSpPr>
          <xdr:spPr>
            <a:xfrm>
              <a:off x="2995611" y="18280062"/>
              <a:ext cx="1163639" cy="257699"/>
            </a:xfrm>
            <a:prstGeom prst="rect">
              <a:avLst/>
            </a:prstGeom>
            <a:noFill/>
          </xdr:spPr>
          <xdr:txBody>
            <a:bodyPr vertOverflow="clip" horzOverflow="clip" wrap="square">
              <a:spAutoFit/>
            </a:bodyPr>
            <a:lstStyle/>
            <a:p>
              <a:r>
                <a:rPr lang="es-ES" sz="110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Smax2=</a:t>
              </a:r>
              <a:r>
                <a:rPr lang="es-PE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s-ES" i="0">
                  <a:latin typeface="Cambria Math" panose="02040503050406030204" pitchFamily="18" charset="0"/>
                  <a:ea typeface="Cambria Math" panose="02040503050406030204" pitchFamily="18" charset="0"/>
                </a:rPr>
                <a:t>4</a:t>
              </a:r>
              <a:r>
                <a:rPr lang="es-E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5 cm</a:t>
              </a:r>
              <a:endParaRPr lang="es-PE" i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twoCellAnchor>
  <xdr:twoCellAnchor>
    <xdr:from>
      <xdr:col>0</xdr:col>
      <xdr:colOff>518809</xdr:colOff>
      <xdr:row>25</xdr:row>
      <xdr:rowOff>194553</xdr:rowOff>
    </xdr:from>
    <xdr:to>
      <xdr:col>2</xdr:col>
      <xdr:colOff>644457</xdr:colOff>
      <xdr:row>25</xdr:row>
      <xdr:rowOff>194553</xdr:rowOff>
    </xdr:to>
    <xdr:cxnSp macro="">
      <xdr:nvCxnSpPr>
        <xdr:cNvPr id="177" name="Conector recto 176">
          <a:extLst>
            <a:ext uri="{FF2B5EF4-FFF2-40B4-BE49-F238E27FC236}">
              <a16:creationId xmlns:a16="http://schemas.microsoft.com/office/drawing/2014/main" id="{9BFAB5AF-1040-4609-917B-90C67FDEF868}"/>
            </a:ext>
          </a:extLst>
        </xdr:cNvPr>
        <xdr:cNvCxnSpPr/>
      </xdr:nvCxnSpPr>
      <xdr:spPr>
        <a:xfrm>
          <a:off x="518809" y="5447489"/>
          <a:ext cx="186041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510520</xdr:colOff>
      <xdr:row>27</xdr:row>
      <xdr:rowOff>6569</xdr:rowOff>
    </xdr:from>
    <xdr:to>
      <xdr:col>2</xdr:col>
      <xdr:colOff>182692</xdr:colOff>
      <xdr:row>27</xdr:row>
      <xdr:rowOff>10783</xdr:rowOff>
    </xdr:to>
    <xdr:cxnSp macro="">
      <xdr:nvCxnSpPr>
        <xdr:cNvPr id="180" name="Conector recto 179">
          <a:extLst>
            <a:ext uri="{FF2B5EF4-FFF2-40B4-BE49-F238E27FC236}">
              <a16:creationId xmlns:a16="http://schemas.microsoft.com/office/drawing/2014/main" id="{B35E99A5-6075-42ED-9967-6B375336718F}"/>
            </a:ext>
          </a:extLst>
        </xdr:cNvPr>
        <xdr:cNvCxnSpPr/>
      </xdr:nvCxnSpPr>
      <xdr:spPr>
        <a:xfrm>
          <a:off x="510520" y="5656718"/>
          <a:ext cx="1406938" cy="421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514304</xdr:colOff>
      <xdr:row>25</xdr:row>
      <xdr:rowOff>193636</xdr:rowOff>
    </xdr:from>
    <xdr:to>
      <xdr:col>0</xdr:col>
      <xdr:colOff>514852</xdr:colOff>
      <xdr:row>27</xdr:row>
      <xdr:rowOff>742</xdr:rowOff>
    </xdr:to>
    <xdr:cxnSp macro="">
      <xdr:nvCxnSpPr>
        <xdr:cNvPr id="184" name="Conector recto 183">
          <a:extLst>
            <a:ext uri="{FF2B5EF4-FFF2-40B4-BE49-F238E27FC236}">
              <a16:creationId xmlns:a16="http://schemas.microsoft.com/office/drawing/2014/main" id="{A298521B-22B1-4692-8E6D-D2DD758C8A21}"/>
            </a:ext>
          </a:extLst>
        </xdr:cNvPr>
        <xdr:cNvCxnSpPr/>
      </xdr:nvCxnSpPr>
      <xdr:spPr>
        <a:xfrm flipV="1">
          <a:off x="514304" y="5446572"/>
          <a:ext cx="548" cy="20431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647659</xdr:colOff>
      <xdr:row>25</xdr:row>
      <xdr:rowOff>186171</xdr:rowOff>
    </xdr:from>
    <xdr:to>
      <xdr:col>3</xdr:col>
      <xdr:colOff>72406</xdr:colOff>
      <xdr:row>28</xdr:row>
      <xdr:rowOff>4</xdr:rowOff>
    </xdr:to>
    <xdr:cxnSp macro="">
      <xdr:nvCxnSpPr>
        <xdr:cNvPr id="187" name="Conector: angular 186">
          <a:extLst>
            <a:ext uri="{FF2B5EF4-FFF2-40B4-BE49-F238E27FC236}">
              <a16:creationId xmlns:a16="http://schemas.microsoft.com/office/drawing/2014/main" id="{644ADB91-A716-4231-BA48-A0B311A1FC8D}"/>
            </a:ext>
          </a:extLst>
        </xdr:cNvPr>
        <xdr:cNvCxnSpPr/>
      </xdr:nvCxnSpPr>
      <xdr:spPr>
        <a:xfrm rot="16200000" flipV="1">
          <a:off x="2323664" y="5497868"/>
          <a:ext cx="409652" cy="292130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67837</xdr:colOff>
      <xdr:row>27</xdr:row>
      <xdr:rowOff>195509</xdr:rowOff>
    </xdr:from>
    <xdr:to>
      <xdr:col>3</xdr:col>
      <xdr:colOff>724669</xdr:colOff>
      <xdr:row>29</xdr:row>
      <xdr:rowOff>5013</xdr:rowOff>
    </xdr:to>
    <xdr:cxnSp macro="">
      <xdr:nvCxnSpPr>
        <xdr:cNvPr id="189" name="Conector: angular 188">
          <a:extLst>
            <a:ext uri="{FF2B5EF4-FFF2-40B4-BE49-F238E27FC236}">
              <a16:creationId xmlns:a16="http://schemas.microsoft.com/office/drawing/2014/main" id="{9236ECBE-9225-4131-AB25-BA361530BD10}"/>
            </a:ext>
          </a:extLst>
        </xdr:cNvPr>
        <xdr:cNvCxnSpPr/>
      </xdr:nvCxnSpPr>
      <xdr:spPr>
        <a:xfrm rot="10800000" flipH="1" flipV="1">
          <a:off x="2669986" y="5845658"/>
          <a:ext cx="656832" cy="206717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721554</xdr:colOff>
      <xdr:row>29</xdr:row>
      <xdr:rowOff>6653</xdr:rowOff>
    </xdr:from>
    <xdr:to>
      <xdr:col>4</xdr:col>
      <xdr:colOff>149580</xdr:colOff>
      <xdr:row>31</xdr:row>
      <xdr:rowOff>12032</xdr:rowOff>
    </xdr:to>
    <xdr:cxnSp macro="">
      <xdr:nvCxnSpPr>
        <xdr:cNvPr id="191" name="Conector: angular 190">
          <a:extLst>
            <a:ext uri="{FF2B5EF4-FFF2-40B4-BE49-F238E27FC236}">
              <a16:creationId xmlns:a16="http://schemas.microsoft.com/office/drawing/2014/main" id="{199AC0CF-0297-4E58-8707-DDC202D98D97}"/>
            </a:ext>
          </a:extLst>
        </xdr:cNvPr>
        <xdr:cNvCxnSpPr/>
      </xdr:nvCxnSpPr>
      <xdr:spPr>
        <a:xfrm rot="5400000" flipV="1">
          <a:off x="3270112" y="6107606"/>
          <a:ext cx="402591" cy="295409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151228</xdr:colOff>
      <xdr:row>31</xdr:row>
      <xdr:rowOff>12027</xdr:rowOff>
    </xdr:from>
    <xdr:to>
      <xdr:col>4</xdr:col>
      <xdr:colOff>652652</xdr:colOff>
      <xdr:row>32</xdr:row>
      <xdr:rowOff>22057</xdr:rowOff>
    </xdr:to>
    <xdr:cxnSp macro="">
      <xdr:nvCxnSpPr>
        <xdr:cNvPr id="193" name="Conector: angular 192">
          <a:extLst>
            <a:ext uri="{FF2B5EF4-FFF2-40B4-BE49-F238E27FC236}">
              <a16:creationId xmlns:a16="http://schemas.microsoft.com/office/drawing/2014/main" id="{2B0794C0-72A1-4603-9050-77A2A9CB2588}"/>
            </a:ext>
          </a:extLst>
        </xdr:cNvPr>
        <xdr:cNvCxnSpPr/>
      </xdr:nvCxnSpPr>
      <xdr:spPr>
        <a:xfrm flipH="1" flipV="1">
          <a:off x="3620760" y="6456601"/>
          <a:ext cx="501424" cy="208637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650927</xdr:colOff>
      <xdr:row>32</xdr:row>
      <xdr:rowOff>18684</xdr:rowOff>
    </xdr:from>
    <xdr:to>
      <xdr:col>5</xdr:col>
      <xdr:colOff>78953</xdr:colOff>
      <xdr:row>34</xdr:row>
      <xdr:rowOff>24063</xdr:rowOff>
    </xdr:to>
    <xdr:cxnSp macro="">
      <xdr:nvCxnSpPr>
        <xdr:cNvPr id="195" name="Conector: angular 194">
          <a:extLst>
            <a:ext uri="{FF2B5EF4-FFF2-40B4-BE49-F238E27FC236}">
              <a16:creationId xmlns:a16="http://schemas.microsoft.com/office/drawing/2014/main" id="{DB565DFD-243F-4519-AAB1-B5C1DB3C934F}"/>
            </a:ext>
          </a:extLst>
        </xdr:cNvPr>
        <xdr:cNvCxnSpPr/>
      </xdr:nvCxnSpPr>
      <xdr:spPr>
        <a:xfrm rot="5400000" flipV="1">
          <a:off x="4066868" y="6715456"/>
          <a:ext cx="402592" cy="295409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79169</xdr:colOff>
      <xdr:row>34</xdr:row>
      <xdr:rowOff>24055</xdr:rowOff>
    </xdr:from>
    <xdr:to>
      <xdr:col>5</xdr:col>
      <xdr:colOff>821172</xdr:colOff>
      <xdr:row>35</xdr:row>
      <xdr:rowOff>29764</xdr:rowOff>
    </xdr:to>
    <xdr:cxnSp macro="">
      <xdr:nvCxnSpPr>
        <xdr:cNvPr id="197" name="Conector: angular 196">
          <a:extLst>
            <a:ext uri="{FF2B5EF4-FFF2-40B4-BE49-F238E27FC236}">
              <a16:creationId xmlns:a16="http://schemas.microsoft.com/office/drawing/2014/main" id="{27BA9883-7C5B-4FA7-BC65-4900C1378629}"/>
            </a:ext>
          </a:extLst>
        </xdr:cNvPr>
        <xdr:cNvCxnSpPr/>
      </xdr:nvCxnSpPr>
      <xdr:spPr>
        <a:xfrm rot="10800000" flipH="1" flipV="1">
          <a:off x="4416084" y="7064449"/>
          <a:ext cx="742003" cy="204315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186755</xdr:colOff>
      <xdr:row>27</xdr:row>
      <xdr:rowOff>10624</xdr:rowOff>
    </xdr:from>
    <xdr:to>
      <xdr:col>5</xdr:col>
      <xdr:colOff>478276</xdr:colOff>
      <xdr:row>36</xdr:row>
      <xdr:rowOff>101330</xdr:rowOff>
    </xdr:to>
    <xdr:cxnSp macro="">
      <xdr:nvCxnSpPr>
        <xdr:cNvPr id="215" name="Conector recto 214">
          <a:extLst>
            <a:ext uri="{FF2B5EF4-FFF2-40B4-BE49-F238E27FC236}">
              <a16:creationId xmlns:a16="http://schemas.microsoft.com/office/drawing/2014/main" id="{3B7819F4-5911-4FC8-B7BB-08868EF68D13}"/>
            </a:ext>
          </a:extLst>
        </xdr:cNvPr>
        <xdr:cNvCxnSpPr/>
      </xdr:nvCxnSpPr>
      <xdr:spPr>
        <a:xfrm flipH="1" flipV="1">
          <a:off x="1921521" y="5660773"/>
          <a:ext cx="2893670" cy="187816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818745</xdr:colOff>
      <xdr:row>39</xdr:row>
      <xdr:rowOff>109436</xdr:rowOff>
    </xdr:from>
    <xdr:to>
      <xdr:col>2</xdr:col>
      <xdr:colOff>603925</xdr:colOff>
      <xdr:row>39</xdr:row>
      <xdr:rowOff>117542</xdr:rowOff>
    </xdr:to>
    <xdr:cxnSp macro="">
      <xdr:nvCxnSpPr>
        <xdr:cNvPr id="216" name="Conector recto de flecha 215">
          <a:extLst>
            <a:ext uri="{FF2B5EF4-FFF2-40B4-BE49-F238E27FC236}">
              <a16:creationId xmlns:a16="http://schemas.microsoft.com/office/drawing/2014/main" id="{96DF9DDC-DD3F-4346-A53B-5DDB53D77624}"/>
            </a:ext>
          </a:extLst>
        </xdr:cNvPr>
        <xdr:cNvCxnSpPr/>
      </xdr:nvCxnSpPr>
      <xdr:spPr>
        <a:xfrm flipV="1">
          <a:off x="818745" y="8142862"/>
          <a:ext cx="1519946" cy="810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603925</xdr:colOff>
      <xdr:row>39</xdr:row>
      <xdr:rowOff>113489</xdr:rowOff>
    </xdr:from>
    <xdr:to>
      <xdr:col>5</xdr:col>
      <xdr:colOff>449904</xdr:colOff>
      <xdr:row>39</xdr:row>
      <xdr:rowOff>113489</xdr:rowOff>
    </xdr:to>
    <xdr:cxnSp macro="">
      <xdr:nvCxnSpPr>
        <xdr:cNvPr id="217" name="Conector recto de flecha 216">
          <a:extLst>
            <a:ext uri="{FF2B5EF4-FFF2-40B4-BE49-F238E27FC236}">
              <a16:creationId xmlns:a16="http://schemas.microsoft.com/office/drawing/2014/main" id="{B2447365-F28E-44A7-91FC-51CA9D837575}"/>
            </a:ext>
          </a:extLst>
        </xdr:cNvPr>
        <xdr:cNvCxnSpPr/>
      </xdr:nvCxnSpPr>
      <xdr:spPr>
        <a:xfrm>
          <a:off x="2338691" y="8146915"/>
          <a:ext cx="2448128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453957</xdr:colOff>
      <xdr:row>39</xdr:row>
      <xdr:rowOff>113489</xdr:rowOff>
    </xdr:from>
    <xdr:to>
      <xdr:col>6</xdr:col>
      <xdr:colOff>701202</xdr:colOff>
      <xdr:row>39</xdr:row>
      <xdr:rowOff>113489</xdr:rowOff>
    </xdr:to>
    <xdr:cxnSp macro="">
      <xdr:nvCxnSpPr>
        <xdr:cNvPr id="218" name="Conector recto de flecha 217">
          <a:extLst>
            <a:ext uri="{FF2B5EF4-FFF2-40B4-BE49-F238E27FC236}">
              <a16:creationId xmlns:a16="http://schemas.microsoft.com/office/drawing/2014/main" id="{9BE76263-A0A7-45EA-AD38-1F60697CACB2}"/>
            </a:ext>
          </a:extLst>
        </xdr:cNvPr>
        <xdr:cNvCxnSpPr/>
      </xdr:nvCxnSpPr>
      <xdr:spPr>
        <a:xfrm>
          <a:off x="4790872" y="8146915"/>
          <a:ext cx="1114628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705255</xdr:colOff>
      <xdr:row>39</xdr:row>
      <xdr:rowOff>113489</xdr:rowOff>
    </xdr:from>
    <xdr:to>
      <xdr:col>7</xdr:col>
      <xdr:colOff>175461</xdr:colOff>
      <xdr:row>39</xdr:row>
      <xdr:rowOff>115303</xdr:rowOff>
    </xdr:to>
    <xdr:cxnSp macro="">
      <xdr:nvCxnSpPr>
        <xdr:cNvPr id="219" name="Conector recto de flecha 218">
          <a:extLst>
            <a:ext uri="{FF2B5EF4-FFF2-40B4-BE49-F238E27FC236}">
              <a16:creationId xmlns:a16="http://schemas.microsoft.com/office/drawing/2014/main" id="{4B405F30-2A6B-4439-BE8E-EE9121EC850E}"/>
            </a:ext>
          </a:extLst>
        </xdr:cNvPr>
        <xdr:cNvCxnSpPr/>
      </xdr:nvCxnSpPr>
      <xdr:spPr>
        <a:xfrm>
          <a:off x="5908913" y="8219765"/>
          <a:ext cx="337482" cy="1814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528284</xdr:colOff>
      <xdr:row>39</xdr:row>
      <xdr:rowOff>161420</xdr:rowOff>
    </xdr:from>
    <xdr:ext cx="428252" cy="240095"/>
    <xdr:sp macro="" textlink="">
      <xdr:nvSpPr>
        <xdr:cNvPr id="223" name="29 CuadroTexto">
          <a:extLst>
            <a:ext uri="{FF2B5EF4-FFF2-40B4-BE49-F238E27FC236}">
              <a16:creationId xmlns:a16="http://schemas.microsoft.com/office/drawing/2014/main" id="{0240EBD5-41CE-425E-A435-7BC4653CEAE9}"/>
            </a:ext>
          </a:extLst>
        </xdr:cNvPr>
        <xdr:cNvSpPr txBox="1"/>
      </xdr:nvSpPr>
      <xdr:spPr>
        <a:xfrm>
          <a:off x="1395059" y="8248145"/>
          <a:ext cx="428252" cy="2400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10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Ld2</a:t>
          </a:r>
          <a:endParaRPr lang="es-PE" sz="1100" b="0" i="0">
            <a:solidFill>
              <a:schemeClr val="tx1"/>
            </a:solidFill>
            <a:latin typeface="Cambria Math"/>
            <a:ea typeface="+mn-ea"/>
            <a:cs typeface="+mn-cs"/>
          </a:endParaRPr>
        </a:p>
      </xdr:txBody>
    </xdr:sp>
    <xdr:clientData/>
  </xdr:oneCellAnchor>
  <xdr:oneCellAnchor>
    <xdr:from>
      <xdr:col>3</xdr:col>
      <xdr:colOff>785726</xdr:colOff>
      <xdr:row>39</xdr:row>
      <xdr:rowOff>159954</xdr:rowOff>
    </xdr:from>
    <xdr:ext cx="445380" cy="240095"/>
    <xdr:sp macro="" textlink="">
      <xdr:nvSpPr>
        <xdr:cNvPr id="224" name="29 CuadroTexto">
          <a:extLst>
            <a:ext uri="{FF2B5EF4-FFF2-40B4-BE49-F238E27FC236}">
              <a16:creationId xmlns:a16="http://schemas.microsoft.com/office/drawing/2014/main" id="{E666BFF1-F249-42C4-8E22-3E4D728ADC49}"/>
            </a:ext>
          </a:extLst>
        </xdr:cNvPr>
        <xdr:cNvSpPr txBox="1"/>
      </xdr:nvSpPr>
      <xdr:spPr>
        <a:xfrm>
          <a:off x="3386051" y="8246679"/>
          <a:ext cx="445380" cy="2400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10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Li1</a:t>
          </a:r>
          <a:endParaRPr lang="es-PE" sz="1100" b="0" i="0">
            <a:solidFill>
              <a:schemeClr val="tx1"/>
            </a:solidFill>
            <a:latin typeface="Cambria Math"/>
            <a:ea typeface="+mn-ea"/>
            <a:cs typeface="+mn-cs"/>
          </a:endParaRPr>
        </a:p>
      </xdr:txBody>
    </xdr:sp>
    <xdr:clientData/>
  </xdr:oneCellAnchor>
  <xdr:oneCellAnchor>
    <xdr:from>
      <xdr:col>5</xdr:col>
      <xdr:colOff>840091</xdr:colOff>
      <xdr:row>39</xdr:row>
      <xdr:rowOff>158489</xdr:rowOff>
    </xdr:from>
    <xdr:ext cx="424352" cy="240095"/>
    <xdr:sp macro="" textlink="">
      <xdr:nvSpPr>
        <xdr:cNvPr id="225" name="29 CuadroTexto">
          <a:extLst>
            <a:ext uri="{FF2B5EF4-FFF2-40B4-BE49-F238E27FC236}">
              <a16:creationId xmlns:a16="http://schemas.microsoft.com/office/drawing/2014/main" id="{AF756DE4-AFF4-4CD9-97EF-C1081327749B}"/>
            </a:ext>
          </a:extLst>
        </xdr:cNvPr>
        <xdr:cNvSpPr txBox="1"/>
      </xdr:nvSpPr>
      <xdr:spPr>
        <a:xfrm>
          <a:off x="5173966" y="8245214"/>
          <a:ext cx="424352" cy="2400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10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Ld1</a:t>
          </a:r>
          <a:endParaRPr lang="es-PE" sz="1100" b="0" i="0">
            <a:solidFill>
              <a:schemeClr val="tx1"/>
            </a:solidFill>
            <a:latin typeface="Cambria Math"/>
            <a:ea typeface="+mn-ea"/>
            <a:cs typeface="+mn-cs"/>
          </a:endParaRPr>
        </a:p>
      </xdr:txBody>
    </xdr:sp>
    <xdr:clientData/>
  </xdr:oneCellAnchor>
  <xdr:oneCellAnchor>
    <xdr:from>
      <xdr:col>6</xdr:col>
      <xdr:colOff>672512</xdr:colOff>
      <xdr:row>39</xdr:row>
      <xdr:rowOff>157023</xdr:rowOff>
    </xdr:from>
    <xdr:ext cx="466336" cy="240095"/>
    <xdr:sp macro="" textlink="">
      <xdr:nvSpPr>
        <xdr:cNvPr id="226" name="29 CuadroTexto">
          <a:extLst>
            <a:ext uri="{FF2B5EF4-FFF2-40B4-BE49-F238E27FC236}">
              <a16:creationId xmlns:a16="http://schemas.microsoft.com/office/drawing/2014/main" id="{9D65A2EB-6601-4F5B-B1C9-2D77FDFEFEBA}"/>
            </a:ext>
          </a:extLst>
        </xdr:cNvPr>
        <xdr:cNvSpPr txBox="1"/>
      </xdr:nvSpPr>
      <xdr:spPr>
        <a:xfrm>
          <a:off x="5876170" y="8263299"/>
          <a:ext cx="466336" cy="2400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10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Lv1</a:t>
          </a:r>
          <a:endParaRPr lang="es-PE" sz="1100" b="0" i="0">
            <a:solidFill>
              <a:schemeClr val="tx1"/>
            </a:solidFill>
            <a:latin typeface="Cambria Math"/>
            <a:ea typeface="+mn-ea"/>
            <a:cs typeface="+mn-cs"/>
          </a:endParaRPr>
        </a:p>
      </xdr:txBody>
    </xdr:sp>
    <xdr:clientData/>
  </xdr:oneCellAnchor>
  <xdr:twoCellAnchor>
    <xdr:from>
      <xdr:col>2</xdr:col>
      <xdr:colOff>602205</xdr:colOff>
      <xdr:row>29</xdr:row>
      <xdr:rowOff>147318</xdr:rowOff>
    </xdr:from>
    <xdr:to>
      <xdr:col>2</xdr:col>
      <xdr:colOff>609532</xdr:colOff>
      <xdr:row>39</xdr:row>
      <xdr:rowOff>44740</xdr:rowOff>
    </xdr:to>
    <xdr:cxnSp macro="">
      <xdr:nvCxnSpPr>
        <xdr:cNvPr id="227" name="Conector recto 226">
          <a:extLst>
            <a:ext uri="{FF2B5EF4-FFF2-40B4-BE49-F238E27FC236}">
              <a16:creationId xmlns:a16="http://schemas.microsoft.com/office/drawing/2014/main" id="{DBC01A1D-C135-457A-87D7-14A549D211D9}"/>
            </a:ext>
          </a:extLst>
        </xdr:cNvPr>
        <xdr:cNvCxnSpPr/>
      </xdr:nvCxnSpPr>
      <xdr:spPr>
        <a:xfrm flipH="1">
          <a:off x="2336971" y="6194680"/>
          <a:ext cx="7327" cy="188348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454138</xdr:colOff>
      <xdr:row>33</xdr:row>
      <xdr:rowOff>150592</xdr:rowOff>
    </xdr:from>
    <xdr:to>
      <xdr:col>0</xdr:col>
      <xdr:colOff>462929</xdr:colOff>
      <xdr:row>39</xdr:row>
      <xdr:rowOff>53876</xdr:rowOff>
    </xdr:to>
    <xdr:cxnSp macro="">
      <xdr:nvCxnSpPr>
        <xdr:cNvPr id="228" name="Conector recto 227">
          <a:extLst>
            <a:ext uri="{FF2B5EF4-FFF2-40B4-BE49-F238E27FC236}">
              <a16:creationId xmlns:a16="http://schemas.microsoft.com/office/drawing/2014/main" id="{715ECDF9-0437-4B3A-B33A-EBE4256C8E92}"/>
            </a:ext>
          </a:extLst>
        </xdr:cNvPr>
        <xdr:cNvCxnSpPr/>
      </xdr:nvCxnSpPr>
      <xdr:spPr>
        <a:xfrm flipH="1">
          <a:off x="454138" y="6992379"/>
          <a:ext cx="8791" cy="109492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824581</xdr:colOff>
      <xdr:row>33</xdr:row>
      <xdr:rowOff>145073</xdr:rowOff>
    </xdr:from>
    <xdr:to>
      <xdr:col>0</xdr:col>
      <xdr:colOff>834519</xdr:colOff>
      <xdr:row>39</xdr:row>
      <xdr:rowOff>48357</xdr:rowOff>
    </xdr:to>
    <xdr:cxnSp macro="">
      <xdr:nvCxnSpPr>
        <xdr:cNvPr id="229" name="Conector recto 228">
          <a:extLst>
            <a:ext uri="{FF2B5EF4-FFF2-40B4-BE49-F238E27FC236}">
              <a16:creationId xmlns:a16="http://schemas.microsoft.com/office/drawing/2014/main" id="{B490B7B6-221C-4D5A-9548-F0175EE50AD8}"/>
            </a:ext>
          </a:extLst>
        </xdr:cNvPr>
        <xdr:cNvCxnSpPr/>
      </xdr:nvCxnSpPr>
      <xdr:spPr>
        <a:xfrm flipH="1">
          <a:off x="824581" y="6986860"/>
          <a:ext cx="9938" cy="109492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503386</xdr:colOff>
      <xdr:row>27</xdr:row>
      <xdr:rowOff>43802</xdr:rowOff>
    </xdr:from>
    <xdr:to>
      <xdr:col>0</xdr:col>
      <xdr:colOff>840932</xdr:colOff>
      <xdr:row>29</xdr:row>
      <xdr:rowOff>24429</xdr:rowOff>
    </xdr:to>
    <xdr:sp macro="" textlink="">
      <xdr:nvSpPr>
        <xdr:cNvPr id="234" name="Rectángulo 233">
          <a:extLst>
            <a:ext uri="{FF2B5EF4-FFF2-40B4-BE49-F238E27FC236}">
              <a16:creationId xmlns:a16="http://schemas.microsoft.com/office/drawing/2014/main" id="{871FFAC4-5A30-49C6-83F4-7FC0DE9924B6}"/>
            </a:ext>
          </a:extLst>
        </xdr:cNvPr>
        <xdr:cNvSpPr/>
      </xdr:nvSpPr>
      <xdr:spPr>
        <a:xfrm>
          <a:off x="503386" y="5730227"/>
          <a:ext cx="337546" cy="380677"/>
        </a:xfrm>
        <a:prstGeom prst="rect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616304</xdr:colOff>
      <xdr:row>29</xdr:row>
      <xdr:rowOff>36711</xdr:rowOff>
    </xdr:from>
    <xdr:to>
      <xdr:col>0</xdr:col>
      <xdr:colOff>686218</xdr:colOff>
      <xdr:row>30</xdr:row>
      <xdr:rowOff>35944</xdr:rowOff>
    </xdr:to>
    <xdr:cxnSp macro="">
      <xdr:nvCxnSpPr>
        <xdr:cNvPr id="235" name="Conector recto de flecha 234">
          <a:extLst>
            <a:ext uri="{FF2B5EF4-FFF2-40B4-BE49-F238E27FC236}">
              <a16:creationId xmlns:a16="http://schemas.microsoft.com/office/drawing/2014/main" id="{E0A8D717-A2A6-4AF0-8CB1-930D1A3BE565}"/>
            </a:ext>
          </a:extLst>
        </xdr:cNvPr>
        <xdr:cNvCxnSpPr/>
      </xdr:nvCxnSpPr>
      <xdr:spPr>
        <a:xfrm flipV="1">
          <a:off x="616304" y="6084073"/>
          <a:ext cx="69914" cy="197839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580999</xdr:colOff>
      <xdr:row>30</xdr:row>
      <xdr:rowOff>9373</xdr:rowOff>
    </xdr:from>
    <xdr:to>
      <xdr:col>3</xdr:col>
      <xdr:colOff>728595</xdr:colOff>
      <xdr:row>31</xdr:row>
      <xdr:rowOff>29490</xdr:rowOff>
    </xdr:to>
    <xdr:cxnSp macro="">
      <xdr:nvCxnSpPr>
        <xdr:cNvPr id="238" name="Conector recto de flecha 237">
          <a:extLst>
            <a:ext uri="{FF2B5EF4-FFF2-40B4-BE49-F238E27FC236}">
              <a16:creationId xmlns:a16="http://schemas.microsoft.com/office/drawing/2014/main" id="{F7A57811-6727-4F95-ADAB-B1161C3B8934}"/>
            </a:ext>
          </a:extLst>
        </xdr:cNvPr>
        <xdr:cNvCxnSpPr/>
      </xdr:nvCxnSpPr>
      <xdr:spPr>
        <a:xfrm flipH="1">
          <a:off x="3183148" y="6255341"/>
          <a:ext cx="147596" cy="218723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408375</xdr:colOff>
      <xdr:row>25</xdr:row>
      <xdr:rowOff>190501</xdr:rowOff>
    </xdr:from>
    <xdr:to>
      <xdr:col>0</xdr:col>
      <xdr:colOff>412595</xdr:colOff>
      <xdr:row>27</xdr:row>
      <xdr:rowOff>21566</xdr:rowOff>
    </xdr:to>
    <xdr:cxnSp macro="">
      <xdr:nvCxnSpPr>
        <xdr:cNvPr id="253" name="Conector recto de flecha 252">
          <a:extLst>
            <a:ext uri="{FF2B5EF4-FFF2-40B4-BE49-F238E27FC236}">
              <a16:creationId xmlns:a16="http://schemas.microsoft.com/office/drawing/2014/main" id="{9EB26167-9F5C-4317-B317-9B230B835A92}"/>
            </a:ext>
          </a:extLst>
        </xdr:cNvPr>
        <xdr:cNvCxnSpPr/>
      </xdr:nvCxnSpPr>
      <xdr:spPr>
        <a:xfrm flipH="1" flipV="1">
          <a:off x="408375" y="5443437"/>
          <a:ext cx="4220" cy="228278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718567</xdr:colOff>
      <xdr:row>28</xdr:row>
      <xdr:rowOff>145915</xdr:rowOff>
    </xdr:from>
    <xdr:to>
      <xdr:col>4</xdr:col>
      <xdr:colOff>239139</xdr:colOff>
      <xdr:row>30</xdr:row>
      <xdr:rowOff>121528</xdr:rowOff>
    </xdr:to>
    <xdr:cxnSp macro="">
      <xdr:nvCxnSpPr>
        <xdr:cNvPr id="254" name="Conector: curvado 253">
          <a:extLst>
            <a:ext uri="{FF2B5EF4-FFF2-40B4-BE49-F238E27FC236}">
              <a16:creationId xmlns:a16="http://schemas.microsoft.com/office/drawing/2014/main" id="{40448639-6C7A-4738-A7E3-A074D4CE21BA}"/>
            </a:ext>
          </a:extLst>
        </xdr:cNvPr>
        <xdr:cNvCxnSpPr/>
      </xdr:nvCxnSpPr>
      <xdr:spPr>
        <a:xfrm rot="10800000" flipV="1">
          <a:off x="3320716" y="5994670"/>
          <a:ext cx="387955" cy="372826"/>
        </a:xfrm>
        <a:prstGeom prst="curvedConnector3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822799</xdr:colOff>
      <xdr:row>35</xdr:row>
      <xdr:rowOff>20053</xdr:rowOff>
    </xdr:from>
    <xdr:to>
      <xdr:col>7</xdr:col>
      <xdr:colOff>165434</xdr:colOff>
      <xdr:row>35</xdr:row>
      <xdr:rowOff>28373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ADB1FDDF-F9E9-4972-9176-ED2F34C65CEA}"/>
            </a:ext>
          </a:extLst>
        </xdr:cNvPr>
        <xdr:cNvCxnSpPr/>
      </xdr:nvCxnSpPr>
      <xdr:spPr>
        <a:xfrm flipH="1">
          <a:off x="5159181" y="7324224"/>
          <a:ext cx="1077187" cy="83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475259</xdr:colOff>
      <xdr:row>36</xdr:row>
      <xdr:rowOff>90237</xdr:rowOff>
    </xdr:from>
    <xdr:to>
      <xdr:col>7</xdr:col>
      <xdr:colOff>165434</xdr:colOff>
      <xdr:row>36</xdr:row>
      <xdr:rowOff>101957</xdr:rowOff>
    </xdr:to>
    <xdr:cxnSp macro="">
      <xdr:nvCxnSpPr>
        <xdr:cNvPr id="255" name="Conector recto 254">
          <a:extLst>
            <a:ext uri="{FF2B5EF4-FFF2-40B4-BE49-F238E27FC236}">
              <a16:creationId xmlns:a16="http://schemas.microsoft.com/office/drawing/2014/main" id="{FAF55AB8-6DF2-46F7-BBB5-67890AD1FD9A}"/>
            </a:ext>
          </a:extLst>
        </xdr:cNvPr>
        <xdr:cNvCxnSpPr/>
      </xdr:nvCxnSpPr>
      <xdr:spPr>
        <a:xfrm flipH="1">
          <a:off x="4811641" y="7594934"/>
          <a:ext cx="1424727" cy="117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163895</xdr:colOff>
      <xdr:row>35</xdr:row>
      <xdr:rowOff>34824</xdr:rowOff>
    </xdr:from>
    <xdr:to>
      <xdr:col>7</xdr:col>
      <xdr:colOff>166578</xdr:colOff>
      <xdr:row>36</xdr:row>
      <xdr:rowOff>88485</xdr:rowOff>
    </xdr:to>
    <xdr:cxnSp macro="">
      <xdr:nvCxnSpPr>
        <xdr:cNvPr id="46" name="Conector recto 45">
          <a:extLst>
            <a:ext uri="{FF2B5EF4-FFF2-40B4-BE49-F238E27FC236}">
              <a16:creationId xmlns:a16="http://schemas.microsoft.com/office/drawing/2014/main" id="{A8934094-0953-450D-B879-B6C9256F473F}"/>
            </a:ext>
          </a:extLst>
        </xdr:cNvPr>
        <xdr:cNvCxnSpPr/>
      </xdr:nvCxnSpPr>
      <xdr:spPr>
        <a:xfrm>
          <a:off x="6234829" y="7338995"/>
          <a:ext cx="2683" cy="25418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526033</xdr:colOff>
      <xdr:row>23</xdr:row>
      <xdr:rowOff>176008</xdr:rowOff>
    </xdr:from>
    <xdr:to>
      <xdr:col>0</xdr:col>
      <xdr:colOff>856617</xdr:colOff>
      <xdr:row>25</xdr:row>
      <xdr:rowOff>148717</xdr:rowOff>
    </xdr:to>
    <xdr:sp macro="" textlink="">
      <xdr:nvSpPr>
        <xdr:cNvPr id="256" name="Rectángulo 255">
          <a:extLst>
            <a:ext uri="{FF2B5EF4-FFF2-40B4-BE49-F238E27FC236}">
              <a16:creationId xmlns:a16="http://schemas.microsoft.com/office/drawing/2014/main" id="{E3DF4D46-06E7-4AC1-8D33-2CC1D447949F}"/>
            </a:ext>
          </a:extLst>
        </xdr:cNvPr>
        <xdr:cNvSpPr/>
      </xdr:nvSpPr>
      <xdr:spPr>
        <a:xfrm>
          <a:off x="526033" y="5062333"/>
          <a:ext cx="330584" cy="372759"/>
        </a:xfrm>
        <a:prstGeom prst="rect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720650</xdr:colOff>
      <xdr:row>36</xdr:row>
      <xdr:rowOff>130904</xdr:rowOff>
    </xdr:from>
    <xdr:to>
      <xdr:col>7</xdr:col>
      <xdr:colOff>170447</xdr:colOff>
      <xdr:row>38</xdr:row>
      <xdr:rowOff>111530</xdr:rowOff>
    </xdr:to>
    <xdr:sp macro="" textlink="">
      <xdr:nvSpPr>
        <xdr:cNvPr id="257" name="Rectángulo 256">
          <a:extLst>
            <a:ext uri="{FF2B5EF4-FFF2-40B4-BE49-F238E27FC236}">
              <a16:creationId xmlns:a16="http://schemas.microsoft.com/office/drawing/2014/main" id="{911A5D5A-8779-4115-BD66-40155D64E5A2}"/>
            </a:ext>
          </a:extLst>
        </xdr:cNvPr>
        <xdr:cNvSpPr/>
      </xdr:nvSpPr>
      <xdr:spPr>
        <a:xfrm>
          <a:off x="5924308" y="7635601"/>
          <a:ext cx="317073" cy="381679"/>
        </a:xfrm>
        <a:prstGeom prst="rect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453818</xdr:colOff>
      <xdr:row>39</xdr:row>
      <xdr:rowOff>113489</xdr:rowOff>
    </xdr:from>
    <xdr:to>
      <xdr:col>0</xdr:col>
      <xdr:colOff>822797</xdr:colOff>
      <xdr:row>39</xdr:row>
      <xdr:rowOff>116081</xdr:rowOff>
    </xdr:to>
    <xdr:cxnSp macro="">
      <xdr:nvCxnSpPr>
        <xdr:cNvPr id="259" name="Conector recto de flecha 258">
          <a:extLst>
            <a:ext uri="{FF2B5EF4-FFF2-40B4-BE49-F238E27FC236}">
              <a16:creationId xmlns:a16="http://schemas.microsoft.com/office/drawing/2014/main" id="{5A996B05-169E-47AC-857D-D565E33C6DB2}"/>
            </a:ext>
          </a:extLst>
        </xdr:cNvPr>
        <xdr:cNvCxnSpPr/>
      </xdr:nvCxnSpPr>
      <xdr:spPr>
        <a:xfrm flipV="1">
          <a:off x="453818" y="8146915"/>
          <a:ext cx="368979" cy="259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0</xdr:col>
      <xdr:colOff>439340</xdr:colOff>
      <xdr:row>39</xdr:row>
      <xdr:rowOff>155208</xdr:rowOff>
    </xdr:from>
    <xdr:ext cx="469900" cy="240095"/>
    <xdr:sp macro="" textlink="">
      <xdr:nvSpPr>
        <xdr:cNvPr id="266" name="29 CuadroTexto">
          <a:extLst>
            <a:ext uri="{FF2B5EF4-FFF2-40B4-BE49-F238E27FC236}">
              <a16:creationId xmlns:a16="http://schemas.microsoft.com/office/drawing/2014/main" id="{6435F531-AFCA-43B6-BFE9-87E6C221C495}"/>
            </a:ext>
          </a:extLst>
        </xdr:cNvPr>
        <xdr:cNvSpPr txBox="1"/>
      </xdr:nvSpPr>
      <xdr:spPr>
        <a:xfrm>
          <a:off x="439340" y="8241933"/>
          <a:ext cx="469900" cy="2400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10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Lv2</a:t>
          </a:r>
          <a:endParaRPr lang="es-PE" sz="1100" b="0" i="0">
            <a:solidFill>
              <a:schemeClr val="tx1"/>
            </a:solidFill>
            <a:latin typeface="Cambria Math"/>
            <a:ea typeface="+mn-ea"/>
            <a:cs typeface="+mn-cs"/>
          </a:endParaRPr>
        </a:p>
      </xdr:txBody>
    </xdr:sp>
    <xdr:clientData/>
  </xdr:oneCellAnchor>
  <xdr:twoCellAnchor>
    <xdr:from>
      <xdr:col>5</xdr:col>
      <xdr:colOff>447490</xdr:colOff>
      <xdr:row>37</xdr:row>
      <xdr:rowOff>8106</xdr:rowOff>
    </xdr:from>
    <xdr:to>
      <xdr:col>5</xdr:col>
      <xdr:colOff>450562</xdr:colOff>
      <xdr:row>39</xdr:row>
      <xdr:rowOff>43867</xdr:rowOff>
    </xdr:to>
    <xdr:cxnSp macro="">
      <xdr:nvCxnSpPr>
        <xdr:cNvPr id="268" name="Conector recto 267">
          <a:extLst>
            <a:ext uri="{FF2B5EF4-FFF2-40B4-BE49-F238E27FC236}">
              <a16:creationId xmlns:a16="http://schemas.microsoft.com/office/drawing/2014/main" id="{35C5CFA1-7CF0-4FDE-9518-C12820E8F50B}"/>
            </a:ext>
          </a:extLst>
        </xdr:cNvPr>
        <xdr:cNvCxnSpPr/>
      </xdr:nvCxnSpPr>
      <xdr:spPr>
        <a:xfrm flipH="1">
          <a:off x="4784405" y="7644319"/>
          <a:ext cx="3072" cy="43297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166553</xdr:colOff>
      <xdr:row>38</xdr:row>
      <xdr:rowOff>156702</xdr:rowOff>
    </xdr:from>
    <xdr:to>
      <xdr:col>7</xdr:col>
      <xdr:colOff>168397</xdr:colOff>
      <xdr:row>39</xdr:row>
      <xdr:rowOff>51007</xdr:rowOff>
    </xdr:to>
    <xdr:cxnSp macro="">
      <xdr:nvCxnSpPr>
        <xdr:cNvPr id="273" name="Conector recto 272">
          <a:extLst>
            <a:ext uri="{FF2B5EF4-FFF2-40B4-BE49-F238E27FC236}">
              <a16:creationId xmlns:a16="http://schemas.microsoft.com/office/drawing/2014/main" id="{64140792-C18E-4925-A3C6-FCBCE56B10EB}"/>
            </a:ext>
          </a:extLst>
        </xdr:cNvPr>
        <xdr:cNvCxnSpPr/>
      </xdr:nvCxnSpPr>
      <xdr:spPr>
        <a:xfrm>
          <a:off x="6237487" y="8062452"/>
          <a:ext cx="1844" cy="9483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716587</xdr:colOff>
      <xdr:row>38</xdr:row>
      <xdr:rowOff>158546</xdr:rowOff>
    </xdr:from>
    <xdr:to>
      <xdr:col>6</xdr:col>
      <xdr:colOff>718431</xdr:colOff>
      <xdr:row>39</xdr:row>
      <xdr:rowOff>52851</xdr:rowOff>
    </xdr:to>
    <xdr:cxnSp macro="">
      <xdr:nvCxnSpPr>
        <xdr:cNvPr id="275" name="Conector recto 274">
          <a:extLst>
            <a:ext uri="{FF2B5EF4-FFF2-40B4-BE49-F238E27FC236}">
              <a16:creationId xmlns:a16="http://schemas.microsoft.com/office/drawing/2014/main" id="{25057EB4-34CE-4FFC-B558-71BC9B0A745B}"/>
            </a:ext>
          </a:extLst>
        </xdr:cNvPr>
        <xdr:cNvCxnSpPr/>
      </xdr:nvCxnSpPr>
      <xdr:spPr>
        <a:xfrm>
          <a:off x="5920885" y="7993365"/>
          <a:ext cx="1844" cy="9291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190501</xdr:colOff>
      <xdr:row>50</xdr:row>
      <xdr:rowOff>0</xdr:rowOff>
    </xdr:from>
    <xdr:to>
      <xdr:col>2</xdr:col>
      <xdr:colOff>194554</xdr:colOff>
      <xdr:row>55</xdr:row>
      <xdr:rowOff>0</xdr:rowOff>
    </xdr:to>
    <xdr:cxnSp macro="">
      <xdr:nvCxnSpPr>
        <xdr:cNvPr id="277" name="Conector recto 276">
          <a:extLst>
            <a:ext uri="{FF2B5EF4-FFF2-40B4-BE49-F238E27FC236}">
              <a16:creationId xmlns:a16="http://schemas.microsoft.com/office/drawing/2014/main" id="{0AEB7620-F487-4D2A-ABF0-613FB931D687}"/>
            </a:ext>
          </a:extLst>
        </xdr:cNvPr>
        <xdr:cNvCxnSpPr/>
      </xdr:nvCxnSpPr>
      <xdr:spPr>
        <a:xfrm flipV="1">
          <a:off x="1962151" y="8886825"/>
          <a:ext cx="4053" cy="952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401266</xdr:colOff>
      <xdr:row>50</xdr:row>
      <xdr:rowOff>4053</xdr:rowOff>
    </xdr:from>
    <xdr:to>
      <xdr:col>2</xdr:col>
      <xdr:colOff>404104</xdr:colOff>
      <xdr:row>55</xdr:row>
      <xdr:rowOff>0</xdr:rowOff>
    </xdr:to>
    <xdr:cxnSp macro="">
      <xdr:nvCxnSpPr>
        <xdr:cNvPr id="278" name="Conector recto 277">
          <a:extLst>
            <a:ext uri="{FF2B5EF4-FFF2-40B4-BE49-F238E27FC236}">
              <a16:creationId xmlns:a16="http://schemas.microsoft.com/office/drawing/2014/main" id="{6FB1EAF3-3ED8-4DD3-8C18-4C69B199DB37}"/>
            </a:ext>
          </a:extLst>
        </xdr:cNvPr>
        <xdr:cNvCxnSpPr/>
      </xdr:nvCxnSpPr>
      <xdr:spPr>
        <a:xfrm flipH="1" flipV="1">
          <a:off x="2172916" y="8890878"/>
          <a:ext cx="2838" cy="94844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628651</xdr:colOff>
      <xdr:row>50</xdr:row>
      <xdr:rowOff>0</xdr:rowOff>
    </xdr:from>
    <xdr:to>
      <xdr:col>2</xdr:col>
      <xdr:colOff>636351</xdr:colOff>
      <xdr:row>55</xdr:row>
      <xdr:rowOff>0</xdr:rowOff>
    </xdr:to>
    <xdr:cxnSp macro="">
      <xdr:nvCxnSpPr>
        <xdr:cNvPr id="280" name="Conector recto 279">
          <a:extLst>
            <a:ext uri="{FF2B5EF4-FFF2-40B4-BE49-F238E27FC236}">
              <a16:creationId xmlns:a16="http://schemas.microsoft.com/office/drawing/2014/main" id="{75DCE2EF-873F-4320-98D7-2652668022D8}"/>
            </a:ext>
          </a:extLst>
        </xdr:cNvPr>
        <xdr:cNvCxnSpPr/>
      </xdr:nvCxnSpPr>
      <xdr:spPr>
        <a:xfrm flipV="1">
          <a:off x="2400301" y="8886825"/>
          <a:ext cx="7700" cy="952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850360</xdr:colOff>
      <xdr:row>50</xdr:row>
      <xdr:rowOff>0</xdr:rowOff>
    </xdr:from>
    <xdr:to>
      <xdr:col>2</xdr:col>
      <xdr:colOff>855224</xdr:colOff>
      <xdr:row>55</xdr:row>
      <xdr:rowOff>0</xdr:rowOff>
    </xdr:to>
    <xdr:cxnSp macro="">
      <xdr:nvCxnSpPr>
        <xdr:cNvPr id="281" name="Conector recto 280">
          <a:extLst>
            <a:ext uri="{FF2B5EF4-FFF2-40B4-BE49-F238E27FC236}">
              <a16:creationId xmlns:a16="http://schemas.microsoft.com/office/drawing/2014/main" id="{14BF8FD1-1A2F-4DE4-9594-D2B56462A2FC}"/>
            </a:ext>
          </a:extLst>
        </xdr:cNvPr>
        <xdr:cNvCxnSpPr/>
      </xdr:nvCxnSpPr>
      <xdr:spPr>
        <a:xfrm flipV="1">
          <a:off x="2622010" y="8886825"/>
          <a:ext cx="4864" cy="952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171451</xdr:colOff>
      <xdr:row>50</xdr:row>
      <xdr:rowOff>8106</xdr:rowOff>
    </xdr:from>
    <xdr:to>
      <xdr:col>3</xdr:col>
      <xdr:colOff>178341</xdr:colOff>
      <xdr:row>55</xdr:row>
      <xdr:rowOff>0</xdr:rowOff>
    </xdr:to>
    <xdr:cxnSp macro="">
      <xdr:nvCxnSpPr>
        <xdr:cNvPr id="282" name="Conector recto 281">
          <a:extLst>
            <a:ext uri="{FF2B5EF4-FFF2-40B4-BE49-F238E27FC236}">
              <a16:creationId xmlns:a16="http://schemas.microsoft.com/office/drawing/2014/main" id="{2AA7B1E9-B1C9-4A86-BB0E-D8D909CB4BF1}"/>
            </a:ext>
          </a:extLst>
        </xdr:cNvPr>
        <xdr:cNvCxnSpPr/>
      </xdr:nvCxnSpPr>
      <xdr:spPr>
        <a:xfrm flipV="1">
          <a:off x="2809876" y="8894931"/>
          <a:ext cx="6890" cy="94439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406402</xdr:colOff>
      <xdr:row>50</xdr:row>
      <xdr:rowOff>4053</xdr:rowOff>
    </xdr:from>
    <xdr:to>
      <xdr:col>3</xdr:col>
      <xdr:colOff>409036</xdr:colOff>
      <xdr:row>55</xdr:row>
      <xdr:rowOff>0</xdr:rowOff>
    </xdr:to>
    <xdr:cxnSp macro="">
      <xdr:nvCxnSpPr>
        <xdr:cNvPr id="283" name="Conector recto 282">
          <a:extLst>
            <a:ext uri="{FF2B5EF4-FFF2-40B4-BE49-F238E27FC236}">
              <a16:creationId xmlns:a16="http://schemas.microsoft.com/office/drawing/2014/main" id="{93509E15-E726-49B6-A891-159AFA5123B8}"/>
            </a:ext>
          </a:extLst>
        </xdr:cNvPr>
        <xdr:cNvCxnSpPr/>
      </xdr:nvCxnSpPr>
      <xdr:spPr>
        <a:xfrm flipV="1">
          <a:off x="3001965" y="10346616"/>
          <a:ext cx="2634" cy="94844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651554</xdr:colOff>
      <xdr:row>50</xdr:row>
      <xdr:rowOff>8106</xdr:rowOff>
    </xdr:from>
    <xdr:to>
      <xdr:col>3</xdr:col>
      <xdr:colOff>655608</xdr:colOff>
      <xdr:row>55</xdr:row>
      <xdr:rowOff>0</xdr:rowOff>
    </xdr:to>
    <xdr:cxnSp macro="">
      <xdr:nvCxnSpPr>
        <xdr:cNvPr id="284" name="Conector recto 283">
          <a:extLst>
            <a:ext uri="{FF2B5EF4-FFF2-40B4-BE49-F238E27FC236}">
              <a16:creationId xmlns:a16="http://schemas.microsoft.com/office/drawing/2014/main" id="{B1B2BAE1-A585-46F5-A687-C638DE28BEA7}"/>
            </a:ext>
          </a:extLst>
        </xdr:cNvPr>
        <xdr:cNvCxnSpPr/>
      </xdr:nvCxnSpPr>
      <xdr:spPr>
        <a:xfrm flipH="1" flipV="1">
          <a:off x="3247117" y="10350669"/>
          <a:ext cx="4054" cy="94439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52996</xdr:colOff>
      <xdr:row>50</xdr:row>
      <xdr:rowOff>0</xdr:rowOff>
    </xdr:from>
    <xdr:to>
      <xdr:col>4</xdr:col>
      <xdr:colOff>52996</xdr:colOff>
      <xdr:row>55</xdr:row>
      <xdr:rowOff>0</xdr:rowOff>
    </xdr:to>
    <xdr:cxnSp macro="">
      <xdr:nvCxnSpPr>
        <xdr:cNvPr id="285" name="Conector recto 284">
          <a:extLst>
            <a:ext uri="{FF2B5EF4-FFF2-40B4-BE49-F238E27FC236}">
              <a16:creationId xmlns:a16="http://schemas.microsoft.com/office/drawing/2014/main" id="{7F31BC7E-DC2D-4B05-87E8-F71969A8FF24}"/>
            </a:ext>
          </a:extLst>
        </xdr:cNvPr>
        <xdr:cNvCxnSpPr/>
      </xdr:nvCxnSpPr>
      <xdr:spPr>
        <a:xfrm flipV="1">
          <a:off x="3513746" y="10342563"/>
          <a:ext cx="0" cy="952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303989</xdr:colOff>
      <xdr:row>50</xdr:row>
      <xdr:rowOff>0</xdr:rowOff>
    </xdr:from>
    <xdr:to>
      <xdr:col>4</xdr:col>
      <xdr:colOff>308042</xdr:colOff>
      <xdr:row>55</xdr:row>
      <xdr:rowOff>4053</xdr:rowOff>
    </xdr:to>
    <xdr:cxnSp macro="">
      <xdr:nvCxnSpPr>
        <xdr:cNvPr id="286" name="Conector recto 285">
          <a:extLst>
            <a:ext uri="{FF2B5EF4-FFF2-40B4-BE49-F238E27FC236}">
              <a16:creationId xmlns:a16="http://schemas.microsoft.com/office/drawing/2014/main" id="{4CDEFAA9-5CD1-4142-89C8-EAF38D7765D5}"/>
            </a:ext>
          </a:extLst>
        </xdr:cNvPr>
        <xdr:cNvCxnSpPr/>
      </xdr:nvCxnSpPr>
      <xdr:spPr>
        <a:xfrm flipV="1">
          <a:off x="3694889" y="8886825"/>
          <a:ext cx="4053" cy="95655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522861</xdr:colOff>
      <xdr:row>50</xdr:row>
      <xdr:rowOff>8107</xdr:rowOff>
    </xdr:from>
    <xdr:to>
      <xdr:col>4</xdr:col>
      <xdr:colOff>526915</xdr:colOff>
      <xdr:row>55</xdr:row>
      <xdr:rowOff>0</xdr:rowOff>
    </xdr:to>
    <xdr:cxnSp macro="">
      <xdr:nvCxnSpPr>
        <xdr:cNvPr id="287" name="Conector recto 286">
          <a:extLst>
            <a:ext uri="{FF2B5EF4-FFF2-40B4-BE49-F238E27FC236}">
              <a16:creationId xmlns:a16="http://schemas.microsoft.com/office/drawing/2014/main" id="{B7A86BCF-63F6-430E-A3A4-30454FB1F2A9}"/>
            </a:ext>
          </a:extLst>
        </xdr:cNvPr>
        <xdr:cNvCxnSpPr/>
      </xdr:nvCxnSpPr>
      <xdr:spPr>
        <a:xfrm flipH="1" flipV="1">
          <a:off x="3913761" y="8894932"/>
          <a:ext cx="4054" cy="94439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476250</xdr:colOff>
      <xdr:row>52</xdr:row>
      <xdr:rowOff>106551</xdr:rowOff>
    </xdr:from>
    <xdr:to>
      <xdr:col>6</xdr:col>
      <xdr:colOff>151754</xdr:colOff>
      <xdr:row>52</xdr:row>
      <xdr:rowOff>119063</xdr:rowOff>
    </xdr:to>
    <xdr:cxnSp macro="">
      <xdr:nvCxnSpPr>
        <xdr:cNvPr id="289" name="Conector recto de flecha 288">
          <a:extLst>
            <a:ext uri="{FF2B5EF4-FFF2-40B4-BE49-F238E27FC236}">
              <a16:creationId xmlns:a16="http://schemas.microsoft.com/office/drawing/2014/main" id="{8E84C732-30C0-446B-97B0-9175B4DD41BB}"/>
            </a:ext>
          </a:extLst>
        </xdr:cNvPr>
        <xdr:cNvCxnSpPr/>
      </xdr:nvCxnSpPr>
      <xdr:spPr>
        <a:xfrm flipH="1">
          <a:off x="1341572" y="10600195"/>
          <a:ext cx="4002114" cy="12512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19104</xdr:colOff>
      <xdr:row>45</xdr:row>
      <xdr:rowOff>119063</xdr:rowOff>
    </xdr:from>
    <xdr:to>
      <xdr:col>6</xdr:col>
      <xdr:colOff>142068</xdr:colOff>
      <xdr:row>46</xdr:row>
      <xdr:rowOff>87178</xdr:rowOff>
    </xdr:to>
    <xdr:cxnSp macro="">
      <xdr:nvCxnSpPr>
        <xdr:cNvPr id="290" name="Conector recto 289">
          <a:extLst>
            <a:ext uri="{FF2B5EF4-FFF2-40B4-BE49-F238E27FC236}">
              <a16:creationId xmlns:a16="http://schemas.microsoft.com/office/drawing/2014/main" id="{2942C76B-4AB2-46C5-B5C1-1B75DBE7977E}"/>
            </a:ext>
          </a:extLst>
        </xdr:cNvPr>
        <xdr:cNvCxnSpPr/>
      </xdr:nvCxnSpPr>
      <xdr:spPr>
        <a:xfrm>
          <a:off x="5211036" y="9401902"/>
          <a:ext cx="122964" cy="15861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32288</xdr:colOff>
      <xdr:row>52</xdr:row>
      <xdr:rowOff>106375</xdr:rowOff>
    </xdr:from>
    <xdr:to>
      <xdr:col>6</xdr:col>
      <xdr:colOff>152858</xdr:colOff>
      <xdr:row>53</xdr:row>
      <xdr:rowOff>41975</xdr:rowOff>
    </xdr:to>
    <xdr:cxnSp macro="">
      <xdr:nvCxnSpPr>
        <xdr:cNvPr id="291" name="Conector recto 290">
          <a:extLst>
            <a:ext uri="{FF2B5EF4-FFF2-40B4-BE49-F238E27FC236}">
              <a16:creationId xmlns:a16="http://schemas.microsoft.com/office/drawing/2014/main" id="{423636BE-91A1-4F91-9601-7D33241CE6CE}"/>
            </a:ext>
          </a:extLst>
        </xdr:cNvPr>
        <xdr:cNvCxnSpPr/>
      </xdr:nvCxnSpPr>
      <xdr:spPr>
        <a:xfrm flipH="1">
          <a:off x="5224220" y="10600019"/>
          <a:ext cx="120570" cy="1261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182880</xdr:colOff>
      <xdr:row>55</xdr:row>
      <xdr:rowOff>125649</xdr:rowOff>
    </xdr:from>
    <xdr:to>
      <xdr:col>4</xdr:col>
      <xdr:colOff>753893</xdr:colOff>
      <xdr:row>55</xdr:row>
      <xdr:rowOff>129540</xdr:rowOff>
    </xdr:to>
    <xdr:cxnSp macro="">
      <xdr:nvCxnSpPr>
        <xdr:cNvPr id="292" name="Conector recto de flecha 291">
          <a:extLst>
            <a:ext uri="{FF2B5EF4-FFF2-40B4-BE49-F238E27FC236}">
              <a16:creationId xmlns:a16="http://schemas.microsoft.com/office/drawing/2014/main" id="{422E3C36-CB5D-482F-8078-9626BC155C5B}"/>
            </a:ext>
          </a:extLst>
        </xdr:cNvPr>
        <xdr:cNvCxnSpPr/>
      </xdr:nvCxnSpPr>
      <xdr:spPr>
        <a:xfrm flipV="1">
          <a:off x="1958340" y="11570889"/>
          <a:ext cx="2194073" cy="389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769620</xdr:colOff>
      <xdr:row>55</xdr:row>
      <xdr:rowOff>123825</xdr:rowOff>
    </xdr:from>
    <xdr:to>
      <xdr:col>6</xdr:col>
      <xdr:colOff>733425</xdr:colOff>
      <xdr:row>55</xdr:row>
      <xdr:rowOff>135255</xdr:rowOff>
    </xdr:to>
    <xdr:cxnSp macro="">
      <xdr:nvCxnSpPr>
        <xdr:cNvPr id="293" name="Conector recto de flecha 292">
          <a:extLst>
            <a:ext uri="{FF2B5EF4-FFF2-40B4-BE49-F238E27FC236}">
              <a16:creationId xmlns:a16="http://schemas.microsoft.com/office/drawing/2014/main" id="{D9B054A5-5264-47B3-B12E-A102CB1E54F6}"/>
            </a:ext>
          </a:extLst>
        </xdr:cNvPr>
        <xdr:cNvCxnSpPr/>
      </xdr:nvCxnSpPr>
      <xdr:spPr>
        <a:xfrm flipV="1">
          <a:off x="4236720" y="11182350"/>
          <a:ext cx="1697355" cy="1143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18902</xdr:colOff>
      <xdr:row>50</xdr:row>
      <xdr:rowOff>0</xdr:rowOff>
    </xdr:from>
    <xdr:to>
      <xdr:col>7</xdr:col>
      <xdr:colOff>21537</xdr:colOff>
      <xdr:row>55</xdr:row>
      <xdr:rowOff>8106</xdr:rowOff>
    </xdr:to>
    <xdr:cxnSp macro="">
      <xdr:nvCxnSpPr>
        <xdr:cNvPr id="294" name="Conector recto de flecha 293">
          <a:extLst>
            <a:ext uri="{FF2B5EF4-FFF2-40B4-BE49-F238E27FC236}">
              <a16:creationId xmlns:a16="http://schemas.microsoft.com/office/drawing/2014/main" id="{E3A41BE5-7F48-49AC-A2EC-D289033D1FEB}"/>
            </a:ext>
          </a:extLst>
        </xdr:cNvPr>
        <xdr:cNvCxnSpPr/>
      </xdr:nvCxnSpPr>
      <xdr:spPr>
        <a:xfrm flipH="1" flipV="1">
          <a:off x="5886302" y="10492740"/>
          <a:ext cx="2635" cy="96060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612913</xdr:colOff>
      <xdr:row>55</xdr:row>
      <xdr:rowOff>115956</xdr:rowOff>
    </xdr:from>
    <xdr:to>
      <xdr:col>2</xdr:col>
      <xdr:colOff>167494</xdr:colOff>
      <xdr:row>55</xdr:row>
      <xdr:rowOff>128368</xdr:rowOff>
    </xdr:to>
    <xdr:cxnSp macro="">
      <xdr:nvCxnSpPr>
        <xdr:cNvPr id="295" name="Conector recto de flecha 294">
          <a:extLst>
            <a:ext uri="{FF2B5EF4-FFF2-40B4-BE49-F238E27FC236}">
              <a16:creationId xmlns:a16="http://schemas.microsoft.com/office/drawing/2014/main" id="{634CDA0B-2935-4F46-AEB0-5F806E0EF957}"/>
            </a:ext>
          </a:extLst>
        </xdr:cNvPr>
        <xdr:cNvCxnSpPr/>
      </xdr:nvCxnSpPr>
      <xdr:spPr>
        <a:xfrm>
          <a:off x="612913" y="11123543"/>
          <a:ext cx="1293929" cy="1241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170448</xdr:colOff>
      <xdr:row>37</xdr:row>
      <xdr:rowOff>121217</xdr:rowOff>
    </xdr:from>
    <xdr:to>
      <xdr:col>7</xdr:col>
      <xdr:colOff>598719</xdr:colOff>
      <xdr:row>38</xdr:row>
      <xdr:rowOff>48985</xdr:rowOff>
    </xdr:to>
    <xdr:cxnSp macro="">
      <xdr:nvCxnSpPr>
        <xdr:cNvPr id="300" name="Conector: curvado 299">
          <a:extLst>
            <a:ext uri="{FF2B5EF4-FFF2-40B4-BE49-F238E27FC236}">
              <a16:creationId xmlns:a16="http://schemas.microsoft.com/office/drawing/2014/main" id="{60E4634D-6487-4314-8212-07C287E8D40B}"/>
            </a:ext>
          </a:extLst>
        </xdr:cNvPr>
        <xdr:cNvCxnSpPr>
          <a:endCxn id="257" idx="3"/>
        </xdr:cNvCxnSpPr>
      </xdr:nvCxnSpPr>
      <xdr:spPr>
        <a:xfrm rot="10800000">
          <a:off x="6241382" y="7826441"/>
          <a:ext cx="428271" cy="128294"/>
        </a:xfrm>
        <a:prstGeom prst="curved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602046</xdr:colOff>
      <xdr:row>70</xdr:row>
      <xdr:rowOff>170258</xdr:rowOff>
    </xdr:from>
    <xdr:ext cx="2084004" cy="250031"/>
    <xdr:sp macro="" textlink="">
      <xdr:nvSpPr>
        <xdr:cNvPr id="301" name="29 CuadroTexto">
          <a:extLst>
            <a:ext uri="{FF2B5EF4-FFF2-40B4-BE49-F238E27FC236}">
              <a16:creationId xmlns:a16="http://schemas.microsoft.com/office/drawing/2014/main" id="{D1CB417B-6081-403B-BA27-B46E31A70456}"/>
            </a:ext>
          </a:extLst>
        </xdr:cNvPr>
        <xdr:cNvSpPr txBox="1"/>
      </xdr:nvSpPr>
      <xdr:spPr>
        <a:xfrm>
          <a:off x="4005646" y="12432108"/>
          <a:ext cx="2084004" cy="2500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10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t</a:t>
          </a:r>
          <a:r>
            <a:rPr lang="es-PE" sz="110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 = Ln/25 ~  Ln/20 </a:t>
          </a:r>
        </a:p>
      </xdr:txBody>
    </xdr:sp>
    <xdr:clientData/>
  </xdr:oneCellAnchor>
  <xdr:oneCellAnchor>
    <xdr:from>
      <xdr:col>5</xdr:col>
      <xdr:colOff>681818</xdr:colOff>
      <xdr:row>71</xdr:row>
      <xdr:rowOff>170258</xdr:rowOff>
    </xdr:from>
    <xdr:ext cx="324260" cy="250031"/>
    <xdr:sp macro="" textlink="">
      <xdr:nvSpPr>
        <xdr:cNvPr id="302" name="29 CuadroTexto">
          <a:extLst>
            <a:ext uri="{FF2B5EF4-FFF2-40B4-BE49-F238E27FC236}">
              <a16:creationId xmlns:a16="http://schemas.microsoft.com/office/drawing/2014/main" id="{631F9934-F3C7-4E99-9A5C-1FB5F926626E}"/>
            </a:ext>
          </a:extLst>
        </xdr:cNvPr>
        <xdr:cNvSpPr txBox="1"/>
      </xdr:nvSpPr>
      <xdr:spPr>
        <a:xfrm>
          <a:off x="4961718" y="12622608"/>
          <a:ext cx="324260" cy="2500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PE" sz="110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 ~  </a:t>
          </a:r>
        </a:p>
      </xdr:txBody>
    </xdr:sp>
    <xdr:clientData/>
  </xdr:oneCellAnchor>
  <xdr:oneCellAnchor>
    <xdr:from>
      <xdr:col>1</xdr:col>
      <xdr:colOff>402021</xdr:colOff>
      <xdr:row>183</xdr:row>
      <xdr:rowOff>171450</xdr:rowOff>
    </xdr:from>
    <xdr:ext cx="2084004" cy="4191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9" name="29 CuadroTexto">
              <a:extLst>
                <a:ext uri="{FF2B5EF4-FFF2-40B4-BE49-F238E27FC236}">
                  <a16:creationId xmlns:a16="http://schemas.microsoft.com/office/drawing/2014/main" id="{23423A65-6EBC-4B54-8038-10268DFF4374}"/>
                </a:ext>
              </a:extLst>
            </xdr:cNvPr>
            <xdr:cNvSpPr txBox="1"/>
          </xdr:nvSpPr>
          <xdr:spPr>
            <a:xfrm>
              <a:off x="1259271" y="15887700"/>
              <a:ext cx="2084004" cy="419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cos</a:t>
              </a:r>
              <a14:m>
                <m:oMath xmlns:m="http://schemas.openxmlformats.org/officeDocument/2006/math">
                  <m:r>
                    <a:rPr lang="es-ES" sz="1100" b="0" i="1">
                      <a:solidFill>
                        <a:schemeClr val="tx1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  <a:cs typeface="Calibri" panose="020F0502020204030204" pitchFamily="34" charset="0"/>
                    </a:rPr>
                    <m:t>𝜃</m:t>
                  </m:r>
                </m:oMath>
              </a14:m>
              <a:r>
                <a:rPr lang="es-PE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f>
                    <m:fPr>
                      <m:ctrlPr>
                        <a:rPr lang="es-PE" sz="14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s-ES" sz="140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P</m:t>
                      </m:r>
                    </m:num>
                    <m:den>
                      <m:rad>
                        <m:radPr>
                          <m:degHide m:val="on"/>
                          <m:ctrlPr>
                            <a:rPr lang="es-PE" sz="14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sSup>
                            <m:sSupPr>
                              <m:ctrlPr>
                                <a:rPr lang="es-PE" sz="1400" b="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m:rPr>
                                  <m:sty m:val="p"/>
                                </m:rPr>
                                <a:rPr lang="es-ES" sz="1400" b="0" i="0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P</m:t>
                              </m:r>
                            </m:e>
                            <m:sup>
                              <m:r>
                                <a:rPr lang="es-ES" sz="1400" b="0" i="0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es-ES" sz="1400" b="0" i="0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+</m:t>
                          </m:r>
                          <m:sSup>
                            <m:sSupPr>
                              <m:ctrlPr>
                                <a:rPr lang="es-ES" sz="1400" b="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m:rPr>
                                  <m:sty m:val="p"/>
                                </m:rPr>
                                <a:rPr lang="es-ES" sz="1400" b="0" i="0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CP</m:t>
                              </m:r>
                            </m:e>
                            <m:sup>
                              <m:r>
                                <a:rPr lang="es-ES" sz="1400" b="0" i="0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e>
                      </m:rad>
                    </m:den>
                  </m:f>
                </m:oMath>
              </a14:m>
              <a:endParaRPr lang="es-PE" sz="11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19" name="29 CuadroTexto">
              <a:extLst>
                <a:ext uri="{FF2B5EF4-FFF2-40B4-BE49-F238E27FC236}">
                  <a16:creationId xmlns:a16="http://schemas.microsoft.com/office/drawing/2014/main" id="{23423A65-6EBC-4B54-8038-10268DFF4374}"/>
                </a:ext>
              </a:extLst>
            </xdr:cNvPr>
            <xdr:cNvSpPr txBox="1"/>
          </xdr:nvSpPr>
          <xdr:spPr>
            <a:xfrm>
              <a:off x="1259271" y="15887700"/>
              <a:ext cx="2084004" cy="419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cos</a:t>
              </a:r>
              <a:r>
                <a:rPr lang="es-E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Calibri" panose="020F0502020204030204" pitchFamily="34" charset="0"/>
                </a:rPr>
                <a:t>𝜃</a:t>
              </a:r>
              <a:r>
                <a:rPr lang="es-PE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= </a:t>
              </a:r>
              <a:r>
                <a:rPr lang="es-ES" sz="14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P</a:t>
              </a:r>
              <a:r>
                <a:rPr lang="es-PE" sz="14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/√(</a:t>
              </a:r>
              <a:r>
                <a:rPr lang="es-ES" sz="14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P</a:t>
              </a:r>
              <a:r>
                <a:rPr lang="es-PE" sz="14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s-ES" sz="14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2+CP^2 </a:t>
              </a:r>
              <a:r>
                <a:rPr lang="es-PE" sz="14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s-PE" sz="11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459171</xdr:colOff>
      <xdr:row>188</xdr:row>
      <xdr:rowOff>38100</xdr:rowOff>
    </xdr:from>
    <xdr:ext cx="2084004" cy="4000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0" name="29 CuadroTexto">
              <a:extLst>
                <a:ext uri="{FF2B5EF4-FFF2-40B4-BE49-F238E27FC236}">
                  <a16:creationId xmlns:a16="http://schemas.microsoft.com/office/drawing/2014/main" id="{83E4A1B8-3799-4633-894B-EC848D54F292}"/>
                </a:ext>
              </a:extLst>
            </xdr:cNvPr>
            <xdr:cNvSpPr txBox="1"/>
          </xdr:nvSpPr>
          <xdr:spPr>
            <a:xfrm>
              <a:off x="1316421" y="16611600"/>
              <a:ext cx="2084004" cy="4000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hm</a:t>
              </a:r>
              <a:r>
                <a:rPr lang="es-ES" sz="14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4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s-PE" sz="12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s-ES" sz="120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CP</m:t>
                      </m:r>
                    </m:num>
                    <m:den>
                      <m:r>
                        <a:rPr lang="es-ES" sz="120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</m:oMath>
              </a14:m>
              <a:r>
                <a:rPr lang="es-PE" sz="12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+ </a:t>
              </a:r>
              <a14:m>
                <m:oMath xmlns:m="http://schemas.openxmlformats.org/officeDocument/2006/math">
                  <m:f>
                    <m:fPr>
                      <m:ctrlPr>
                        <a:rPr lang="es-PE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s-ES" sz="12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t</m:t>
                      </m:r>
                    </m:num>
                    <m:den>
                      <m:r>
                        <m:rPr>
                          <m:nor/>
                        </m:rPr>
                        <a:rPr lang="es-ES" sz="12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cos</m:t>
                      </m:r>
                      <m:r>
                        <a:rPr lang="es-E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𝜃</m:t>
                      </m:r>
                      <m:r>
                        <m:rPr>
                          <m:nor/>
                        </m:rPr>
                        <a:rPr lang="es-PE" sz="12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den>
                  </m:f>
                </m:oMath>
              </a14:m>
              <a:endParaRPr lang="es-PE" sz="14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20" name="29 CuadroTexto">
              <a:extLst>
                <a:ext uri="{FF2B5EF4-FFF2-40B4-BE49-F238E27FC236}">
                  <a16:creationId xmlns:a16="http://schemas.microsoft.com/office/drawing/2014/main" id="{83E4A1B8-3799-4633-894B-EC848D54F292}"/>
                </a:ext>
              </a:extLst>
            </xdr:cNvPr>
            <xdr:cNvSpPr txBox="1"/>
          </xdr:nvSpPr>
          <xdr:spPr>
            <a:xfrm>
              <a:off x="1316421" y="16611600"/>
              <a:ext cx="2084004" cy="4000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hm</a:t>
              </a:r>
              <a:r>
                <a:rPr lang="es-ES" sz="14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4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s-ES" sz="12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CP</a:t>
              </a:r>
              <a:r>
                <a:rPr lang="es-PE" sz="12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s-ES" sz="12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PE" sz="12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+ </a:t>
              </a:r>
              <a:r>
                <a:rPr lang="es-E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t</a:t>
              </a:r>
              <a:r>
                <a:rPr lang="es-PE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s-E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"cos</a:t>
              </a:r>
              <a:r>
                <a:rPr lang="es-E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𝜃</a:t>
              </a:r>
              <a:r>
                <a:rPr lang="es-PE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s-PE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</a:t>
              </a:r>
              <a:endParaRPr lang="es-PE" sz="14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119063</xdr:colOff>
      <xdr:row>209</xdr:row>
      <xdr:rowOff>123825</xdr:rowOff>
    </xdr:from>
    <xdr:ext cx="2622550" cy="3238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1" name="29 CuadroTexto">
              <a:extLst>
                <a:ext uri="{FF2B5EF4-FFF2-40B4-BE49-F238E27FC236}">
                  <a16:creationId xmlns:a16="http://schemas.microsoft.com/office/drawing/2014/main" id="{7579161F-C6A1-4A47-B00E-3FE44D2CF410}"/>
                </a:ext>
              </a:extLst>
            </xdr:cNvPr>
            <xdr:cNvSpPr txBox="1"/>
          </xdr:nvSpPr>
          <xdr:spPr>
            <a:xfrm>
              <a:off x="119063" y="36572825"/>
              <a:ext cx="2622550" cy="323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Vx</a:t>
              </a:r>
              <a:r>
                <a:rPr lang="es-ES" sz="14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4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s-PE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R1</a:t>
              </a:r>
              <a:r>
                <a:rPr lang="es-PE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- Wu2 </a:t>
              </a:r>
              <a14:m>
                <m:oMath xmlns:m="http://schemas.openxmlformats.org/officeDocument/2006/math">
                  <m:r>
                    <a:rPr lang="es-PE" sz="110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⋅</m:t>
                  </m:r>
                </m:oMath>
              </a14:m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X </a:t>
              </a:r>
              <a:r>
                <a:rPr lang="es-PE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 (Wu1 - Wu2) (X - L) </a:t>
              </a:r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</a:t>
              </a:r>
              <a:endParaRPr lang="es-PE" sz="14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21" name="29 CuadroTexto">
              <a:extLst>
                <a:ext uri="{FF2B5EF4-FFF2-40B4-BE49-F238E27FC236}">
                  <a16:creationId xmlns:a16="http://schemas.microsoft.com/office/drawing/2014/main" id="{7579161F-C6A1-4A47-B00E-3FE44D2CF410}"/>
                </a:ext>
              </a:extLst>
            </xdr:cNvPr>
            <xdr:cNvSpPr txBox="1"/>
          </xdr:nvSpPr>
          <xdr:spPr>
            <a:xfrm>
              <a:off x="119063" y="36572825"/>
              <a:ext cx="2622550" cy="323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Vx</a:t>
              </a:r>
              <a:r>
                <a:rPr lang="es-ES" sz="14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4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s-PE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R1</a:t>
              </a:r>
              <a:r>
                <a:rPr lang="es-PE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- Wu2 </a:t>
              </a:r>
              <a:r>
                <a:rPr lang="es-P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⋅</a:t>
              </a:r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X </a:t>
              </a:r>
              <a:r>
                <a:rPr lang="es-PE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 (Wu1 - Wu2) (X - L) </a:t>
              </a:r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</a:t>
              </a:r>
              <a:endParaRPr lang="es-PE" sz="14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190501</xdr:colOff>
      <xdr:row>211</xdr:row>
      <xdr:rowOff>142875</xdr:rowOff>
    </xdr:from>
    <xdr:ext cx="3579812" cy="3238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2" name="29 CuadroTexto">
              <a:extLst>
                <a:ext uri="{FF2B5EF4-FFF2-40B4-BE49-F238E27FC236}">
                  <a16:creationId xmlns:a16="http://schemas.microsoft.com/office/drawing/2014/main" id="{D0A48DA9-C0D9-4699-A4EC-C014EEF8E256}"/>
                </a:ext>
              </a:extLst>
            </xdr:cNvPr>
            <xdr:cNvSpPr txBox="1"/>
          </xdr:nvSpPr>
          <xdr:spPr>
            <a:xfrm>
              <a:off x="190501" y="36972875"/>
              <a:ext cx="3579812" cy="323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Mmax</a:t>
              </a:r>
              <a:r>
                <a:rPr lang="es-ES" sz="14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4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s-PE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R1 </a:t>
              </a:r>
              <a14:m>
                <m:oMath xmlns:m="http://schemas.openxmlformats.org/officeDocument/2006/math">
                  <m:r>
                    <a:rPr lang="es-PE" sz="110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⋅</m:t>
                  </m:r>
                </m:oMath>
              </a14:m>
              <a:r>
                <a:rPr lang="es-PE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X</a:t>
              </a:r>
              <a:r>
                <a:rPr lang="es-PE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- Wu2 </a:t>
              </a:r>
              <a14:m>
                <m:oMath xmlns:m="http://schemas.openxmlformats.org/officeDocument/2006/math">
                  <m:r>
                    <a:rPr lang="es-PE" sz="110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⋅</m:t>
                  </m:r>
                </m:oMath>
              </a14:m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sSup>
                    <m:sSupPr>
                      <m:ctrlPr>
                        <a:rPr lang="es-E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m:rPr>
                          <m:sty m:val="p"/>
                        </m:rPr>
                        <a:rPr lang="es-ES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X</m:t>
                      </m:r>
                    </m:e>
                    <m:sup>
                      <m:r>
                        <a:rPr lang="es-ES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es-ES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/2</m:t>
                  </m:r>
                </m:oMath>
              </a14:m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- </a:t>
              </a:r>
              <a:r>
                <a:rPr lang="es-PE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(Wu1 - Wu2) </a:t>
              </a:r>
              <a14:m>
                <m:oMath xmlns:m="http://schemas.openxmlformats.org/officeDocument/2006/math">
                  <m:r>
                    <a:rPr lang="es-PE" sz="110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⋅</m:t>
                  </m:r>
                </m:oMath>
              </a14:m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sSup>
                    <m:sSupPr>
                      <m:ctrlPr>
                        <a:rPr lang="es-E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s-ES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m:rPr>
                          <m:sty m:val="p"/>
                        </m:rPr>
                        <a:rPr lang="es-ES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X</m:t>
                      </m:r>
                      <m:r>
                        <a:rPr lang="es-ES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m:rPr>
                          <m:sty m:val="p"/>
                        </m:rPr>
                        <a:rPr lang="es-ES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L</m:t>
                      </m:r>
                      <m:r>
                        <a:rPr lang="es-ES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es-ES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/2)</a:t>
              </a:r>
            </a:p>
            <a:p>
              <a:endParaRPr lang="es-PE" sz="14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22" name="29 CuadroTexto">
              <a:extLst>
                <a:ext uri="{FF2B5EF4-FFF2-40B4-BE49-F238E27FC236}">
                  <a16:creationId xmlns:a16="http://schemas.microsoft.com/office/drawing/2014/main" id="{D0A48DA9-C0D9-4699-A4EC-C014EEF8E256}"/>
                </a:ext>
              </a:extLst>
            </xdr:cNvPr>
            <xdr:cNvSpPr txBox="1"/>
          </xdr:nvSpPr>
          <xdr:spPr>
            <a:xfrm>
              <a:off x="190501" y="36972875"/>
              <a:ext cx="3579812" cy="323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Mmax</a:t>
              </a:r>
              <a:r>
                <a:rPr lang="es-ES" sz="14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4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s-PE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R1 </a:t>
              </a:r>
              <a:r>
                <a:rPr lang="es-P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⋅</a:t>
              </a:r>
              <a:r>
                <a:rPr lang="es-PE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X</a:t>
              </a:r>
              <a:r>
                <a:rPr lang="es-PE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- Wu2 </a:t>
              </a:r>
              <a:r>
                <a:rPr lang="es-P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⋅</a:t>
              </a:r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X^2/2</a:t>
              </a:r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- </a:t>
              </a:r>
              <a:r>
                <a:rPr lang="es-PE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(Wu1 - Wu2) </a:t>
              </a:r>
              <a:r>
                <a:rPr lang="es-P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⋅</a:t>
              </a:r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X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−L)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〗^2</a:t>
              </a:r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/2)</a:t>
              </a:r>
            </a:p>
            <a:p>
              <a:endParaRPr lang="es-PE" sz="14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65088</xdr:colOff>
      <xdr:row>215</xdr:row>
      <xdr:rowOff>123834</xdr:rowOff>
    </xdr:from>
    <xdr:ext cx="1704975" cy="2667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3" name="29 CuadroTexto">
              <a:extLst>
                <a:ext uri="{FF2B5EF4-FFF2-40B4-BE49-F238E27FC236}">
                  <a16:creationId xmlns:a16="http://schemas.microsoft.com/office/drawing/2014/main" id="{F90C9A18-6F67-4123-A913-50C6220E3714}"/>
                </a:ext>
              </a:extLst>
            </xdr:cNvPr>
            <xdr:cNvSpPr txBox="1"/>
          </xdr:nvSpPr>
          <xdr:spPr>
            <a:xfrm>
              <a:off x="930276" y="37715834"/>
              <a:ext cx="1704975" cy="2667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100" b="0" i="0" baseline="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rPr>
                <a:t>⁺ </a:t>
              </a:r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Mdiseño</a:t>
              </a:r>
              <a:r>
                <a:rPr lang="es-ES" sz="14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4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l-GR" sz="1100" b="0" i="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rPr>
                <a:t>α</a:t>
              </a:r>
              <a:r>
                <a:rPr lang="es-ES" sz="1400" b="0" i="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rPr>
                <a:t> </a:t>
              </a:r>
              <a14:m>
                <m:oMath xmlns:m="http://schemas.openxmlformats.org/officeDocument/2006/math">
                  <m:r>
                    <a:rPr lang="es-PE" sz="110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⋅</m:t>
                  </m:r>
                </m:oMath>
              </a14:m>
              <a:r>
                <a:rPr lang="es-ES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Mmax =</a:t>
              </a:r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endParaRPr lang="es-PE" sz="14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23" name="29 CuadroTexto">
              <a:extLst>
                <a:ext uri="{FF2B5EF4-FFF2-40B4-BE49-F238E27FC236}">
                  <a16:creationId xmlns:a16="http://schemas.microsoft.com/office/drawing/2014/main" id="{F90C9A18-6F67-4123-A913-50C6220E3714}"/>
                </a:ext>
              </a:extLst>
            </xdr:cNvPr>
            <xdr:cNvSpPr txBox="1"/>
          </xdr:nvSpPr>
          <xdr:spPr>
            <a:xfrm>
              <a:off x="930276" y="37715834"/>
              <a:ext cx="1704975" cy="2667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100" b="0" i="0" baseline="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rPr>
                <a:t>⁺ </a:t>
              </a:r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Mdiseño</a:t>
              </a:r>
              <a:r>
                <a:rPr lang="es-ES" sz="14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4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l-GR" sz="1100" b="0" i="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rPr>
                <a:t>α</a:t>
              </a:r>
              <a:r>
                <a:rPr lang="es-ES" sz="1400" b="0" i="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rPr>
                <a:t> </a:t>
              </a:r>
              <a:r>
                <a:rPr lang="es-P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⋅</a:t>
              </a:r>
              <a:r>
                <a:rPr lang="es-ES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Mmax =</a:t>
              </a:r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endParaRPr lang="es-PE" sz="14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192469</xdr:colOff>
      <xdr:row>229</xdr:row>
      <xdr:rowOff>133350</xdr:rowOff>
    </xdr:from>
    <xdr:ext cx="1672843" cy="238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4" name="29 CuadroTexto">
              <a:extLst>
                <a:ext uri="{FF2B5EF4-FFF2-40B4-BE49-F238E27FC236}">
                  <a16:creationId xmlns:a16="http://schemas.microsoft.com/office/drawing/2014/main" id="{1B60544F-0853-4958-9F47-341E51623368}"/>
                </a:ext>
              </a:extLst>
            </xdr:cNvPr>
            <xdr:cNvSpPr txBox="1"/>
          </xdr:nvSpPr>
          <xdr:spPr>
            <a:xfrm>
              <a:off x="1049719" y="24136350"/>
              <a:ext cx="1672843" cy="23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 min1</a:t>
              </a:r>
              <a:r>
                <a:rPr lang="es-ES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= 0.0018 </a:t>
              </a:r>
              <a14:m>
                <m:oMath xmlns:m="http://schemas.openxmlformats.org/officeDocument/2006/math">
                  <m:r>
                    <a:rPr lang="es-PE" sz="110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⋅</m:t>
                  </m:r>
                </m:oMath>
              </a14:m>
              <a:r>
                <a:rPr lang="es-ES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b </a:t>
              </a:r>
              <a14:m>
                <m:oMath xmlns:m="http://schemas.openxmlformats.org/officeDocument/2006/math">
                  <m:r>
                    <a:rPr lang="es-PE" sz="110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⋅</m:t>
                  </m:r>
                </m:oMath>
              </a14:m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d</a:t>
              </a:r>
              <a:endParaRPr lang="es-PE" sz="14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24" name="29 CuadroTexto">
              <a:extLst>
                <a:ext uri="{FF2B5EF4-FFF2-40B4-BE49-F238E27FC236}">
                  <a16:creationId xmlns:a16="http://schemas.microsoft.com/office/drawing/2014/main" id="{1B60544F-0853-4958-9F47-341E51623368}"/>
                </a:ext>
              </a:extLst>
            </xdr:cNvPr>
            <xdr:cNvSpPr txBox="1"/>
          </xdr:nvSpPr>
          <xdr:spPr>
            <a:xfrm>
              <a:off x="1049719" y="24136350"/>
              <a:ext cx="1672843" cy="23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 min1</a:t>
              </a:r>
              <a:r>
                <a:rPr lang="es-ES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= 0.0018 </a:t>
              </a:r>
              <a:r>
                <a:rPr lang="es-P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⋅</a:t>
              </a:r>
              <a:r>
                <a:rPr lang="es-ES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b </a:t>
              </a:r>
              <a:r>
                <a:rPr lang="es-P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⋅</a:t>
              </a:r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d</a:t>
              </a:r>
              <a:endParaRPr lang="es-PE" sz="14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4</xdr:col>
      <xdr:colOff>152400</xdr:colOff>
      <xdr:row>228</xdr:row>
      <xdr:rowOff>142875</xdr:rowOff>
    </xdr:from>
    <xdr:ext cx="1800226" cy="4739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5" name="Object 97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DF1FE38E-BD7B-419C-8BCD-D2A482F10E7E}"/>
                </a:ext>
              </a:extLst>
            </xdr:cNvPr>
            <xdr:cNvSpPr txBox="1"/>
          </xdr:nvSpPr>
          <xdr:spPr>
            <a:xfrm>
              <a:off x="3533775" y="23955375"/>
              <a:ext cx="1800226" cy="473912"/>
            </a:xfrm>
            <a:prstGeom prst="rect">
              <a:avLst/>
            </a:prstGeom>
            <a:noFill/>
          </xdr:spPr>
          <xdr:txBody>
            <a:bodyPr vertOverflow="clip" horzOverflow="clip" wrap="square">
              <a:spAutoFit/>
            </a:bodyPr>
            <a:lstStyle/>
            <a:p>
              <a14:m>
                <m:oMath xmlns:m="http://schemas.openxmlformats.org/officeDocument/2006/math">
                  <m:r>
                    <m:rPr>
                      <m:sty m:val="p"/>
                    </m:rPr>
                    <a:rPr lang="es-PE" sz="1100" i="0"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A</m:t>
                  </m:r>
                  <m:r>
                    <m:rPr>
                      <m:sty m:val="p"/>
                    </m:rPr>
                    <a:rPr lang="es-ES" sz="1100" b="0" i="0"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s</m:t>
                  </m:r>
                  <m:r>
                    <a:rPr lang="es-ES" sz="1100" b="0" i="0"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 </m:t>
                  </m:r>
                  <m:r>
                    <m:rPr>
                      <m:sty m:val="p"/>
                    </m:rPr>
                    <a:rPr lang="es-ES" sz="1100" b="0" i="0"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min</m:t>
                  </m:r>
                  <m:r>
                    <a:rPr lang="es-ES" sz="1100" b="0" i="0"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2=</m:t>
                  </m:r>
                </m:oMath>
              </a14:m>
              <a:r>
                <a:rPr lang="es-PE" i="0">
                  <a:latin typeface="Cambria Math" panose="02040503050406030204" pitchFamily="18" charset="0"/>
                  <a:ea typeface="Cambria Math" panose="02040503050406030204" pitchFamily="18" charset="0"/>
                </a:rPr>
                <a:t>  </a:t>
              </a:r>
              <a14:m>
                <m:oMath xmlns:m="http://schemas.openxmlformats.org/officeDocument/2006/math">
                  <m:f>
                    <m:fPr>
                      <m:ctrlPr>
                        <a:rPr lang="es-PE" sz="1400" i="1"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fPr>
                    <m:num>
                      <m:r>
                        <a:rPr lang="es-PE" sz="1400" i="0"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0.7</m:t>
                      </m:r>
                      <m:r>
                        <a:rPr lang="es-ES" sz="1400" b="0" i="0"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 </m:t>
                      </m:r>
                      <m:r>
                        <a:rPr lang="es-PE" sz="1400" i="0"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⋅</m:t>
                      </m:r>
                      <m:r>
                        <a:rPr lang="es-ES" sz="1400" b="0" i="0"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 </m:t>
                      </m:r>
                      <m:rad>
                        <m:radPr>
                          <m:degHide m:val="on"/>
                          <m:ctrlPr>
                            <a:rPr lang="es-PE" sz="1400" i="1"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</m:ctrlPr>
                        </m:radPr>
                        <m:deg/>
                        <m:e>
                          <m:sSup>
                            <m:sSupPr>
                              <m:ctrlPr>
                                <a:rPr lang="es-PE" sz="1400" i="1"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m:rPr>
                                  <m:sty m:val="p"/>
                                </m:rPr>
                                <a:rPr lang="es-PE" sz="1400" i="0"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f</m:t>
                              </m:r>
                            </m:e>
                            <m:sup>
                              <m:r>
                                <a:rPr lang="es-PE" sz="1400" i="0"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′</m:t>
                              </m:r>
                            </m:sup>
                          </m:sSup>
                          <m:r>
                            <m:rPr>
                              <m:sty m:val="p"/>
                            </m:rPr>
                            <a:rPr lang="es-PE" sz="1400" i="0"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c</m:t>
                          </m:r>
                        </m:e>
                      </m:rad>
                      <m:r>
                        <a:rPr lang="es-ES" sz="1400" b="0" i="0"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 </m:t>
                      </m:r>
                      <m:r>
                        <a:rPr lang="es-PE" sz="1100" i="0"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⋅</m:t>
                      </m:r>
                      <m:r>
                        <a:rPr lang="es-ES" sz="1400" b="0" i="0"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s-PE" sz="1400" i="0"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b</m:t>
                      </m:r>
                      <m:r>
                        <a:rPr lang="es-ES" sz="1400" b="0" i="0"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 </m:t>
                      </m:r>
                      <m:r>
                        <a:rPr lang="es-PE" sz="1400" i="0"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⋅</m:t>
                      </m:r>
                      <m:r>
                        <a:rPr lang="es-ES" sz="1400" b="0" i="0"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s-PE" sz="1400" i="0"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t</m:t>
                      </m:r>
                    </m:num>
                    <m:den>
                      <m:r>
                        <m:rPr>
                          <m:sty m:val="p"/>
                        </m:rPr>
                        <a:rPr lang="es-PE" sz="1400" i="0"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fy</m:t>
                      </m:r>
                    </m:den>
                  </m:f>
                </m:oMath>
              </a14:m>
              <a:endParaRPr lang="es-PE" i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325" name="Object 97">
              <a:extLst>
                <a:ext uri="{63B3BB69-23CF-44E3-9099-C40C66FF867C}">
                  <a14:compatExt xmlns:a14="http://schemas.microsoft.com/office/drawing/2010/main" spid="_x0000_s1121"/>
                </a:ext>
                <a:ext uri="{FF2B5EF4-FFF2-40B4-BE49-F238E27FC236}">
                  <a16:creationId xmlns:a16="http://schemas.microsoft.com/office/drawing/2014/main" id="{DF1FE38E-BD7B-419C-8BCD-D2A482F10E7E}"/>
                </a:ext>
              </a:extLst>
            </xdr:cNvPr>
            <xdr:cNvSpPr txBox="1"/>
          </xdr:nvSpPr>
          <xdr:spPr>
            <a:xfrm>
              <a:off x="3533775" y="23955375"/>
              <a:ext cx="1800226" cy="473912"/>
            </a:xfrm>
            <a:prstGeom prst="rect">
              <a:avLst/>
            </a:prstGeom>
            <a:noFill/>
          </xdr:spPr>
          <xdr:txBody>
            <a:bodyPr vertOverflow="clip" horzOverflow="clip" wrap="square">
              <a:spAutoFit/>
            </a:bodyPr>
            <a:lstStyle/>
            <a:p>
              <a:r>
                <a:rPr lang="es-PE" sz="110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A</a:t>
              </a:r>
              <a:r>
                <a:rPr lang="es-ES" sz="110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s min2=</a:t>
              </a:r>
              <a:r>
                <a:rPr lang="es-PE" i="0">
                  <a:latin typeface="Cambria Math" panose="02040503050406030204" pitchFamily="18" charset="0"/>
                  <a:ea typeface="Cambria Math" panose="02040503050406030204" pitchFamily="18" charset="0"/>
                </a:rPr>
                <a:t>  </a:t>
              </a:r>
              <a:r>
                <a:rPr lang="es-PE" sz="140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(0.7</a:t>
              </a:r>
              <a:r>
                <a:rPr lang="es-ES" sz="140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s-PE" sz="140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⋅</a:t>
              </a:r>
              <a:r>
                <a:rPr lang="es-ES" sz="140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s-PE" sz="140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√(</a:t>
              </a:r>
              <a:r>
                <a:rPr lang="es-PE" sz="140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f^′ c)</a:t>
              </a:r>
              <a:r>
                <a:rPr lang="es-ES" sz="140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 </a:t>
              </a:r>
              <a:r>
                <a:rPr lang="es-PE" sz="110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⋅</a:t>
              </a:r>
              <a:r>
                <a:rPr lang="es-ES" sz="140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s-PE" sz="140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b</a:t>
              </a:r>
              <a:r>
                <a:rPr lang="es-ES" sz="140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s-PE" sz="140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⋅</a:t>
              </a:r>
              <a:r>
                <a:rPr lang="es-ES" sz="140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s-PE" sz="140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t)/fy</a:t>
              </a:r>
              <a:endParaRPr lang="es-PE" i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1</xdr:col>
      <xdr:colOff>516321</xdr:colOff>
      <xdr:row>225</xdr:row>
      <xdr:rowOff>171451</xdr:rowOff>
    </xdr:from>
    <xdr:ext cx="1350579" cy="381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7" name="29 CuadroTexto">
              <a:extLst>
                <a:ext uri="{FF2B5EF4-FFF2-40B4-BE49-F238E27FC236}">
                  <a16:creationId xmlns:a16="http://schemas.microsoft.com/office/drawing/2014/main" id="{01738178-D1D4-4446-8031-33524571650F}"/>
                </a:ext>
              </a:extLst>
            </xdr:cNvPr>
            <xdr:cNvSpPr txBox="1"/>
          </xdr:nvSpPr>
          <xdr:spPr>
            <a:xfrm>
              <a:off x="1373571" y="23431501"/>
              <a:ext cx="1350579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2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</a:t>
              </a:r>
              <a:r>
                <a:rPr lang="es-PE" sz="12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f>
                    <m:fPr>
                      <m:ctrlPr>
                        <a:rPr lang="es-PE" sz="12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s-ES" sz="120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Mu</m:t>
                      </m:r>
                    </m:num>
                    <m:den>
                      <m:r>
                        <m:rPr>
                          <m:nor/>
                        </m:rPr>
                        <a:rPr lang="el-GR" sz="1200" b="0" i="0" baseline="0">
                          <a:solidFill>
                            <a:schemeClr val="tx1"/>
                          </a:solidFill>
                          <a:effectLst/>
                          <a:latin typeface="Calibri" panose="020F0502020204030204" pitchFamily="34" charset="0"/>
                          <a:ea typeface="Cambria Math" panose="02040503050406030204" pitchFamily="18" charset="0"/>
                          <a:cs typeface="Calibri" panose="020F0502020204030204" pitchFamily="34" charset="0"/>
                        </a:rPr>
                        <m:t>φ</m:t>
                      </m:r>
                      <m:r>
                        <a:rPr lang="es-ES" sz="1200" b="0" i="0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s-ES" sz="1200" b="0" i="0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fy</m:t>
                      </m:r>
                      <m:r>
                        <a:rPr lang="es-ES" sz="1200" b="0" i="0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 (</m:t>
                      </m:r>
                      <m:r>
                        <m:rPr>
                          <m:sty m:val="p"/>
                        </m:rPr>
                        <a:rPr lang="es-ES" sz="1200" b="0" i="0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d</m:t>
                      </m:r>
                      <m:r>
                        <a:rPr lang="es-ES" sz="1200" b="0" i="0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−</m:t>
                      </m:r>
                      <m:r>
                        <m:rPr>
                          <m:sty m:val="p"/>
                        </m:rPr>
                        <a:rPr lang="es-ES" sz="1200" b="0" i="0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a</m:t>
                      </m:r>
                      <m:r>
                        <a:rPr lang="es-ES" sz="1200" b="0" i="0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/2)</m:t>
                      </m:r>
                    </m:den>
                  </m:f>
                </m:oMath>
              </a14:m>
              <a:endParaRPr lang="es-PE" sz="140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327" name="29 CuadroTexto">
              <a:extLst>
                <a:ext uri="{FF2B5EF4-FFF2-40B4-BE49-F238E27FC236}">
                  <a16:creationId xmlns:a16="http://schemas.microsoft.com/office/drawing/2014/main" id="{01738178-D1D4-4446-8031-33524571650F}"/>
                </a:ext>
              </a:extLst>
            </xdr:cNvPr>
            <xdr:cNvSpPr txBox="1"/>
          </xdr:nvSpPr>
          <xdr:spPr>
            <a:xfrm>
              <a:off x="1373571" y="23431501"/>
              <a:ext cx="1350579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2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</a:t>
              </a:r>
              <a:r>
                <a:rPr lang="es-PE" sz="12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= </a:t>
              </a:r>
              <a:r>
                <a:rPr lang="es-ES" sz="12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Mu</a:t>
              </a:r>
              <a:r>
                <a:rPr lang="es-PE" sz="12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/(</a:t>
              </a:r>
              <a:r>
                <a:rPr lang="el-GR" sz="12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</a:t>
              </a:r>
              <a:r>
                <a:rPr lang="el-GR" sz="1200" b="0" i="0" baseline="0">
                  <a:solidFill>
                    <a:schemeClr val="tx1"/>
                  </a:solidFill>
                  <a:effectLst/>
                  <a:latin typeface="Calibri" panose="020F0502020204030204" pitchFamily="34" charset="0"/>
                  <a:ea typeface="Cambria Math" panose="02040503050406030204" pitchFamily="18" charset="0"/>
                  <a:cs typeface="Calibri" panose="020F0502020204030204" pitchFamily="34" charset="0"/>
                </a:rPr>
                <a:t>φ</a:t>
              </a:r>
              <a:r>
                <a:rPr lang="es-ES" sz="12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  fy (d−a/2)</a:t>
              </a:r>
              <a:r>
                <a:rPr lang="es-PE" sz="12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endParaRPr lang="es-PE" sz="140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602046</xdr:colOff>
      <xdr:row>222</xdr:row>
      <xdr:rowOff>114301</xdr:rowOff>
    </xdr:from>
    <xdr:ext cx="1350579" cy="2476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9" name="29 CuadroTexto">
              <a:extLst>
                <a:ext uri="{FF2B5EF4-FFF2-40B4-BE49-F238E27FC236}">
                  <a16:creationId xmlns:a16="http://schemas.microsoft.com/office/drawing/2014/main" id="{C9C95579-9562-475A-81C2-71BE061B8360}"/>
                </a:ext>
              </a:extLst>
            </xdr:cNvPr>
            <xdr:cNvSpPr txBox="1"/>
          </xdr:nvSpPr>
          <xdr:spPr>
            <a:xfrm>
              <a:off x="1459296" y="22879051"/>
              <a:ext cx="1350579" cy="2476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d</a:t>
              </a:r>
              <a:r>
                <a:rPr lang="es-PE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= t </a:t>
              </a:r>
              <a:r>
                <a:rPr lang="es-PE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- R - </a:t>
              </a:r>
              <a14:m>
                <m:oMath xmlns:m="http://schemas.openxmlformats.org/officeDocument/2006/math">
                  <m:sSub>
                    <m:sSubPr>
                      <m:ctrlPr>
                        <a:rPr lang="es-PE" sz="1100" b="0" i="1" baseline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s-ES" sz="1100" b="0" i="0" baseline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d</m:t>
                      </m:r>
                    </m:e>
                    <m:sub>
                      <m:r>
                        <a:rPr lang="es-PE" sz="1100" b="0" i="1" baseline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Ø</m:t>
                      </m:r>
                    </m:sub>
                  </m:sSub>
                  <m:r>
                    <a:rPr lang="es-ES" sz="1100" b="0" i="0" baseline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/2</m:t>
                  </m:r>
                </m:oMath>
              </a14:m>
              <a:endParaRPr lang="es-PE" sz="120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329" name="29 CuadroTexto">
              <a:extLst>
                <a:ext uri="{FF2B5EF4-FFF2-40B4-BE49-F238E27FC236}">
                  <a16:creationId xmlns:a16="http://schemas.microsoft.com/office/drawing/2014/main" id="{C9C95579-9562-475A-81C2-71BE061B8360}"/>
                </a:ext>
              </a:extLst>
            </xdr:cNvPr>
            <xdr:cNvSpPr txBox="1"/>
          </xdr:nvSpPr>
          <xdr:spPr>
            <a:xfrm>
              <a:off x="1459296" y="22879051"/>
              <a:ext cx="1350579" cy="2476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d</a:t>
              </a:r>
              <a:r>
                <a:rPr lang="es-PE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= t </a:t>
              </a:r>
              <a:r>
                <a:rPr lang="es-PE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- R - </a:t>
              </a:r>
              <a:r>
                <a:rPr lang="es-ES" sz="11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d</a:t>
              </a:r>
              <a:r>
                <a:rPr lang="es-PE" sz="11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_Ø</a:t>
              </a:r>
              <a:r>
                <a:rPr lang="es-ES" sz="11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/2</a:t>
              </a:r>
              <a:endParaRPr lang="es-PE" sz="120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2</xdr:col>
      <xdr:colOff>573087</xdr:colOff>
      <xdr:row>240</xdr:row>
      <xdr:rowOff>182562</xdr:rowOff>
    </xdr:from>
    <xdr:ext cx="2080828" cy="238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6" name="Object 97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7FD26B06-DF5C-4252-9E54-F1214B1CED96}"/>
                </a:ext>
              </a:extLst>
            </xdr:cNvPr>
            <xdr:cNvSpPr txBox="1"/>
          </xdr:nvSpPr>
          <xdr:spPr>
            <a:xfrm>
              <a:off x="2306637" y="45731112"/>
              <a:ext cx="2080828" cy="238125"/>
            </a:xfrm>
            <a:prstGeom prst="rect">
              <a:avLst/>
            </a:prstGeom>
            <a:noFill/>
          </xdr:spPr>
          <xdr:txBody>
            <a:bodyPr vertOverflow="clip" horzOverflow="clip" wrap="square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m:rPr>
                      <m:sty m:val="p"/>
                    </m:rPr>
                    <a:rPr lang="es-ES" sz="1100" b="0" i="0"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S</m:t>
                  </m:r>
                  <m:r>
                    <a:rPr lang="es-ES" sz="1100" b="0" i="0"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=</m:t>
                  </m:r>
                </m:oMath>
              </a14:m>
              <a:r>
                <a:rPr lang="es-PE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s-PE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b="0" i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(</m:t>
                      </m:r>
                      <m:r>
                        <m:rPr>
                          <m:sty m:val="p"/>
                        </m:rPr>
                        <a:rPr lang="es-ES" b="0" i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b</m:t>
                      </m:r>
                      <m:r>
                        <a:rPr lang="es-ES" b="0" i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−2</m:t>
                      </m:r>
                      <m:r>
                        <m:rPr>
                          <m:sty m:val="p"/>
                        </m:rPr>
                        <a:rPr lang="es-ES" b="0" i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R</m:t>
                      </m:r>
                      <m:r>
                        <a:rPr lang="es-ES" b="0" i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</m:t>
                      </m:r>
                      <m:r>
                        <a:rPr lang="es-ES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𝑑</m:t>
                      </m:r>
                    </m:e>
                    <m:sub>
                      <m:r>
                        <a:rPr lang="es-PE" i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Ø</m:t>
                      </m:r>
                    </m:sub>
                  </m:sSub>
                  <m:r>
                    <a:rPr lang="es-ES" sz="1100" b="0" i="0"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)/(</m:t>
                  </m:r>
                  <m:sSub>
                    <m:sSubPr>
                      <m:ctrlPr>
                        <a:rPr lang="es-PE" sz="1100" i="1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s-ES" sz="1100" b="0" i="0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N</m:t>
                      </m:r>
                    </m:e>
                    <m:sub>
                      <m:r>
                        <a:rPr lang="es-PE" sz="1100" i="0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Ø</m:t>
                      </m:r>
                    </m:sub>
                  </m:sSub>
                  <m:r>
                    <m:rPr>
                      <m:nor/>
                    </m:rPr>
                    <a:rPr lang="es-PE" sz="1100" i="0">
                      <a:effectLst/>
                      <a:latin typeface="+mn-lt"/>
                      <a:ea typeface="+mn-ea"/>
                      <a:cs typeface="+mn-cs"/>
                    </a:rPr>
                    <m:t>−1)</m:t>
                  </m:r>
                </m:oMath>
              </a14:m>
              <a:endParaRPr lang="es-PE">
                <a:effectLst/>
              </a:endParaRPr>
            </a:p>
          </xdr:txBody>
        </xdr:sp>
      </mc:Choice>
      <mc:Fallback xmlns="">
        <xdr:sp macro="" textlink="">
          <xdr:nvSpPr>
            <xdr:cNvPr id="336" name="Object 97">
              <a:extLst>
                <a:ext uri="{63B3BB69-23CF-44E3-9099-C40C66FF867C}">
                  <a14:compatExt xmlns:a14="http://schemas.microsoft.com/office/drawing/2010/main" spid="_x0000_s1121"/>
                </a:ext>
                <a:ext uri="{FF2B5EF4-FFF2-40B4-BE49-F238E27FC236}">
                  <a16:creationId xmlns:a16="http://schemas.microsoft.com/office/drawing/2014/main" id="{7FD26B06-DF5C-4252-9E54-F1214B1CED96}"/>
                </a:ext>
              </a:extLst>
            </xdr:cNvPr>
            <xdr:cNvSpPr txBox="1"/>
          </xdr:nvSpPr>
          <xdr:spPr>
            <a:xfrm>
              <a:off x="2306637" y="45731112"/>
              <a:ext cx="2080828" cy="238125"/>
            </a:xfrm>
            <a:prstGeom prst="rect">
              <a:avLst/>
            </a:prstGeom>
            <a:noFill/>
          </xdr:spPr>
          <xdr:txBody>
            <a:bodyPr vertOverflow="clip" horzOverflow="clip" wrap="square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10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S=</a:t>
              </a:r>
              <a:r>
                <a:rPr lang="es-PE" i="0">
                  <a:latin typeface="Cambria Math" panose="02040503050406030204" pitchFamily="18" charset="0"/>
                  <a:ea typeface="Cambria Math" panose="02040503050406030204" pitchFamily="18" charset="0"/>
                </a:rPr>
                <a:t> 〖</a:t>
              </a:r>
              <a:r>
                <a:rPr lang="es-E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(b−2R−𝑑</a:t>
              </a:r>
              <a:r>
                <a:rPr lang="es-PE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〗_</a:t>
              </a:r>
              <a:r>
                <a:rPr lang="es-PE" i="0">
                  <a:latin typeface="Cambria Math" panose="02040503050406030204" pitchFamily="18" charset="0"/>
                  <a:ea typeface="Cambria Math" panose="02040503050406030204" pitchFamily="18" charset="0"/>
                </a:rPr>
                <a:t>Ø</a:t>
              </a:r>
              <a:r>
                <a:rPr lang="es-ES" sz="11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)/(N</a:t>
              </a:r>
              <a:r>
                <a:rPr lang="es-PE" sz="11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PE" sz="110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Ø</a:t>
              </a:r>
              <a:r>
                <a:rPr lang="es-PE" sz="1100" i="0"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PE" sz="110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"−1)</a:t>
              </a:r>
              <a:r>
                <a:rPr lang="es-PE" sz="1100" i="0"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s-PE">
                <a:effectLst/>
              </a:endParaRPr>
            </a:p>
          </xdr:txBody>
        </xdr:sp>
      </mc:Fallback>
    </mc:AlternateContent>
    <xdr:clientData/>
  </xdr:oneCellAnchor>
  <xdr:oneCellAnchor>
    <xdr:from>
      <xdr:col>2</xdr:col>
      <xdr:colOff>521278</xdr:colOff>
      <xdr:row>252</xdr:row>
      <xdr:rowOff>0</xdr:rowOff>
    </xdr:from>
    <xdr:ext cx="1897206" cy="2460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8" name="Object 97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FFD7D784-BC14-4867-90B4-555417AD9A5C}"/>
                </a:ext>
              </a:extLst>
            </xdr:cNvPr>
            <xdr:cNvSpPr txBox="1"/>
          </xdr:nvSpPr>
          <xdr:spPr>
            <a:xfrm>
              <a:off x="2254828" y="47834550"/>
              <a:ext cx="1897206" cy="246063"/>
            </a:xfrm>
            <a:prstGeom prst="rect">
              <a:avLst/>
            </a:prstGeom>
            <a:noFill/>
          </xdr:spPr>
          <xdr:txBody>
            <a:bodyPr vertOverflow="clip" horzOverflow="clip" wrap="square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100" b="0" i="0"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S</m:t>
                    </m:r>
                    <m:r>
                      <a:rPr lang="es-ES" sz="1100" b="0" i="0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s-PE" sz="1100" i="0"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sSub>
                      <m:sSubPr>
                        <m:ctrlPr>
                          <a:rPr lang="es-PE" sz="1100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100" b="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m:rPr>
                            <m:sty m:val="p"/>
                          </m:rPr>
                          <a:rPr lang="es-ES" sz="1100" b="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b</m:t>
                        </m:r>
                        <m:r>
                          <a:rPr lang="es-ES" sz="1100" b="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  <m:r>
                          <m:rPr>
                            <m:sty m:val="p"/>
                          </m:rPr>
                          <a:rPr lang="es-ES" sz="1100" b="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R</m:t>
                        </m:r>
                        <m:r>
                          <a:rPr lang="es-ES" sz="1100" b="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m:rPr>
                            <m:sty m:val="p"/>
                          </m:rPr>
                          <a:rPr lang="es-ES" sz="1100" b="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d</m:t>
                        </m:r>
                      </m:e>
                      <m:sub>
                        <m:r>
                          <a:rPr lang="es-PE" sz="110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Ø</m:t>
                        </m:r>
                      </m:sub>
                    </m:sSub>
                    <m:r>
                      <a:rPr lang="es-ES" sz="1100" b="0" i="0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)/(</m:t>
                    </m:r>
                    <m:sSub>
                      <m:sSubPr>
                        <m:ctrlPr>
                          <a:rPr lang="es-PE" sz="1100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s-ES" sz="1100" b="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N</m:t>
                        </m:r>
                      </m:e>
                      <m:sub>
                        <m:r>
                          <a:rPr lang="es-PE" sz="110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Ø</m:t>
                        </m:r>
                      </m:sub>
                    </m:sSub>
                    <m:r>
                      <m:rPr>
                        <m:nor/>
                      </m:rPr>
                      <a:rPr lang="es-PE" sz="1100" i="0">
                        <a:effectLst/>
                        <a:latin typeface="+mn-lt"/>
                        <a:ea typeface="+mn-ea"/>
                        <a:cs typeface="+mn-cs"/>
                      </a:rPr>
                      <m:t>−1)</m:t>
                    </m:r>
                  </m:oMath>
                </m:oMathPara>
              </a14:m>
              <a:endParaRPr lang="es-PE" i="0">
                <a:effectLst/>
              </a:endParaRPr>
            </a:p>
            <a:p>
              <a:endParaRPr lang="es-PE" i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338" name="Object 97">
              <a:extLst>
                <a:ext uri="{63B3BB69-23CF-44E3-9099-C40C66FF867C}">
                  <a14:compatExt xmlns:a14="http://schemas.microsoft.com/office/drawing/2010/main" spid="_x0000_s1121"/>
                </a:ext>
                <a:ext uri="{FF2B5EF4-FFF2-40B4-BE49-F238E27FC236}">
                  <a16:creationId xmlns:a16="http://schemas.microsoft.com/office/drawing/2014/main" id="{FFD7D784-BC14-4867-90B4-555417AD9A5C}"/>
                </a:ext>
              </a:extLst>
            </xdr:cNvPr>
            <xdr:cNvSpPr txBox="1"/>
          </xdr:nvSpPr>
          <xdr:spPr>
            <a:xfrm>
              <a:off x="2254828" y="47834550"/>
              <a:ext cx="1897206" cy="246063"/>
            </a:xfrm>
            <a:prstGeom prst="rect">
              <a:avLst/>
            </a:prstGeom>
            <a:noFill/>
          </xdr:spPr>
          <xdr:txBody>
            <a:bodyPr vertOverflow="clip" horzOverflow="clip" wrap="square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10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S</a:t>
              </a:r>
              <a:r>
                <a:rPr lang="es-ES" sz="11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s-PE" sz="11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s-PE" sz="110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 〖</a:t>
              </a:r>
              <a:r>
                <a:rPr lang="es-ES" sz="11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(b−2R−d</a:t>
              </a:r>
              <a:r>
                <a:rPr lang="es-PE" sz="11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s-PE" sz="110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Ø</a:t>
              </a:r>
              <a:r>
                <a:rPr lang="es-ES" sz="11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)/(N</a:t>
              </a:r>
              <a:r>
                <a:rPr lang="es-PE" sz="11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PE" sz="110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Ø</a:t>
              </a:r>
              <a:r>
                <a:rPr lang="es-PE" sz="1100" i="0"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PE" sz="110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"−1)</a:t>
              </a:r>
              <a:r>
                <a:rPr lang="es-PE" sz="1100" i="0"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s-PE" i="0">
                <a:effectLst/>
              </a:endParaRPr>
            </a:p>
            <a:p>
              <a:endParaRPr lang="es-PE" i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2</xdr:col>
      <xdr:colOff>571500</xdr:colOff>
      <xdr:row>260</xdr:row>
      <xdr:rowOff>171450</xdr:rowOff>
    </xdr:from>
    <xdr:ext cx="1809750" cy="2492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9" name="Object 97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8C8BF37B-54CD-41E7-8784-299DE131249A}"/>
                </a:ext>
              </a:extLst>
            </xdr:cNvPr>
            <xdr:cNvSpPr txBox="1"/>
          </xdr:nvSpPr>
          <xdr:spPr>
            <a:xfrm>
              <a:off x="2305050" y="49530000"/>
              <a:ext cx="1809750" cy="249238"/>
            </a:xfrm>
            <a:prstGeom prst="rect">
              <a:avLst/>
            </a:prstGeom>
            <a:noFill/>
          </xdr:spPr>
          <xdr:txBody>
            <a:bodyPr vertOverflow="clip" horzOverflow="clip" wrap="square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100" b="0" i="0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S</m:t>
                    </m:r>
                    <m:r>
                      <a:rPr lang="es-ES" sz="1100" b="0" i="0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s-PE" sz="1100" i="0"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sSub>
                      <m:sSubPr>
                        <m:ctrlPr>
                          <a:rPr lang="es-PE" sz="1100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100" b="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m:rPr>
                            <m:sty m:val="p"/>
                          </m:rPr>
                          <a:rPr lang="es-ES" sz="1100" b="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b</m:t>
                        </m:r>
                        <m:r>
                          <a:rPr lang="es-ES" sz="1100" b="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  <m:r>
                          <m:rPr>
                            <m:sty m:val="p"/>
                          </m:rPr>
                          <a:rPr lang="es-ES" sz="1100" b="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R</m:t>
                        </m:r>
                        <m:r>
                          <a:rPr lang="es-ES" sz="1100" b="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s-ES" sz="1100" b="0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e>
                      <m:sub>
                        <m:r>
                          <a:rPr lang="es-PE" sz="110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Ø</m:t>
                        </m:r>
                      </m:sub>
                    </m:sSub>
                    <m:r>
                      <a:rPr lang="es-ES" sz="1100" b="0" i="0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)/(</m:t>
                    </m:r>
                    <m:sSub>
                      <m:sSubPr>
                        <m:ctrlPr>
                          <a:rPr lang="es-PE" sz="1100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s-ES" sz="1100" b="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N</m:t>
                        </m:r>
                      </m:e>
                      <m:sub>
                        <m:r>
                          <a:rPr lang="es-PE" sz="110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Ø</m:t>
                        </m:r>
                      </m:sub>
                    </m:sSub>
                    <m:r>
                      <m:rPr>
                        <m:nor/>
                      </m:rPr>
                      <a:rPr lang="es-PE" sz="1100" i="0">
                        <a:effectLst/>
                        <a:latin typeface="+mn-lt"/>
                        <a:ea typeface="+mn-ea"/>
                        <a:cs typeface="+mn-cs"/>
                      </a:rPr>
                      <m:t>−1)</m:t>
                    </m:r>
                  </m:oMath>
                </m:oMathPara>
              </a14:m>
              <a:endParaRPr lang="es-PE">
                <a:effectLst/>
              </a:endParaRPr>
            </a:p>
          </xdr:txBody>
        </xdr:sp>
      </mc:Choice>
      <mc:Fallback xmlns="">
        <xdr:sp macro="" textlink="">
          <xdr:nvSpPr>
            <xdr:cNvPr id="339" name="Object 97">
              <a:extLst>
                <a:ext uri="{63B3BB69-23CF-44E3-9099-C40C66FF867C}">
                  <a14:compatExt xmlns:a14="http://schemas.microsoft.com/office/drawing/2010/main" spid="_x0000_s1121"/>
                </a:ext>
                <a:ext uri="{FF2B5EF4-FFF2-40B4-BE49-F238E27FC236}">
                  <a16:creationId xmlns:a16="http://schemas.microsoft.com/office/drawing/2014/main" id="{8C8BF37B-54CD-41E7-8784-299DE131249A}"/>
                </a:ext>
              </a:extLst>
            </xdr:cNvPr>
            <xdr:cNvSpPr txBox="1"/>
          </xdr:nvSpPr>
          <xdr:spPr>
            <a:xfrm>
              <a:off x="2305050" y="49530000"/>
              <a:ext cx="1809750" cy="249238"/>
            </a:xfrm>
            <a:prstGeom prst="rect">
              <a:avLst/>
            </a:prstGeom>
            <a:noFill/>
          </xdr:spPr>
          <xdr:txBody>
            <a:bodyPr vertOverflow="clip" horzOverflow="clip" wrap="square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1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S=</a:t>
              </a:r>
              <a:r>
                <a:rPr lang="es-PE" sz="11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s-PE" sz="110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 〖</a:t>
              </a:r>
              <a:r>
                <a:rPr lang="es-ES" sz="11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(b−2R−𝑑</a:t>
              </a:r>
              <a:r>
                <a:rPr lang="es-PE" sz="11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s-PE" sz="110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Ø</a:t>
              </a:r>
              <a:r>
                <a:rPr lang="es-ES" sz="11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)/(N</a:t>
              </a:r>
              <a:r>
                <a:rPr lang="es-PE" sz="11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PE" sz="110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Ø</a:t>
              </a:r>
              <a:r>
                <a:rPr lang="es-PE" sz="1100" i="0"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PE" sz="110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"−1)</a:t>
              </a:r>
              <a:r>
                <a:rPr lang="es-PE" sz="1100" i="0"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s-PE">
                <a:effectLst/>
              </a:endParaRPr>
            </a:p>
          </xdr:txBody>
        </xdr:sp>
      </mc:Fallback>
    </mc:AlternateContent>
    <xdr:clientData/>
  </xdr:oneCellAnchor>
  <xdr:oneCellAnchor>
    <xdr:from>
      <xdr:col>2</xdr:col>
      <xdr:colOff>207959</xdr:colOff>
      <xdr:row>237</xdr:row>
      <xdr:rowOff>149225</xdr:rowOff>
    </xdr:from>
    <xdr:ext cx="957409" cy="2656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0" name="Object 97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F720B946-98DF-48E1-A583-09410E4A22C5}"/>
                </a:ext>
              </a:extLst>
            </xdr:cNvPr>
            <xdr:cNvSpPr txBox="1"/>
          </xdr:nvSpPr>
          <xdr:spPr>
            <a:xfrm>
              <a:off x="1970084" y="25590500"/>
              <a:ext cx="957409" cy="265639"/>
            </a:xfrm>
            <a:prstGeom prst="rect">
              <a:avLst/>
            </a:prstGeom>
            <a:noFill/>
          </xdr:spPr>
          <xdr:txBody>
            <a:bodyPr vertOverflow="clip" horzOverflow="clip" wrap="square">
              <a:spAutoFit/>
            </a:bodyPr>
            <a:lstStyle/>
            <a:p>
              <a14:m>
                <m:oMath xmlns:m="http://schemas.openxmlformats.org/officeDocument/2006/math">
                  <m:r>
                    <m:rPr>
                      <m:sty m:val="p"/>
                    </m:rPr>
                    <a:rPr lang="es-ES" sz="1100" b="0" i="0"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Smax</m:t>
                  </m:r>
                  <m:r>
                    <a:rPr lang="es-ES" sz="1100" b="0" i="0"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1=</m:t>
                  </m:r>
                </m:oMath>
              </a14:m>
              <a:r>
                <a:rPr lang="es-PE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14:m>
                <m:oMath xmlns:m="http://schemas.openxmlformats.org/officeDocument/2006/math">
                  <m:r>
                    <a:rPr lang="es-ES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3</m:t>
                  </m:r>
                  <m:r>
                    <m:rPr>
                      <m:sty m:val="p"/>
                    </m:rPr>
                    <a:rPr lang="es-ES" b="0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t</m:t>
                  </m:r>
                </m:oMath>
              </a14:m>
              <a:endParaRPr lang="es-PE" i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340" name="Object 97">
              <a:extLst>
                <a:ext uri="{63B3BB69-23CF-44E3-9099-C40C66FF867C}">
                  <a14:compatExt xmlns:a14="http://schemas.microsoft.com/office/drawing/2010/main" spid="_x0000_s1121"/>
                </a:ext>
                <a:ext uri="{FF2B5EF4-FFF2-40B4-BE49-F238E27FC236}">
                  <a16:creationId xmlns:a16="http://schemas.microsoft.com/office/drawing/2014/main" id="{F720B946-98DF-48E1-A583-09410E4A22C5}"/>
                </a:ext>
              </a:extLst>
            </xdr:cNvPr>
            <xdr:cNvSpPr txBox="1"/>
          </xdr:nvSpPr>
          <xdr:spPr>
            <a:xfrm>
              <a:off x="1970084" y="25590500"/>
              <a:ext cx="957409" cy="265639"/>
            </a:xfrm>
            <a:prstGeom prst="rect">
              <a:avLst/>
            </a:prstGeom>
            <a:noFill/>
          </xdr:spPr>
          <xdr:txBody>
            <a:bodyPr vertOverflow="clip" horzOverflow="clip" wrap="square">
              <a:spAutoFit/>
            </a:bodyPr>
            <a:lstStyle/>
            <a:p>
              <a:r>
                <a:rPr lang="es-ES" sz="110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Smax1=</a:t>
              </a:r>
              <a:r>
                <a:rPr lang="es-PE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s-ES" i="0">
                  <a:latin typeface="Cambria Math" panose="02040503050406030204" pitchFamily="18" charset="0"/>
                  <a:ea typeface="Cambria Math" panose="02040503050406030204" pitchFamily="18" charset="0"/>
                </a:rPr>
                <a:t>3</a:t>
              </a:r>
              <a:r>
                <a:rPr lang="es-E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t</a:t>
              </a:r>
              <a:endParaRPr lang="es-PE" i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3</xdr:col>
      <xdr:colOff>471486</xdr:colOff>
      <xdr:row>237</xdr:row>
      <xdr:rowOff>150812</xdr:rowOff>
    </xdr:from>
    <xdr:ext cx="1179514" cy="2656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1" name="Object 97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8170B48B-65A1-49C3-9ACF-9692E5B9AC48}"/>
                </a:ext>
              </a:extLst>
            </xdr:cNvPr>
            <xdr:cNvSpPr txBox="1"/>
          </xdr:nvSpPr>
          <xdr:spPr>
            <a:xfrm>
              <a:off x="3090861" y="25592087"/>
              <a:ext cx="1179514" cy="265639"/>
            </a:xfrm>
            <a:prstGeom prst="rect">
              <a:avLst/>
            </a:prstGeom>
            <a:noFill/>
          </xdr:spPr>
          <xdr:txBody>
            <a:bodyPr vertOverflow="clip" horzOverflow="clip" wrap="square">
              <a:spAutoFit/>
            </a:bodyPr>
            <a:lstStyle/>
            <a:p>
              <a14:m>
                <m:oMath xmlns:m="http://schemas.openxmlformats.org/officeDocument/2006/math">
                  <m:r>
                    <m:rPr>
                      <m:sty m:val="p"/>
                    </m:rPr>
                    <a:rPr lang="es-ES" sz="1100" b="0" i="0"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Smax</m:t>
                  </m:r>
                  <m:r>
                    <a:rPr lang="es-ES" sz="1100" b="0" i="0"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2=</m:t>
                  </m:r>
                </m:oMath>
              </a14:m>
              <a:r>
                <a:rPr lang="es-PE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14:m>
                <m:oMath xmlns:m="http://schemas.openxmlformats.org/officeDocument/2006/math">
                  <m:r>
                    <a:rPr lang="es-ES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4</m:t>
                  </m:r>
                  <m:r>
                    <a:rPr lang="es-ES" b="0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5 </m:t>
                  </m:r>
                  <m:r>
                    <m:rPr>
                      <m:sty m:val="p"/>
                    </m:rPr>
                    <a:rPr lang="es-ES" b="0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cm</m:t>
                  </m:r>
                </m:oMath>
              </a14:m>
              <a:endParaRPr lang="es-PE" i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341" name="Object 97">
              <a:extLst>
                <a:ext uri="{63B3BB69-23CF-44E3-9099-C40C66FF867C}">
                  <a14:compatExt xmlns:a14="http://schemas.microsoft.com/office/drawing/2010/main" spid="_x0000_s1121"/>
                </a:ext>
                <a:ext uri="{FF2B5EF4-FFF2-40B4-BE49-F238E27FC236}">
                  <a16:creationId xmlns:a16="http://schemas.microsoft.com/office/drawing/2014/main" id="{8170B48B-65A1-49C3-9ACF-9692E5B9AC48}"/>
                </a:ext>
              </a:extLst>
            </xdr:cNvPr>
            <xdr:cNvSpPr txBox="1"/>
          </xdr:nvSpPr>
          <xdr:spPr>
            <a:xfrm>
              <a:off x="3090861" y="25592087"/>
              <a:ext cx="1179514" cy="265639"/>
            </a:xfrm>
            <a:prstGeom prst="rect">
              <a:avLst/>
            </a:prstGeom>
            <a:noFill/>
          </xdr:spPr>
          <xdr:txBody>
            <a:bodyPr vertOverflow="clip" horzOverflow="clip" wrap="square">
              <a:spAutoFit/>
            </a:bodyPr>
            <a:lstStyle/>
            <a:p>
              <a:r>
                <a:rPr lang="es-ES" sz="110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Smax2=</a:t>
              </a:r>
              <a:r>
                <a:rPr lang="es-PE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s-ES" i="0">
                  <a:latin typeface="Cambria Math" panose="02040503050406030204" pitchFamily="18" charset="0"/>
                  <a:ea typeface="Cambria Math" panose="02040503050406030204" pitchFamily="18" charset="0"/>
                </a:rPr>
                <a:t>4</a:t>
              </a:r>
              <a:r>
                <a:rPr lang="es-E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5 cm</a:t>
              </a:r>
              <a:endParaRPr lang="es-PE" i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twoCellAnchor editAs="oneCell">
    <xdr:from>
      <xdr:col>1</xdr:col>
      <xdr:colOff>37291</xdr:colOff>
      <xdr:row>201</xdr:row>
      <xdr:rowOff>124883</xdr:rowOff>
    </xdr:from>
    <xdr:to>
      <xdr:col>6</xdr:col>
      <xdr:colOff>303478</xdr:colOff>
      <xdr:row>206</xdr:row>
      <xdr:rowOff>22626</xdr:rowOff>
    </xdr:to>
    <xdr:pic>
      <xdr:nvPicPr>
        <xdr:cNvPr id="343" name="Picture 71">
          <a:extLst>
            <a:ext uri="{FF2B5EF4-FFF2-40B4-BE49-F238E27FC236}">
              <a16:creationId xmlns:a16="http://schemas.microsoft.com/office/drawing/2014/main" id="{322769D0-1C1E-4A02-86D7-098C7ED6B5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066" y="38377283"/>
          <a:ext cx="4600062" cy="8502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547871</xdr:colOff>
      <xdr:row>269</xdr:row>
      <xdr:rowOff>175137</xdr:rowOff>
    </xdr:from>
    <xdr:to>
      <xdr:col>2</xdr:col>
      <xdr:colOff>463960</xdr:colOff>
      <xdr:row>269</xdr:row>
      <xdr:rowOff>178288</xdr:rowOff>
    </xdr:to>
    <xdr:cxnSp macro="">
      <xdr:nvCxnSpPr>
        <xdr:cNvPr id="296" name="Conector recto 295">
          <a:extLst>
            <a:ext uri="{FF2B5EF4-FFF2-40B4-BE49-F238E27FC236}">
              <a16:creationId xmlns:a16="http://schemas.microsoft.com/office/drawing/2014/main" id="{FE46A3DB-99B1-483E-87D9-44C74AEAD2F2}"/>
            </a:ext>
          </a:extLst>
        </xdr:cNvPr>
        <xdr:cNvCxnSpPr/>
      </xdr:nvCxnSpPr>
      <xdr:spPr>
        <a:xfrm flipV="1">
          <a:off x="547871" y="51198411"/>
          <a:ext cx="1649024" cy="3151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547921</xdr:colOff>
      <xdr:row>269</xdr:row>
      <xdr:rowOff>22199</xdr:rowOff>
    </xdr:from>
    <xdr:to>
      <xdr:col>2</xdr:col>
      <xdr:colOff>384073</xdr:colOff>
      <xdr:row>269</xdr:row>
      <xdr:rowOff>27652</xdr:rowOff>
    </xdr:to>
    <xdr:cxnSp macro="">
      <xdr:nvCxnSpPr>
        <xdr:cNvPr id="297" name="Conector recto 296">
          <a:extLst>
            <a:ext uri="{FF2B5EF4-FFF2-40B4-BE49-F238E27FC236}">
              <a16:creationId xmlns:a16="http://schemas.microsoft.com/office/drawing/2014/main" id="{3EF25E92-858B-4433-86A2-3540657A0DAC}"/>
            </a:ext>
          </a:extLst>
        </xdr:cNvPr>
        <xdr:cNvCxnSpPr/>
      </xdr:nvCxnSpPr>
      <xdr:spPr>
        <a:xfrm flipH="1" flipV="1">
          <a:off x="547921" y="51045473"/>
          <a:ext cx="1569087" cy="545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372303</xdr:colOff>
      <xdr:row>269</xdr:row>
      <xdr:rowOff>30946</xdr:rowOff>
    </xdr:from>
    <xdr:to>
      <xdr:col>3</xdr:col>
      <xdr:colOff>465172</xdr:colOff>
      <xdr:row>272</xdr:row>
      <xdr:rowOff>85716</xdr:rowOff>
    </xdr:to>
    <xdr:cxnSp macro="">
      <xdr:nvCxnSpPr>
        <xdr:cNvPr id="299" name="Conector recto 298">
          <a:extLst>
            <a:ext uri="{FF2B5EF4-FFF2-40B4-BE49-F238E27FC236}">
              <a16:creationId xmlns:a16="http://schemas.microsoft.com/office/drawing/2014/main" id="{B9E50973-A380-4DF7-8DCA-2F58C32A0F79}"/>
            </a:ext>
          </a:extLst>
        </xdr:cNvPr>
        <xdr:cNvCxnSpPr/>
      </xdr:nvCxnSpPr>
      <xdr:spPr>
        <a:xfrm flipH="1" flipV="1">
          <a:off x="2105238" y="51054220"/>
          <a:ext cx="959337" cy="65392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238125</xdr:colOff>
      <xdr:row>278</xdr:row>
      <xdr:rowOff>46775</xdr:rowOff>
    </xdr:from>
    <xdr:to>
      <xdr:col>7</xdr:col>
      <xdr:colOff>132696</xdr:colOff>
      <xdr:row>278</xdr:row>
      <xdr:rowOff>61632</xdr:rowOff>
    </xdr:to>
    <xdr:cxnSp macro="">
      <xdr:nvCxnSpPr>
        <xdr:cNvPr id="303" name="Conector recto 302">
          <a:extLst>
            <a:ext uri="{FF2B5EF4-FFF2-40B4-BE49-F238E27FC236}">
              <a16:creationId xmlns:a16="http://schemas.microsoft.com/office/drawing/2014/main" id="{2D925EA9-D217-4F58-93F0-718757611B22}"/>
            </a:ext>
          </a:extLst>
        </xdr:cNvPr>
        <xdr:cNvCxnSpPr/>
      </xdr:nvCxnSpPr>
      <xdr:spPr>
        <a:xfrm flipH="1">
          <a:off x="4566397" y="52801268"/>
          <a:ext cx="1625880" cy="1485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470858</xdr:colOff>
      <xdr:row>279</xdr:row>
      <xdr:rowOff>51743</xdr:rowOff>
    </xdr:from>
    <xdr:to>
      <xdr:col>7</xdr:col>
      <xdr:colOff>133745</xdr:colOff>
      <xdr:row>279</xdr:row>
      <xdr:rowOff>55128</xdr:rowOff>
    </xdr:to>
    <xdr:cxnSp macro="">
      <xdr:nvCxnSpPr>
        <xdr:cNvPr id="304" name="Conector recto 303">
          <a:extLst>
            <a:ext uri="{FF2B5EF4-FFF2-40B4-BE49-F238E27FC236}">
              <a16:creationId xmlns:a16="http://schemas.microsoft.com/office/drawing/2014/main" id="{5854B4A2-0B13-493E-B15B-428E934DB62A}"/>
            </a:ext>
          </a:extLst>
        </xdr:cNvPr>
        <xdr:cNvCxnSpPr/>
      </xdr:nvCxnSpPr>
      <xdr:spPr>
        <a:xfrm flipV="1">
          <a:off x="4808135" y="53140011"/>
          <a:ext cx="1397798" cy="338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54769</xdr:colOff>
      <xdr:row>269</xdr:row>
      <xdr:rowOff>83345</xdr:rowOff>
    </xdr:from>
    <xdr:to>
      <xdr:col>5</xdr:col>
      <xdr:colOff>479652</xdr:colOff>
      <xdr:row>279</xdr:row>
      <xdr:rowOff>57830</xdr:rowOff>
    </xdr:to>
    <xdr:cxnSp macro="">
      <xdr:nvCxnSpPr>
        <xdr:cNvPr id="305" name="Conector recto 304">
          <a:extLst>
            <a:ext uri="{FF2B5EF4-FFF2-40B4-BE49-F238E27FC236}">
              <a16:creationId xmlns:a16="http://schemas.microsoft.com/office/drawing/2014/main" id="{8A4569A3-6DFC-4F42-AE00-263DB59A66DF}"/>
            </a:ext>
          </a:extLst>
        </xdr:cNvPr>
        <xdr:cNvCxnSpPr/>
      </xdr:nvCxnSpPr>
      <xdr:spPr>
        <a:xfrm flipH="1" flipV="1">
          <a:off x="1789680" y="51164559"/>
          <a:ext cx="3027249" cy="1981539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586862</xdr:colOff>
      <xdr:row>269</xdr:row>
      <xdr:rowOff>79888</xdr:rowOff>
    </xdr:from>
    <xdr:to>
      <xdr:col>2</xdr:col>
      <xdr:colOff>59408</xdr:colOff>
      <xdr:row>269</xdr:row>
      <xdr:rowOff>81168</xdr:rowOff>
    </xdr:to>
    <xdr:cxnSp macro="">
      <xdr:nvCxnSpPr>
        <xdr:cNvPr id="307" name="Conector recto 306">
          <a:extLst>
            <a:ext uri="{FF2B5EF4-FFF2-40B4-BE49-F238E27FC236}">
              <a16:creationId xmlns:a16="http://schemas.microsoft.com/office/drawing/2014/main" id="{E84294C7-2840-49B6-A7AD-6FB77B671F8F}"/>
            </a:ext>
          </a:extLst>
        </xdr:cNvPr>
        <xdr:cNvCxnSpPr/>
      </xdr:nvCxnSpPr>
      <xdr:spPr>
        <a:xfrm>
          <a:off x="1453330" y="51103162"/>
          <a:ext cx="339013" cy="128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457486</xdr:colOff>
      <xdr:row>269</xdr:row>
      <xdr:rowOff>172235</xdr:rowOff>
    </xdr:from>
    <xdr:to>
      <xdr:col>2</xdr:col>
      <xdr:colOff>711401</xdr:colOff>
      <xdr:row>270</xdr:row>
      <xdr:rowOff>147028</xdr:rowOff>
    </xdr:to>
    <xdr:cxnSp macro="">
      <xdr:nvCxnSpPr>
        <xdr:cNvPr id="308" name="Conector recto 307">
          <a:extLst>
            <a:ext uri="{FF2B5EF4-FFF2-40B4-BE49-F238E27FC236}">
              <a16:creationId xmlns:a16="http://schemas.microsoft.com/office/drawing/2014/main" id="{FAEF477A-9958-47DC-A3EC-65043D09AE0F}"/>
            </a:ext>
          </a:extLst>
        </xdr:cNvPr>
        <xdr:cNvCxnSpPr/>
      </xdr:nvCxnSpPr>
      <xdr:spPr>
        <a:xfrm flipH="1" flipV="1">
          <a:off x="2190421" y="51195509"/>
          <a:ext cx="253915" cy="174511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319367</xdr:colOff>
      <xdr:row>275</xdr:row>
      <xdr:rowOff>19611</xdr:rowOff>
    </xdr:from>
    <xdr:to>
      <xdr:col>5</xdr:col>
      <xdr:colOff>645242</xdr:colOff>
      <xdr:row>279</xdr:row>
      <xdr:rowOff>3072</xdr:rowOff>
    </xdr:to>
    <xdr:cxnSp macro="">
      <xdr:nvCxnSpPr>
        <xdr:cNvPr id="309" name="Conector recto 308">
          <a:extLst>
            <a:ext uri="{FF2B5EF4-FFF2-40B4-BE49-F238E27FC236}">
              <a16:creationId xmlns:a16="http://schemas.microsoft.com/office/drawing/2014/main" id="{5FEE375F-D14F-4E84-912F-5AA37AD234EC}"/>
            </a:ext>
          </a:extLst>
        </xdr:cNvPr>
        <xdr:cNvCxnSpPr/>
      </xdr:nvCxnSpPr>
      <xdr:spPr>
        <a:xfrm flipH="1" flipV="1">
          <a:off x="3785238" y="52241192"/>
          <a:ext cx="1192343" cy="78233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646236</xdr:colOff>
      <xdr:row>279</xdr:row>
      <xdr:rowOff>2258</xdr:rowOff>
    </xdr:from>
    <xdr:to>
      <xdr:col>6</xdr:col>
      <xdr:colOff>136103</xdr:colOff>
      <xdr:row>279</xdr:row>
      <xdr:rowOff>2277</xdr:rowOff>
    </xdr:to>
    <xdr:cxnSp macro="">
      <xdr:nvCxnSpPr>
        <xdr:cNvPr id="310" name="Conector recto 309">
          <a:extLst>
            <a:ext uri="{FF2B5EF4-FFF2-40B4-BE49-F238E27FC236}">
              <a16:creationId xmlns:a16="http://schemas.microsoft.com/office/drawing/2014/main" id="{36800ADB-3249-498C-A334-46D278057936}"/>
            </a:ext>
          </a:extLst>
        </xdr:cNvPr>
        <xdr:cNvCxnSpPr/>
      </xdr:nvCxnSpPr>
      <xdr:spPr>
        <a:xfrm flipH="1" flipV="1">
          <a:off x="4978575" y="53022710"/>
          <a:ext cx="356334" cy="1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787830</xdr:colOff>
      <xdr:row>277</xdr:row>
      <xdr:rowOff>37056</xdr:rowOff>
    </xdr:from>
    <xdr:to>
      <xdr:col>5</xdr:col>
      <xdr:colOff>259364</xdr:colOff>
      <xdr:row>278</xdr:row>
      <xdr:rowOff>61625</xdr:rowOff>
    </xdr:to>
    <xdr:cxnSp macro="">
      <xdr:nvCxnSpPr>
        <xdr:cNvPr id="311" name="Conector recto 310">
          <a:extLst>
            <a:ext uri="{FF2B5EF4-FFF2-40B4-BE49-F238E27FC236}">
              <a16:creationId xmlns:a16="http://schemas.microsoft.com/office/drawing/2014/main" id="{9630FA62-CE3E-4511-AD04-422AAC238E51}"/>
            </a:ext>
          </a:extLst>
        </xdr:cNvPr>
        <xdr:cNvCxnSpPr/>
      </xdr:nvCxnSpPr>
      <xdr:spPr>
        <a:xfrm>
          <a:off x="4253701" y="52648854"/>
          <a:ext cx="338002" cy="22428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690267</xdr:colOff>
      <xdr:row>278</xdr:row>
      <xdr:rowOff>60713</xdr:rowOff>
    </xdr:from>
    <xdr:to>
      <xdr:col>6</xdr:col>
      <xdr:colOff>735986</xdr:colOff>
      <xdr:row>278</xdr:row>
      <xdr:rowOff>104294</xdr:rowOff>
    </xdr:to>
    <xdr:sp macro="" textlink="">
      <xdr:nvSpPr>
        <xdr:cNvPr id="316" name="Diagrama de flujo: conector 315">
          <a:extLst>
            <a:ext uri="{FF2B5EF4-FFF2-40B4-BE49-F238E27FC236}">
              <a16:creationId xmlns:a16="http://schemas.microsoft.com/office/drawing/2014/main" id="{752EC151-3AF1-43BF-BCC7-208E32CAC778}"/>
            </a:ext>
          </a:extLst>
        </xdr:cNvPr>
        <xdr:cNvSpPr/>
      </xdr:nvSpPr>
      <xdr:spPr>
        <a:xfrm>
          <a:off x="5884193" y="52815206"/>
          <a:ext cx="45719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641948</xdr:colOff>
      <xdr:row>269</xdr:row>
      <xdr:rowOff>172633</xdr:rowOff>
    </xdr:from>
    <xdr:to>
      <xdr:col>1</xdr:col>
      <xdr:colOff>861203</xdr:colOff>
      <xdr:row>272</xdr:row>
      <xdr:rowOff>25267</xdr:rowOff>
    </xdr:to>
    <xdr:cxnSp macro="">
      <xdr:nvCxnSpPr>
        <xdr:cNvPr id="413" name="Conector: curvado 412">
          <a:extLst>
            <a:ext uri="{FF2B5EF4-FFF2-40B4-BE49-F238E27FC236}">
              <a16:creationId xmlns:a16="http://schemas.microsoft.com/office/drawing/2014/main" id="{911E2699-2BC9-4E6D-85F1-41F5BE0E3751}"/>
            </a:ext>
          </a:extLst>
        </xdr:cNvPr>
        <xdr:cNvCxnSpPr/>
      </xdr:nvCxnSpPr>
      <xdr:spPr>
        <a:xfrm rot="5400000" flipH="1" flipV="1">
          <a:off x="1388594" y="51410715"/>
          <a:ext cx="456791" cy="219255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245441</xdr:colOff>
      <xdr:row>274</xdr:row>
      <xdr:rowOff>79644</xdr:rowOff>
    </xdr:from>
    <xdr:to>
      <xdr:col>3</xdr:col>
      <xdr:colOff>709355</xdr:colOff>
      <xdr:row>276</xdr:row>
      <xdr:rowOff>40185</xdr:rowOff>
    </xdr:to>
    <xdr:cxnSp macro="">
      <xdr:nvCxnSpPr>
        <xdr:cNvPr id="414" name="Conector: curvado 413">
          <a:extLst>
            <a:ext uri="{FF2B5EF4-FFF2-40B4-BE49-F238E27FC236}">
              <a16:creationId xmlns:a16="http://schemas.microsoft.com/office/drawing/2014/main" id="{599A8683-E08E-4BD5-9EEF-D3745B94FB0C}"/>
            </a:ext>
          </a:extLst>
        </xdr:cNvPr>
        <xdr:cNvCxnSpPr/>
      </xdr:nvCxnSpPr>
      <xdr:spPr>
        <a:xfrm rot="5400000" flipH="1" flipV="1">
          <a:off x="2895695" y="51990322"/>
          <a:ext cx="358859" cy="463914"/>
        </a:xfrm>
        <a:prstGeom prst="curvedConnector3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796554</xdr:colOff>
      <xdr:row>279</xdr:row>
      <xdr:rowOff>51765</xdr:rowOff>
    </xdr:from>
    <xdr:to>
      <xdr:col>6</xdr:col>
      <xdr:colOff>281357</xdr:colOff>
      <xdr:row>281</xdr:row>
      <xdr:rowOff>20966</xdr:rowOff>
    </xdr:to>
    <xdr:cxnSp macro="">
      <xdr:nvCxnSpPr>
        <xdr:cNvPr id="415" name="Conector: curvado 414">
          <a:extLst>
            <a:ext uri="{FF2B5EF4-FFF2-40B4-BE49-F238E27FC236}">
              <a16:creationId xmlns:a16="http://schemas.microsoft.com/office/drawing/2014/main" id="{6110BBCF-5281-47BE-931D-D004700B4F6E}"/>
            </a:ext>
          </a:extLst>
        </xdr:cNvPr>
        <xdr:cNvCxnSpPr/>
      </xdr:nvCxnSpPr>
      <xdr:spPr>
        <a:xfrm rot="5400000" flipH="1" flipV="1">
          <a:off x="5117696" y="53019168"/>
          <a:ext cx="367519" cy="350713"/>
        </a:xfrm>
        <a:prstGeom prst="curvedConnector3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161441</xdr:colOff>
      <xdr:row>277</xdr:row>
      <xdr:rowOff>118606</xdr:rowOff>
    </xdr:from>
    <xdr:to>
      <xdr:col>4</xdr:col>
      <xdr:colOff>835692</xdr:colOff>
      <xdr:row>279</xdr:row>
      <xdr:rowOff>58119</xdr:rowOff>
    </xdr:to>
    <xdr:cxnSp macro="">
      <xdr:nvCxnSpPr>
        <xdr:cNvPr id="416" name="Conector recto de flecha 415">
          <a:extLst>
            <a:ext uri="{FF2B5EF4-FFF2-40B4-BE49-F238E27FC236}">
              <a16:creationId xmlns:a16="http://schemas.microsoft.com/office/drawing/2014/main" id="{247D6968-0E6A-43DB-BC22-81D4F4869414}"/>
            </a:ext>
          </a:extLst>
        </xdr:cNvPr>
        <xdr:cNvCxnSpPr>
          <a:endCxn id="624" idx="3"/>
        </xdr:cNvCxnSpPr>
      </xdr:nvCxnSpPr>
      <xdr:spPr>
        <a:xfrm flipV="1">
          <a:off x="3622729" y="52757953"/>
          <a:ext cx="674251" cy="33988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849631</xdr:colOff>
      <xdr:row>274</xdr:row>
      <xdr:rowOff>182884</xdr:rowOff>
    </xdr:from>
    <xdr:to>
      <xdr:col>5</xdr:col>
      <xdr:colOff>339090</xdr:colOff>
      <xdr:row>276</xdr:row>
      <xdr:rowOff>160020</xdr:rowOff>
    </xdr:to>
    <xdr:cxnSp macro="">
      <xdr:nvCxnSpPr>
        <xdr:cNvPr id="418" name="Conector: curvado 417">
          <a:extLst>
            <a:ext uri="{FF2B5EF4-FFF2-40B4-BE49-F238E27FC236}">
              <a16:creationId xmlns:a16="http://schemas.microsoft.com/office/drawing/2014/main" id="{D3C73F46-BAFB-4066-B6EC-77C867A89AFF}"/>
            </a:ext>
          </a:extLst>
        </xdr:cNvPr>
        <xdr:cNvCxnSpPr/>
      </xdr:nvCxnSpPr>
      <xdr:spPr>
        <a:xfrm rot="5400000">
          <a:off x="4312923" y="52349402"/>
          <a:ext cx="380996" cy="358139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277634</xdr:colOff>
      <xdr:row>267</xdr:row>
      <xdr:rowOff>10886</xdr:rowOff>
    </xdr:from>
    <xdr:to>
      <xdr:col>2</xdr:col>
      <xdr:colOff>59871</xdr:colOff>
      <xdr:row>269</xdr:row>
      <xdr:rowOff>38008</xdr:rowOff>
    </xdr:to>
    <xdr:cxnSp macro="">
      <xdr:nvCxnSpPr>
        <xdr:cNvPr id="422" name="Conector recto de flecha 421">
          <a:extLst>
            <a:ext uri="{FF2B5EF4-FFF2-40B4-BE49-F238E27FC236}">
              <a16:creationId xmlns:a16="http://schemas.microsoft.com/office/drawing/2014/main" id="{7D7E2F68-C03E-4B11-8410-055259F0C1D3}"/>
            </a:ext>
          </a:extLst>
        </xdr:cNvPr>
        <xdr:cNvCxnSpPr>
          <a:endCxn id="647" idx="7"/>
        </xdr:cNvCxnSpPr>
      </xdr:nvCxnSpPr>
      <xdr:spPr>
        <a:xfrm flipH="1">
          <a:off x="1146500" y="50632776"/>
          <a:ext cx="651103" cy="42670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5698</xdr:colOff>
      <xdr:row>277</xdr:row>
      <xdr:rowOff>0</xdr:rowOff>
    </xdr:from>
    <xdr:to>
      <xdr:col>6</xdr:col>
      <xdr:colOff>303989</xdr:colOff>
      <xdr:row>278</xdr:row>
      <xdr:rowOff>77739</xdr:rowOff>
    </xdr:to>
    <xdr:cxnSp macro="">
      <xdr:nvCxnSpPr>
        <xdr:cNvPr id="423" name="Conector recto de flecha 422">
          <a:extLst>
            <a:ext uri="{FF2B5EF4-FFF2-40B4-BE49-F238E27FC236}">
              <a16:creationId xmlns:a16="http://schemas.microsoft.com/office/drawing/2014/main" id="{71139216-F785-42ED-AC1D-46A8B835C880}"/>
            </a:ext>
          </a:extLst>
        </xdr:cNvPr>
        <xdr:cNvCxnSpPr>
          <a:endCxn id="612" idx="7"/>
        </xdr:cNvCxnSpPr>
      </xdr:nvCxnSpPr>
      <xdr:spPr>
        <a:xfrm flipH="1">
          <a:off x="5209996" y="52529362"/>
          <a:ext cx="298291" cy="27634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785863</xdr:colOff>
      <xdr:row>169</xdr:row>
      <xdr:rowOff>146633</xdr:rowOff>
    </xdr:from>
    <xdr:to>
      <xdr:col>3</xdr:col>
      <xdr:colOff>67223</xdr:colOff>
      <xdr:row>170</xdr:row>
      <xdr:rowOff>166750</xdr:rowOff>
    </xdr:to>
    <xdr:cxnSp macro="">
      <xdr:nvCxnSpPr>
        <xdr:cNvPr id="425" name="Conector recto de flecha 424">
          <a:extLst>
            <a:ext uri="{FF2B5EF4-FFF2-40B4-BE49-F238E27FC236}">
              <a16:creationId xmlns:a16="http://schemas.microsoft.com/office/drawing/2014/main" id="{D87B7447-63C6-4273-B8C4-A26E98EA1050}"/>
            </a:ext>
          </a:extLst>
        </xdr:cNvPr>
        <xdr:cNvCxnSpPr/>
      </xdr:nvCxnSpPr>
      <xdr:spPr>
        <a:xfrm>
          <a:off x="2519145" y="48783161"/>
          <a:ext cx="148001" cy="2213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432131</xdr:colOff>
      <xdr:row>168</xdr:row>
      <xdr:rowOff>128485</xdr:rowOff>
    </xdr:from>
    <xdr:to>
      <xdr:col>2</xdr:col>
      <xdr:colOff>811214</xdr:colOff>
      <xdr:row>170</xdr:row>
      <xdr:rowOff>60670</xdr:rowOff>
    </xdr:to>
    <xdr:cxnSp macro="">
      <xdr:nvCxnSpPr>
        <xdr:cNvPr id="426" name="Conector: curvado 425">
          <a:extLst>
            <a:ext uri="{FF2B5EF4-FFF2-40B4-BE49-F238E27FC236}">
              <a16:creationId xmlns:a16="http://schemas.microsoft.com/office/drawing/2014/main" id="{470977C0-03D9-4CFA-ADD0-E31ED0B977B6}"/>
            </a:ext>
          </a:extLst>
        </xdr:cNvPr>
        <xdr:cNvCxnSpPr/>
      </xdr:nvCxnSpPr>
      <xdr:spPr>
        <a:xfrm>
          <a:off x="2165413" y="48563781"/>
          <a:ext cx="379083" cy="334650"/>
        </a:xfrm>
        <a:prstGeom prst="curvedConnector3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449</xdr:colOff>
      <xdr:row>173</xdr:row>
      <xdr:rowOff>94958</xdr:rowOff>
    </xdr:from>
    <xdr:to>
      <xdr:col>2</xdr:col>
      <xdr:colOff>46168</xdr:colOff>
      <xdr:row>173</xdr:row>
      <xdr:rowOff>138540</xdr:rowOff>
    </xdr:to>
    <xdr:sp macro="" textlink="">
      <xdr:nvSpPr>
        <xdr:cNvPr id="471" name="Diagrama de flujo: conector 470">
          <a:extLst>
            <a:ext uri="{FF2B5EF4-FFF2-40B4-BE49-F238E27FC236}">
              <a16:creationId xmlns:a16="http://schemas.microsoft.com/office/drawing/2014/main" id="{36D40E48-FE7E-478D-A523-C24626251BCE}"/>
            </a:ext>
          </a:extLst>
        </xdr:cNvPr>
        <xdr:cNvSpPr/>
      </xdr:nvSpPr>
      <xdr:spPr>
        <a:xfrm>
          <a:off x="1733731" y="49514951"/>
          <a:ext cx="45719" cy="43582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799476</xdr:colOff>
      <xdr:row>173</xdr:row>
      <xdr:rowOff>8562</xdr:rowOff>
    </xdr:from>
    <xdr:to>
      <xdr:col>1</xdr:col>
      <xdr:colOff>845195</xdr:colOff>
      <xdr:row>173</xdr:row>
      <xdr:rowOff>52144</xdr:rowOff>
    </xdr:to>
    <xdr:sp macro="" textlink="">
      <xdr:nvSpPr>
        <xdr:cNvPr id="472" name="Diagrama de flujo: conector 471">
          <a:extLst>
            <a:ext uri="{FF2B5EF4-FFF2-40B4-BE49-F238E27FC236}">
              <a16:creationId xmlns:a16="http://schemas.microsoft.com/office/drawing/2014/main" id="{9EAD0A15-3A20-4E84-805C-9D3663503156}"/>
            </a:ext>
          </a:extLst>
        </xdr:cNvPr>
        <xdr:cNvSpPr/>
      </xdr:nvSpPr>
      <xdr:spPr>
        <a:xfrm>
          <a:off x="1666117" y="49428555"/>
          <a:ext cx="45719" cy="43582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19749</xdr:colOff>
      <xdr:row>45</xdr:row>
      <xdr:rowOff>119709</xdr:rowOff>
    </xdr:from>
    <xdr:to>
      <xdr:col>6</xdr:col>
      <xdr:colOff>35517</xdr:colOff>
      <xdr:row>53</xdr:row>
      <xdr:rowOff>41975</xdr:rowOff>
    </xdr:to>
    <xdr:cxnSp macro="">
      <xdr:nvCxnSpPr>
        <xdr:cNvPr id="505" name="Conector recto 504">
          <a:extLst>
            <a:ext uri="{FF2B5EF4-FFF2-40B4-BE49-F238E27FC236}">
              <a16:creationId xmlns:a16="http://schemas.microsoft.com/office/drawing/2014/main" id="{69CA2214-5E39-4EF8-9033-317AB7C5119B}"/>
            </a:ext>
          </a:extLst>
        </xdr:cNvPr>
        <xdr:cNvCxnSpPr/>
      </xdr:nvCxnSpPr>
      <xdr:spPr>
        <a:xfrm>
          <a:off x="5211681" y="9402548"/>
          <a:ext cx="15768" cy="132357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264781</xdr:colOff>
      <xdr:row>35</xdr:row>
      <xdr:rowOff>33237</xdr:rowOff>
    </xdr:from>
    <xdr:to>
      <xdr:col>7</xdr:col>
      <xdr:colOff>269001</xdr:colOff>
      <xdr:row>36</xdr:row>
      <xdr:rowOff>64327</xdr:rowOff>
    </xdr:to>
    <xdr:cxnSp macro="">
      <xdr:nvCxnSpPr>
        <xdr:cNvPr id="537" name="Conector recto de flecha 536">
          <a:extLst>
            <a:ext uri="{FF2B5EF4-FFF2-40B4-BE49-F238E27FC236}">
              <a16:creationId xmlns:a16="http://schemas.microsoft.com/office/drawing/2014/main" id="{E3EB636C-ACCF-4E94-8FF0-0866DCF57115}"/>
            </a:ext>
          </a:extLst>
        </xdr:cNvPr>
        <xdr:cNvCxnSpPr/>
      </xdr:nvCxnSpPr>
      <xdr:spPr>
        <a:xfrm flipH="1" flipV="1">
          <a:off x="6335715" y="7337408"/>
          <a:ext cx="4220" cy="23161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518809</xdr:colOff>
      <xdr:row>268</xdr:row>
      <xdr:rowOff>187226</xdr:rowOff>
    </xdr:from>
    <xdr:to>
      <xdr:col>2</xdr:col>
      <xdr:colOff>644457</xdr:colOff>
      <xdr:row>268</xdr:row>
      <xdr:rowOff>187226</xdr:rowOff>
    </xdr:to>
    <xdr:cxnSp macro="">
      <xdr:nvCxnSpPr>
        <xdr:cNvPr id="549" name="Conector recto 548">
          <a:extLst>
            <a:ext uri="{FF2B5EF4-FFF2-40B4-BE49-F238E27FC236}">
              <a16:creationId xmlns:a16="http://schemas.microsoft.com/office/drawing/2014/main" id="{757802EE-4AE3-402C-975D-EB7A0E84CF36}"/>
            </a:ext>
          </a:extLst>
        </xdr:cNvPr>
        <xdr:cNvCxnSpPr/>
      </xdr:nvCxnSpPr>
      <xdr:spPr>
        <a:xfrm>
          <a:off x="518809" y="50896861"/>
          <a:ext cx="185480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510520</xdr:colOff>
      <xdr:row>270</xdr:row>
      <xdr:rowOff>6569</xdr:rowOff>
    </xdr:from>
    <xdr:to>
      <xdr:col>2</xdr:col>
      <xdr:colOff>182692</xdr:colOff>
      <xdr:row>270</xdr:row>
      <xdr:rowOff>10783</xdr:rowOff>
    </xdr:to>
    <xdr:cxnSp macro="">
      <xdr:nvCxnSpPr>
        <xdr:cNvPr id="550" name="Conector recto 549">
          <a:extLst>
            <a:ext uri="{FF2B5EF4-FFF2-40B4-BE49-F238E27FC236}">
              <a16:creationId xmlns:a16="http://schemas.microsoft.com/office/drawing/2014/main" id="{DC9DE94F-AE4B-4216-992E-D0D5FE0F1B9F}"/>
            </a:ext>
          </a:extLst>
        </xdr:cNvPr>
        <xdr:cNvCxnSpPr/>
      </xdr:nvCxnSpPr>
      <xdr:spPr>
        <a:xfrm>
          <a:off x="510520" y="5692994"/>
          <a:ext cx="1405722" cy="421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514304</xdr:colOff>
      <xdr:row>268</xdr:row>
      <xdr:rowOff>193636</xdr:rowOff>
    </xdr:from>
    <xdr:to>
      <xdr:col>0</xdr:col>
      <xdr:colOff>514852</xdr:colOff>
      <xdr:row>270</xdr:row>
      <xdr:rowOff>742</xdr:rowOff>
    </xdr:to>
    <xdr:cxnSp macro="">
      <xdr:nvCxnSpPr>
        <xdr:cNvPr id="551" name="Conector recto 550">
          <a:extLst>
            <a:ext uri="{FF2B5EF4-FFF2-40B4-BE49-F238E27FC236}">
              <a16:creationId xmlns:a16="http://schemas.microsoft.com/office/drawing/2014/main" id="{8736E14A-C203-432B-8DCA-DFAB02A1E45E}"/>
            </a:ext>
          </a:extLst>
        </xdr:cNvPr>
        <xdr:cNvCxnSpPr/>
      </xdr:nvCxnSpPr>
      <xdr:spPr>
        <a:xfrm flipV="1">
          <a:off x="514304" y="5480011"/>
          <a:ext cx="548" cy="20715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647659</xdr:colOff>
      <xdr:row>268</xdr:row>
      <xdr:rowOff>186171</xdr:rowOff>
    </xdr:from>
    <xdr:to>
      <xdr:col>3</xdr:col>
      <xdr:colOff>72406</xdr:colOff>
      <xdr:row>271</xdr:row>
      <xdr:rowOff>4</xdr:rowOff>
    </xdr:to>
    <xdr:cxnSp macro="">
      <xdr:nvCxnSpPr>
        <xdr:cNvPr id="552" name="Conector: angular 551">
          <a:extLst>
            <a:ext uri="{FF2B5EF4-FFF2-40B4-BE49-F238E27FC236}">
              <a16:creationId xmlns:a16="http://schemas.microsoft.com/office/drawing/2014/main" id="{8463DEC7-F1F3-47F1-8A23-26538A3AC81F}"/>
            </a:ext>
          </a:extLst>
        </xdr:cNvPr>
        <xdr:cNvCxnSpPr/>
      </xdr:nvCxnSpPr>
      <xdr:spPr>
        <a:xfrm rot="16200000" flipV="1">
          <a:off x="2320016" y="5533739"/>
          <a:ext cx="413908" cy="291522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67837</xdr:colOff>
      <xdr:row>270</xdr:row>
      <xdr:rowOff>195509</xdr:rowOff>
    </xdr:from>
    <xdr:to>
      <xdr:col>3</xdr:col>
      <xdr:colOff>724669</xdr:colOff>
      <xdr:row>272</xdr:row>
      <xdr:rowOff>5013</xdr:rowOff>
    </xdr:to>
    <xdr:cxnSp macro="">
      <xdr:nvCxnSpPr>
        <xdr:cNvPr id="553" name="Conector: angular 552">
          <a:extLst>
            <a:ext uri="{FF2B5EF4-FFF2-40B4-BE49-F238E27FC236}">
              <a16:creationId xmlns:a16="http://schemas.microsoft.com/office/drawing/2014/main" id="{8BDAEADA-B344-4AEB-A9D1-6739E3D88292}"/>
            </a:ext>
          </a:extLst>
        </xdr:cNvPr>
        <xdr:cNvCxnSpPr/>
      </xdr:nvCxnSpPr>
      <xdr:spPr>
        <a:xfrm rot="10800000" flipH="1" flipV="1">
          <a:off x="2668162" y="5881934"/>
          <a:ext cx="656832" cy="209554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721554</xdr:colOff>
      <xdr:row>272</xdr:row>
      <xdr:rowOff>6653</xdr:rowOff>
    </xdr:from>
    <xdr:to>
      <xdr:col>4</xdr:col>
      <xdr:colOff>149580</xdr:colOff>
      <xdr:row>274</xdr:row>
      <xdr:rowOff>12032</xdr:rowOff>
    </xdr:to>
    <xdr:cxnSp macro="">
      <xdr:nvCxnSpPr>
        <xdr:cNvPr id="554" name="Conector: angular 553">
          <a:extLst>
            <a:ext uri="{FF2B5EF4-FFF2-40B4-BE49-F238E27FC236}">
              <a16:creationId xmlns:a16="http://schemas.microsoft.com/office/drawing/2014/main" id="{7D59E400-93A7-473A-807D-57017BD2227D}"/>
            </a:ext>
          </a:extLst>
        </xdr:cNvPr>
        <xdr:cNvCxnSpPr/>
      </xdr:nvCxnSpPr>
      <xdr:spPr>
        <a:xfrm rot="5400000" flipV="1">
          <a:off x="3266565" y="6148442"/>
          <a:ext cx="405429" cy="294801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151228</xdr:colOff>
      <xdr:row>274</xdr:row>
      <xdr:rowOff>12027</xdr:rowOff>
    </xdr:from>
    <xdr:to>
      <xdr:col>4</xdr:col>
      <xdr:colOff>652652</xdr:colOff>
      <xdr:row>275</xdr:row>
      <xdr:rowOff>22057</xdr:rowOff>
    </xdr:to>
    <xdr:cxnSp macro="">
      <xdr:nvCxnSpPr>
        <xdr:cNvPr id="555" name="Conector: angular 554">
          <a:extLst>
            <a:ext uri="{FF2B5EF4-FFF2-40B4-BE49-F238E27FC236}">
              <a16:creationId xmlns:a16="http://schemas.microsoft.com/office/drawing/2014/main" id="{0783BFC8-08CC-49E1-8CBC-15BC5E50F877}"/>
            </a:ext>
          </a:extLst>
        </xdr:cNvPr>
        <xdr:cNvCxnSpPr/>
      </xdr:nvCxnSpPr>
      <xdr:spPr>
        <a:xfrm flipH="1" flipV="1">
          <a:off x="3618328" y="6498552"/>
          <a:ext cx="501424" cy="210055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650927</xdr:colOff>
      <xdr:row>275</xdr:row>
      <xdr:rowOff>18684</xdr:rowOff>
    </xdr:from>
    <xdr:to>
      <xdr:col>5</xdr:col>
      <xdr:colOff>78953</xdr:colOff>
      <xdr:row>277</xdr:row>
      <xdr:rowOff>24063</xdr:rowOff>
    </xdr:to>
    <xdr:cxnSp macro="">
      <xdr:nvCxnSpPr>
        <xdr:cNvPr id="556" name="Conector: angular 555">
          <a:extLst>
            <a:ext uri="{FF2B5EF4-FFF2-40B4-BE49-F238E27FC236}">
              <a16:creationId xmlns:a16="http://schemas.microsoft.com/office/drawing/2014/main" id="{E4414C7C-268C-4268-9E6A-C7054CC523DC}"/>
            </a:ext>
          </a:extLst>
        </xdr:cNvPr>
        <xdr:cNvCxnSpPr/>
      </xdr:nvCxnSpPr>
      <xdr:spPr>
        <a:xfrm rot="5400000" flipV="1">
          <a:off x="4062713" y="6760548"/>
          <a:ext cx="405429" cy="294801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79169</xdr:colOff>
      <xdr:row>277</xdr:row>
      <xdr:rowOff>24055</xdr:rowOff>
    </xdr:from>
    <xdr:to>
      <xdr:col>5</xdr:col>
      <xdr:colOff>820119</xdr:colOff>
      <xdr:row>278</xdr:row>
      <xdr:rowOff>25831</xdr:rowOff>
    </xdr:to>
    <xdr:cxnSp macro="">
      <xdr:nvCxnSpPr>
        <xdr:cNvPr id="557" name="Conector: angular 556">
          <a:extLst>
            <a:ext uri="{FF2B5EF4-FFF2-40B4-BE49-F238E27FC236}">
              <a16:creationId xmlns:a16="http://schemas.microsoft.com/office/drawing/2014/main" id="{84862EC9-7897-4171-90F2-5A6F4BC55FEB}"/>
            </a:ext>
          </a:extLst>
        </xdr:cNvPr>
        <xdr:cNvCxnSpPr/>
      </xdr:nvCxnSpPr>
      <xdr:spPr>
        <a:xfrm>
          <a:off x="4405779" y="52673089"/>
          <a:ext cx="740950" cy="201962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186755</xdr:colOff>
      <xdr:row>270</xdr:row>
      <xdr:rowOff>10624</xdr:rowOff>
    </xdr:from>
    <xdr:to>
      <xdr:col>5</xdr:col>
      <xdr:colOff>478276</xdr:colOff>
      <xdr:row>279</xdr:row>
      <xdr:rowOff>101330</xdr:rowOff>
    </xdr:to>
    <xdr:cxnSp macro="">
      <xdr:nvCxnSpPr>
        <xdr:cNvPr id="558" name="Conector recto 557">
          <a:extLst>
            <a:ext uri="{FF2B5EF4-FFF2-40B4-BE49-F238E27FC236}">
              <a16:creationId xmlns:a16="http://schemas.microsoft.com/office/drawing/2014/main" id="{0803E3D8-63E9-47E0-AC90-283AA6D87C09}"/>
            </a:ext>
          </a:extLst>
        </xdr:cNvPr>
        <xdr:cNvCxnSpPr/>
      </xdr:nvCxnSpPr>
      <xdr:spPr>
        <a:xfrm flipH="1" flipV="1">
          <a:off x="1920305" y="5697049"/>
          <a:ext cx="2891846" cy="189093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818745</xdr:colOff>
      <xdr:row>282</xdr:row>
      <xdr:rowOff>109436</xdr:rowOff>
    </xdr:from>
    <xdr:to>
      <xdr:col>2</xdr:col>
      <xdr:colOff>603925</xdr:colOff>
      <xdr:row>282</xdr:row>
      <xdr:rowOff>117542</xdr:rowOff>
    </xdr:to>
    <xdr:cxnSp macro="">
      <xdr:nvCxnSpPr>
        <xdr:cNvPr id="559" name="Conector recto de flecha 558">
          <a:extLst>
            <a:ext uri="{FF2B5EF4-FFF2-40B4-BE49-F238E27FC236}">
              <a16:creationId xmlns:a16="http://schemas.microsoft.com/office/drawing/2014/main" id="{02C66D7E-B92A-4BD3-885D-8059C8B489FF}"/>
            </a:ext>
          </a:extLst>
        </xdr:cNvPr>
        <xdr:cNvCxnSpPr/>
      </xdr:nvCxnSpPr>
      <xdr:spPr>
        <a:xfrm flipV="1">
          <a:off x="818745" y="8196161"/>
          <a:ext cx="1518730" cy="810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603925</xdr:colOff>
      <xdr:row>282</xdr:row>
      <xdr:rowOff>113489</xdr:rowOff>
    </xdr:from>
    <xdr:to>
      <xdr:col>5</xdr:col>
      <xdr:colOff>449904</xdr:colOff>
      <xdr:row>282</xdr:row>
      <xdr:rowOff>113489</xdr:rowOff>
    </xdr:to>
    <xdr:cxnSp macro="">
      <xdr:nvCxnSpPr>
        <xdr:cNvPr id="560" name="Conector recto de flecha 559">
          <a:extLst>
            <a:ext uri="{FF2B5EF4-FFF2-40B4-BE49-F238E27FC236}">
              <a16:creationId xmlns:a16="http://schemas.microsoft.com/office/drawing/2014/main" id="{DE8F452C-2CF1-4E78-AB64-6DAEBC53C6D3}"/>
            </a:ext>
          </a:extLst>
        </xdr:cNvPr>
        <xdr:cNvCxnSpPr/>
      </xdr:nvCxnSpPr>
      <xdr:spPr>
        <a:xfrm>
          <a:off x="2337475" y="8200214"/>
          <a:ext cx="2446304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453957</xdr:colOff>
      <xdr:row>282</xdr:row>
      <xdr:rowOff>113489</xdr:rowOff>
    </xdr:from>
    <xdr:to>
      <xdr:col>6</xdr:col>
      <xdr:colOff>701202</xdr:colOff>
      <xdr:row>282</xdr:row>
      <xdr:rowOff>113489</xdr:rowOff>
    </xdr:to>
    <xdr:cxnSp macro="">
      <xdr:nvCxnSpPr>
        <xdr:cNvPr id="561" name="Conector recto de flecha 560">
          <a:extLst>
            <a:ext uri="{FF2B5EF4-FFF2-40B4-BE49-F238E27FC236}">
              <a16:creationId xmlns:a16="http://schemas.microsoft.com/office/drawing/2014/main" id="{403B0C83-4D86-4FF3-9966-76A2EBECF280}"/>
            </a:ext>
          </a:extLst>
        </xdr:cNvPr>
        <xdr:cNvCxnSpPr/>
      </xdr:nvCxnSpPr>
      <xdr:spPr>
        <a:xfrm>
          <a:off x="4787832" y="8200214"/>
          <a:ext cx="111402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705255</xdr:colOff>
      <xdr:row>282</xdr:row>
      <xdr:rowOff>113489</xdr:rowOff>
    </xdr:from>
    <xdr:to>
      <xdr:col>7</xdr:col>
      <xdr:colOff>175461</xdr:colOff>
      <xdr:row>282</xdr:row>
      <xdr:rowOff>115303</xdr:rowOff>
    </xdr:to>
    <xdr:cxnSp macro="">
      <xdr:nvCxnSpPr>
        <xdr:cNvPr id="562" name="Conector recto de flecha 561">
          <a:extLst>
            <a:ext uri="{FF2B5EF4-FFF2-40B4-BE49-F238E27FC236}">
              <a16:creationId xmlns:a16="http://schemas.microsoft.com/office/drawing/2014/main" id="{2238C782-B314-48CE-A131-7169087CD4DB}"/>
            </a:ext>
          </a:extLst>
        </xdr:cNvPr>
        <xdr:cNvCxnSpPr/>
      </xdr:nvCxnSpPr>
      <xdr:spPr>
        <a:xfrm>
          <a:off x="5905905" y="8200214"/>
          <a:ext cx="336981" cy="1814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602208</xdr:colOff>
      <xdr:row>278</xdr:row>
      <xdr:rowOff>59871</xdr:rowOff>
    </xdr:from>
    <xdr:to>
      <xdr:col>2</xdr:col>
      <xdr:colOff>604157</xdr:colOff>
      <xdr:row>282</xdr:row>
      <xdr:rowOff>44740</xdr:rowOff>
    </xdr:to>
    <xdr:cxnSp macro="">
      <xdr:nvCxnSpPr>
        <xdr:cNvPr id="567" name="Conector recto 566">
          <a:extLst>
            <a:ext uri="{FF2B5EF4-FFF2-40B4-BE49-F238E27FC236}">
              <a16:creationId xmlns:a16="http://schemas.microsoft.com/office/drawing/2014/main" id="{9AC1C3A8-1B65-4E03-9C58-AE6B99356E31}"/>
            </a:ext>
          </a:extLst>
        </xdr:cNvPr>
        <xdr:cNvCxnSpPr/>
      </xdr:nvCxnSpPr>
      <xdr:spPr>
        <a:xfrm flipH="1">
          <a:off x="2333037" y="52991657"/>
          <a:ext cx="1949" cy="79041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454138</xdr:colOff>
      <xdr:row>276</xdr:row>
      <xdr:rowOff>150592</xdr:rowOff>
    </xdr:from>
    <xdr:to>
      <xdr:col>0</xdr:col>
      <xdr:colOff>462929</xdr:colOff>
      <xdr:row>282</xdr:row>
      <xdr:rowOff>53876</xdr:rowOff>
    </xdr:to>
    <xdr:cxnSp macro="">
      <xdr:nvCxnSpPr>
        <xdr:cNvPr id="568" name="Conector recto 567">
          <a:extLst>
            <a:ext uri="{FF2B5EF4-FFF2-40B4-BE49-F238E27FC236}">
              <a16:creationId xmlns:a16="http://schemas.microsoft.com/office/drawing/2014/main" id="{DD4D17DE-657F-4A7B-AC4F-7C1CDF547BE5}"/>
            </a:ext>
          </a:extLst>
        </xdr:cNvPr>
        <xdr:cNvCxnSpPr/>
      </xdr:nvCxnSpPr>
      <xdr:spPr>
        <a:xfrm flipH="1">
          <a:off x="454138" y="7037167"/>
          <a:ext cx="8791" cy="110343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824581</xdr:colOff>
      <xdr:row>276</xdr:row>
      <xdr:rowOff>145073</xdr:rowOff>
    </xdr:from>
    <xdr:to>
      <xdr:col>0</xdr:col>
      <xdr:colOff>834519</xdr:colOff>
      <xdr:row>282</xdr:row>
      <xdr:rowOff>48357</xdr:rowOff>
    </xdr:to>
    <xdr:cxnSp macro="">
      <xdr:nvCxnSpPr>
        <xdr:cNvPr id="569" name="Conector recto 568">
          <a:extLst>
            <a:ext uri="{FF2B5EF4-FFF2-40B4-BE49-F238E27FC236}">
              <a16:creationId xmlns:a16="http://schemas.microsoft.com/office/drawing/2014/main" id="{13A8F667-DC6B-48A5-89D8-D5C14E5543FC}"/>
            </a:ext>
          </a:extLst>
        </xdr:cNvPr>
        <xdr:cNvCxnSpPr/>
      </xdr:nvCxnSpPr>
      <xdr:spPr>
        <a:xfrm flipH="1">
          <a:off x="824581" y="7031648"/>
          <a:ext cx="9938" cy="110343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503386</xdr:colOff>
      <xdr:row>270</xdr:row>
      <xdr:rowOff>43802</xdr:rowOff>
    </xdr:from>
    <xdr:to>
      <xdr:col>0</xdr:col>
      <xdr:colOff>840932</xdr:colOff>
      <xdr:row>272</xdr:row>
      <xdr:rowOff>24429</xdr:rowOff>
    </xdr:to>
    <xdr:sp macro="" textlink="">
      <xdr:nvSpPr>
        <xdr:cNvPr id="570" name="Rectángulo 569">
          <a:extLst>
            <a:ext uri="{FF2B5EF4-FFF2-40B4-BE49-F238E27FC236}">
              <a16:creationId xmlns:a16="http://schemas.microsoft.com/office/drawing/2014/main" id="{9784DE48-8A6E-478F-A0C5-7ADC32DECD3F}"/>
            </a:ext>
          </a:extLst>
        </xdr:cNvPr>
        <xdr:cNvSpPr/>
      </xdr:nvSpPr>
      <xdr:spPr>
        <a:xfrm>
          <a:off x="503386" y="5730227"/>
          <a:ext cx="337546" cy="380677"/>
        </a:xfrm>
        <a:prstGeom prst="rect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616304</xdr:colOff>
      <xdr:row>272</xdr:row>
      <xdr:rowOff>36711</xdr:rowOff>
    </xdr:from>
    <xdr:to>
      <xdr:col>0</xdr:col>
      <xdr:colOff>686218</xdr:colOff>
      <xdr:row>273</xdr:row>
      <xdr:rowOff>35944</xdr:rowOff>
    </xdr:to>
    <xdr:cxnSp macro="">
      <xdr:nvCxnSpPr>
        <xdr:cNvPr id="571" name="Conector recto de flecha 570">
          <a:extLst>
            <a:ext uri="{FF2B5EF4-FFF2-40B4-BE49-F238E27FC236}">
              <a16:creationId xmlns:a16="http://schemas.microsoft.com/office/drawing/2014/main" id="{509C624B-49B7-47C5-98FD-66EC031FE65A}"/>
            </a:ext>
          </a:extLst>
        </xdr:cNvPr>
        <xdr:cNvCxnSpPr/>
      </xdr:nvCxnSpPr>
      <xdr:spPr>
        <a:xfrm flipV="1">
          <a:off x="616304" y="6123186"/>
          <a:ext cx="69914" cy="199258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515684</xdr:colOff>
      <xdr:row>272</xdr:row>
      <xdr:rowOff>167217</xdr:rowOff>
    </xdr:from>
    <xdr:to>
      <xdr:col>3</xdr:col>
      <xdr:colOff>663280</xdr:colOff>
      <xdr:row>273</xdr:row>
      <xdr:rowOff>187334</xdr:rowOff>
    </xdr:to>
    <xdr:cxnSp macro="">
      <xdr:nvCxnSpPr>
        <xdr:cNvPr id="572" name="Conector recto de flecha 571">
          <a:extLst>
            <a:ext uri="{FF2B5EF4-FFF2-40B4-BE49-F238E27FC236}">
              <a16:creationId xmlns:a16="http://schemas.microsoft.com/office/drawing/2014/main" id="{8498B114-4E5A-4A86-B66E-4EDB67CFCED5}"/>
            </a:ext>
          </a:extLst>
        </xdr:cNvPr>
        <xdr:cNvCxnSpPr/>
      </xdr:nvCxnSpPr>
      <xdr:spPr>
        <a:xfrm flipH="1">
          <a:off x="3111927" y="51890688"/>
          <a:ext cx="147596" cy="221503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408375</xdr:colOff>
      <xdr:row>268</xdr:row>
      <xdr:rowOff>190501</xdr:rowOff>
    </xdr:from>
    <xdr:to>
      <xdr:col>0</xdr:col>
      <xdr:colOff>412595</xdr:colOff>
      <xdr:row>270</xdr:row>
      <xdr:rowOff>21566</xdr:rowOff>
    </xdr:to>
    <xdr:cxnSp macro="">
      <xdr:nvCxnSpPr>
        <xdr:cNvPr id="573" name="Conector recto de flecha 572">
          <a:extLst>
            <a:ext uri="{FF2B5EF4-FFF2-40B4-BE49-F238E27FC236}">
              <a16:creationId xmlns:a16="http://schemas.microsoft.com/office/drawing/2014/main" id="{EFA3752B-9D2D-4423-9FF1-0A7F9CB1FDF3}"/>
            </a:ext>
          </a:extLst>
        </xdr:cNvPr>
        <xdr:cNvCxnSpPr/>
      </xdr:nvCxnSpPr>
      <xdr:spPr>
        <a:xfrm flipH="1" flipV="1">
          <a:off x="408375" y="5476876"/>
          <a:ext cx="4220" cy="23111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636815</xdr:colOff>
      <xdr:row>271</xdr:row>
      <xdr:rowOff>145914</xdr:rowOff>
    </xdr:from>
    <xdr:to>
      <xdr:col>4</xdr:col>
      <xdr:colOff>239140</xdr:colOff>
      <xdr:row>273</xdr:row>
      <xdr:rowOff>108856</xdr:rowOff>
    </xdr:to>
    <xdr:cxnSp macro="">
      <xdr:nvCxnSpPr>
        <xdr:cNvPr id="574" name="Conector: curvado 573">
          <a:extLst>
            <a:ext uri="{FF2B5EF4-FFF2-40B4-BE49-F238E27FC236}">
              <a16:creationId xmlns:a16="http://schemas.microsoft.com/office/drawing/2014/main" id="{1EEA3DC0-91AE-4C6D-9707-138B11E88F32}"/>
            </a:ext>
          </a:extLst>
        </xdr:cNvPr>
        <xdr:cNvCxnSpPr/>
      </xdr:nvCxnSpPr>
      <xdr:spPr>
        <a:xfrm rot="10800000" flipV="1">
          <a:off x="3233058" y="51668000"/>
          <a:ext cx="467739" cy="365713"/>
        </a:xfrm>
        <a:prstGeom prst="curvedConnector3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822799</xdr:colOff>
      <xdr:row>278</xdr:row>
      <xdr:rowOff>15040</xdr:rowOff>
    </xdr:from>
    <xdr:to>
      <xdr:col>7</xdr:col>
      <xdr:colOff>165434</xdr:colOff>
      <xdr:row>278</xdr:row>
      <xdr:rowOff>23360</xdr:rowOff>
    </xdr:to>
    <xdr:cxnSp macro="">
      <xdr:nvCxnSpPr>
        <xdr:cNvPr id="575" name="Conector recto 574">
          <a:extLst>
            <a:ext uri="{FF2B5EF4-FFF2-40B4-BE49-F238E27FC236}">
              <a16:creationId xmlns:a16="http://schemas.microsoft.com/office/drawing/2014/main" id="{9C53B1A7-D656-4FE3-9E81-2C88E79EFCE6}"/>
            </a:ext>
          </a:extLst>
        </xdr:cNvPr>
        <xdr:cNvCxnSpPr/>
      </xdr:nvCxnSpPr>
      <xdr:spPr>
        <a:xfrm flipH="1">
          <a:off x="5159181" y="52878790"/>
          <a:ext cx="1077187" cy="83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475259</xdr:colOff>
      <xdr:row>279</xdr:row>
      <xdr:rowOff>90237</xdr:rowOff>
    </xdr:from>
    <xdr:to>
      <xdr:col>7</xdr:col>
      <xdr:colOff>165434</xdr:colOff>
      <xdr:row>279</xdr:row>
      <xdr:rowOff>101957</xdr:rowOff>
    </xdr:to>
    <xdr:cxnSp macro="">
      <xdr:nvCxnSpPr>
        <xdr:cNvPr id="576" name="Conector recto 575">
          <a:extLst>
            <a:ext uri="{FF2B5EF4-FFF2-40B4-BE49-F238E27FC236}">
              <a16:creationId xmlns:a16="http://schemas.microsoft.com/office/drawing/2014/main" id="{B755BACA-12F6-465C-A8D7-3EBFEB4370A1}"/>
            </a:ext>
          </a:extLst>
        </xdr:cNvPr>
        <xdr:cNvCxnSpPr/>
      </xdr:nvCxnSpPr>
      <xdr:spPr>
        <a:xfrm flipH="1">
          <a:off x="4809134" y="7576887"/>
          <a:ext cx="1423725" cy="117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164757</xdr:colOff>
      <xdr:row>278</xdr:row>
      <xdr:rowOff>18020</xdr:rowOff>
    </xdr:from>
    <xdr:to>
      <xdr:col>7</xdr:col>
      <xdr:colOff>166578</xdr:colOff>
      <xdr:row>279</xdr:row>
      <xdr:rowOff>93633</xdr:rowOff>
    </xdr:to>
    <xdr:cxnSp macro="">
      <xdr:nvCxnSpPr>
        <xdr:cNvPr id="577" name="Conector recto 576">
          <a:extLst>
            <a:ext uri="{FF2B5EF4-FFF2-40B4-BE49-F238E27FC236}">
              <a16:creationId xmlns:a16="http://schemas.microsoft.com/office/drawing/2014/main" id="{E80DC600-E06C-4950-8E6C-D6B6BEDC324B}"/>
            </a:ext>
          </a:extLst>
        </xdr:cNvPr>
        <xdr:cNvCxnSpPr/>
      </xdr:nvCxnSpPr>
      <xdr:spPr>
        <a:xfrm>
          <a:off x="6237588" y="52907513"/>
          <a:ext cx="1821" cy="27641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516508</xdr:colOff>
      <xdr:row>267</xdr:row>
      <xdr:rowOff>0</xdr:rowOff>
    </xdr:from>
    <xdr:to>
      <xdr:col>0</xdr:col>
      <xdr:colOff>847092</xdr:colOff>
      <xdr:row>268</xdr:row>
      <xdr:rowOff>148717</xdr:rowOff>
    </xdr:to>
    <xdr:sp macro="" textlink="">
      <xdr:nvSpPr>
        <xdr:cNvPr id="578" name="Rectángulo 577">
          <a:extLst>
            <a:ext uri="{FF2B5EF4-FFF2-40B4-BE49-F238E27FC236}">
              <a16:creationId xmlns:a16="http://schemas.microsoft.com/office/drawing/2014/main" id="{9A6A6F03-44F5-4A47-B265-29200E69D282}"/>
            </a:ext>
          </a:extLst>
        </xdr:cNvPr>
        <xdr:cNvSpPr/>
      </xdr:nvSpPr>
      <xdr:spPr>
        <a:xfrm>
          <a:off x="516508" y="50692050"/>
          <a:ext cx="330584" cy="348742"/>
        </a:xfrm>
        <a:prstGeom prst="rect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720650</xdr:colOff>
      <xdr:row>279</xdr:row>
      <xdr:rowOff>130904</xdr:rowOff>
    </xdr:from>
    <xdr:to>
      <xdr:col>7</xdr:col>
      <xdr:colOff>170447</xdr:colOff>
      <xdr:row>281</xdr:row>
      <xdr:rowOff>111530</xdr:rowOff>
    </xdr:to>
    <xdr:sp macro="" textlink="">
      <xdr:nvSpPr>
        <xdr:cNvPr id="579" name="Rectángulo 578">
          <a:extLst>
            <a:ext uri="{FF2B5EF4-FFF2-40B4-BE49-F238E27FC236}">
              <a16:creationId xmlns:a16="http://schemas.microsoft.com/office/drawing/2014/main" id="{B2489440-A5E2-43CB-A66C-336C798126DD}"/>
            </a:ext>
          </a:extLst>
        </xdr:cNvPr>
        <xdr:cNvSpPr/>
      </xdr:nvSpPr>
      <xdr:spPr>
        <a:xfrm>
          <a:off x="5921300" y="7617554"/>
          <a:ext cx="316572" cy="380676"/>
        </a:xfrm>
        <a:prstGeom prst="rect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453818</xdr:colOff>
      <xdr:row>282</xdr:row>
      <xdr:rowOff>113489</xdr:rowOff>
    </xdr:from>
    <xdr:to>
      <xdr:col>0</xdr:col>
      <xdr:colOff>822797</xdr:colOff>
      <xdr:row>282</xdr:row>
      <xdr:rowOff>116081</xdr:rowOff>
    </xdr:to>
    <xdr:cxnSp macro="">
      <xdr:nvCxnSpPr>
        <xdr:cNvPr id="580" name="Conector recto de flecha 579">
          <a:extLst>
            <a:ext uri="{FF2B5EF4-FFF2-40B4-BE49-F238E27FC236}">
              <a16:creationId xmlns:a16="http://schemas.microsoft.com/office/drawing/2014/main" id="{4170245A-4D82-4C95-B4EC-3F80E50C5DE6}"/>
            </a:ext>
          </a:extLst>
        </xdr:cNvPr>
        <xdr:cNvCxnSpPr/>
      </xdr:nvCxnSpPr>
      <xdr:spPr>
        <a:xfrm flipV="1">
          <a:off x="453818" y="8200214"/>
          <a:ext cx="368979" cy="259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447491</xdr:colOff>
      <xdr:row>281</xdr:row>
      <xdr:rowOff>187699</xdr:rowOff>
    </xdr:from>
    <xdr:to>
      <xdr:col>5</xdr:col>
      <xdr:colOff>448235</xdr:colOff>
      <xdr:row>282</xdr:row>
      <xdr:rowOff>46668</xdr:rowOff>
    </xdr:to>
    <xdr:cxnSp macro="">
      <xdr:nvCxnSpPr>
        <xdr:cNvPr id="582" name="Conector recto 581">
          <a:extLst>
            <a:ext uri="{FF2B5EF4-FFF2-40B4-BE49-F238E27FC236}">
              <a16:creationId xmlns:a16="http://schemas.microsoft.com/office/drawing/2014/main" id="{996B07F6-510D-46CD-BA0C-DFE41BB2B5A6}"/>
            </a:ext>
          </a:extLst>
        </xdr:cNvPr>
        <xdr:cNvCxnSpPr/>
      </xdr:nvCxnSpPr>
      <xdr:spPr>
        <a:xfrm flipH="1">
          <a:off x="4775763" y="53530500"/>
          <a:ext cx="744" cy="5787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166553</xdr:colOff>
      <xdr:row>281</xdr:row>
      <xdr:rowOff>156702</xdr:rowOff>
    </xdr:from>
    <xdr:to>
      <xdr:col>7</xdr:col>
      <xdr:colOff>168397</xdr:colOff>
      <xdr:row>282</xdr:row>
      <xdr:rowOff>51007</xdr:rowOff>
    </xdr:to>
    <xdr:cxnSp macro="">
      <xdr:nvCxnSpPr>
        <xdr:cNvPr id="583" name="Conector recto 582">
          <a:extLst>
            <a:ext uri="{FF2B5EF4-FFF2-40B4-BE49-F238E27FC236}">
              <a16:creationId xmlns:a16="http://schemas.microsoft.com/office/drawing/2014/main" id="{B0159A98-C59A-42D6-8C96-A9101BEFD118}"/>
            </a:ext>
          </a:extLst>
        </xdr:cNvPr>
        <xdr:cNvCxnSpPr/>
      </xdr:nvCxnSpPr>
      <xdr:spPr>
        <a:xfrm>
          <a:off x="6233978" y="8043402"/>
          <a:ext cx="1844" cy="9433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716577</xdr:colOff>
      <xdr:row>281</xdr:row>
      <xdr:rowOff>158546</xdr:rowOff>
    </xdr:from>
    <xdr:to>
      <xdr:col>6</xdr:col>
      <xdr:colOff>718421</xdr:colOff>
      <xdr:row>282</xdr:row>
      <xdr:rowOff>52851</xdr:rowOff>
    </xdr:to>
    <xdr:cxnSp macro="">
      <xdr:nvCxnSpPr>
        <xdr:cNvPr id="584" name="Conector recto 583">
          <a:extLst>
            <a:ext uri="{FF2B5EF4-FFF2-40B4-BE49-F238E27FC236}">
              <a16:creationId xmlns:a16="http://schemas.microsoft.com/office/drawing/2014/main" id="{2CF2D914-10BE-4748-9F9E-42AB005E3DA5}"/>
            </a:ext>
          </a:extLst>
        </xdr:cNvPr>
        <xdr:cNvCxnSpPr/>
      </xdr:nvCxnSpPr>
      <xdr:spPr>
        <a:xfrm>
          <a:off x="5912032" y="53515864"/>
          <a:ext cx="1844" cy="9346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170448</xdr:colOff>
      <xdr:row>280</xdr:row>
      <xdr:rowOff>121217</xdr:rowOff>
    </xdr:from>
    <xdr:to>
      <xdr:col>7</xdr:col>
      <xdr:colOff>598719</xdr:colOff>
      <xdr:row>281</xdr:row>
      <xdr:rowOff>48985</xdr:rowOff>
    </xdr:to>
    <xdr:cxnSp macro="">
      <xdr:nvCxnSpPr>
        <xdr:cNvPr id="585" name="Conector: curvado 584">
          <a:extLst>
            <a:ext uri="{FF2B5EF4-FFF2-40B4-BE49-F238E27FC236}">
              <a16:creationId xmlns:a16="http://schemas.microsoft.com/office/drawing/2014/main" id="{BBD836F4-1A35-4AA1-B0B4-F632F624B75B}"/>
            </a:ext>
          </a:extLst>
        </xdr:cNvPr>
        <xdr:cNvCxnSpPr>
          <a:endCxn id="579" idx="3"/>
        </xdr:cNvCxnSpPr>
      </xdr:nvCxnSpPr>
      <xdr:spPr>
        <a:xfrm rot="10800000">
          <a:off x="6237873" y="7807892"/>
          <a:ext cx="428271" cy="127793"/>
        </a:xfrm>
        <a:prstGeom prst="curved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245731</xdr:colOff>
      <xdr:row>278</xdr:row>
      <xdr:rowOff>33237</xdr:rowOff>
    </xdr:from>
    <xdr:to>
      <xdr:col>7</xdr:col>
      <xdr:colOff>249951</xdr:colOff>
      <xdr:row>279</xdr:row>
      <xdr:rowOff>64327</xdr:rowOff>
    </xdr:to>
    <xdr:cxnSp macro="">
      <xdr:nvCxnSpPr>
        <xdr:cNvPr id="586" name="Conector recto de flecha 585">
          <a:extLst>
            <a:ext uri="{FF2B5EF4-FFF2-40B4-BE49-F238E27FC236}">
              <a16:creationId xmlns:a16="http://schemas.microsoft.com/office/drawing/2014/main" id="{E978AA1F-1CCB-48A2-B47A-277C818F0D60}"/>
            </a:ext>
          </a:extLst>
        </xdr:cNvPr>
        <xdr:cNvCxnSpPr/>
      </xdr:nvCxnSpPr>
      <xdr:spPr>
        <a:xfrm flipH="1" flipV="1">
          <a:off x="6313156" y="52868412"/>
          <a:ext cx="4220" cy="23111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691388</xdr:colOff>
      <xdr:row>279</xdr:row>
      <xdr:rowOff>1721</xdr:rowOff>
    </xdr:from>
    <xdr:to>
      <xdr:col>6</xdr:col>
      <xdr:colOff>737440</xdr:colOff>
      <xdr:row>279</xdr:row>
      <xdr:rowOff>45302</xdr:rowOff>
    </xdr:to>
    <xdr:sp macro="" textlink="">
      <xdr:nvSpPr>
        <xdr:cNvPr id="607" name="Diagrama de flujo: conector 606">
          <a:extLst>
            <a:ext uri="{FF2B5EF4-FFF2-40B4-BE49-F238E27FC236}">
              <a16:creationId xmlns:a16="http://schemas.microsoft.com/office/drawing/2014/main" id="{B8C12F17-FA19-4B4C-AE38-E23437CDA207}"/>
            </a:ext>
          </a:extLst>
        </xdr:cNvPr>
        <xdr:cNvSpPr/>
      </xdr:nvSpPr>
      <xdr:spPr>
        <a:xfrm>
          <a:off x="5885314" y="52955118"/>
          <a:ext cx="46052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352411</xdr:colOff>
      <xdr:row>278</xdr:row>
      <xdr:rowOff>64634</xdr:rowOff>
    </xdr:from>
    <xdr:to>
      <xdr:col>6</xdr:col>
      <xdr:colOff>398130</xdr:colOff>
      <xdr:row>278</xdr:row>
      <xdr:rowOff>108215</xdr:rowOff>
    </xdr:to>
    <xdr:sp macro="" textlink="">
      <xdr:nvSpPr>
        <xdr:cNvPr id="608" name="Diagrama de flujo: conector 607">
          <a:extLst>
            <a:ext uri="{FF2B5EF4-FFF2-40B4-BE49-F238E27FC236}">
              <a16:creationId xmlns:a16="http://schemas.microsoft.com/office/drawing/2014/main" id="{C24F1420-50C4-4244-9AE8-9464B43FE482}"/>
            </a:ext>
          </a:extLst>
        </xdr:cNvPr>
        <xdr:cNvSpPr/>
      </xdr:nvSpPr>
      <xdr:spPr>
        <a:xfrm>
          <a:off x="5546337" y="52819127"/>
          <a:ext cx="45719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353531</xdr:colOff>
      <xdr:row>279</xdr:row>
      <xdr:rowOff>40</xdr:rowOff>
    </xdr:from>
    <xdr:to>
      <xdr:col>6</xdr:col>
      <xdr:colOff>399583</xdr:colOff>
      <xdr:row>279</xdr:row>
      <xdr:rowOff>43621</xdr:rowOff>
    </xdr:to>
    <xdr:sp macro="" textlink="">
      <xdr:nvSpPr>
        <xdr:cNvPr id="609" name="Diagrama de flujo: conector 608">
          <a:extLst>
            <a:ext uri="{FF2B5EF4-FFF2-40B4-BE49-F238E27FC236}">
              <a16:creationId xmlns:a16="http://schemas.microsoft.com/office/drawing/2014/main" id="{5F684A76-594C-4AF7-AD49-D57469B77F7A}"/>
            </a:ext>
          </a:extLst>
        </xdr:cNvPr>
        <xdr:cNvSpPr/>
      </xdr:nvSpPr>
      <xdr:spPr>
        <a:xfrm>
          <a:off x="5547457" y="52953437"/>
          <a:ext cx="46052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833708</xdr:colOff>
      <xdr:row>279</xdr:row>
      <xdr:rowOff>3962</xdr:rowOff>
    </xdr:from>
    <xdr:to>
      <xdr:col>6</xdr:col>
      <xdr:colOff>14106</xdr:colOff>
      <xdr:row>279</xdr:row>
      <xdr:rowOff>47543</xdr:rowOff>
    </xdr:to>
    <xdr:sp macro="" textlink="">
      <xdr:nvSpPr>
        <xdr:cNvPr id="610" name="Diagrama de flujo: conector 609">
          <a:extLst>
            <a:ext uri="{FF2B5EF4-FFF2-40B4-BE49-F238E27FC236}">
              <a16:creationId xmlns:a16="http://schemas.microsoft.com/office/drawing/2014/main" id="{F64EB091-4BEE-4556-920A-A4CB3E4AA525}"/>
            </a:ext>
          </a:extLst>
        </xdr:cNvPr>
        <xdr:cNvSpPr/>
      </xdr:nvSpPr>
      <xdr:spPr>
        <a:xfrm>
          <a:off x="5161980" y="52957359"/>
          <a:ext cx="46052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479042</xdr:colOff>
      <xdr:row>279</xdr:row>
      <xdr:rowOff>2280</xdr:rowOff>
    </xdr:from>
    <xdr:to>
      <xdr:col>5</xdr:col>
      <xdr:colOff>525094</xdr:colOff>
      <xdr:row>279</xdr:row>
      <xdr:rowOff>45861</xdr:rowOff>
    </xdr:to>
    <xdr:sp macro="" textlink="">
      <xdr:nvSpPr>
        <xdr:cNvPr id="611" name="Diagrama de flujo: conector 610">
          <a:extLst>
            <a:ext uri="{FF2B5EF4-FFF2-40B4-BE49-F238E27FC236}">
              <a16:creationId xmlns:a16="http://schemas.microsoft.com/office/drawing/2014/main" id="{9B46A786-6AE2-4214-AAB7-4E4B16EF51A1}"/>
            </a:ext>
          </a:extLst>
        </xdr:cNvPr>
        <xdr:cNvSpPr/>
      </xdr:nvSpPr>
      <xdr:spPr>
        <a:xfrm>
          <a:off x="4807314" y="52955677"/>
          <a:ext cx="46052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832582</xdr:colOff>
      <xdr:row>278</xdr:row>
      <xdr:rowOff>71357</xdr:rowOff>
    </xdr:from>
    <xdr:to>
      <xdr:col>6</xdr:col>
      <xdr:colOff>12647</xdr:colOff>
      <xdr:row>278</xdr:row>
      <xdr:rowOff>114938</xdr:rowOff>
    </xdr:to>
    <xdr:sp macro="" textlink="">
      <xdr:nvSpPr>
        <xdr:cNvPr id="612" name="Diagrama de flujo: conector 611">
          <a:extLst>
            <a:ext uri="{FF2B5EF4-FFF2-40B4-BE49-F238E27FC236}">
              <a16:creationId xmlns:a16="http://schemas.microsoft.com/office/drawing/2014/main" id="{5D28BC9F-8F50-4A8D-A185-9B1275EC92C0}"/>
            </a:ext>
          </a:extLst>
        </xdr:cNvPr>
        <xdr:cNvSpPr/>
      </xdr:nvSpPr>
      <xdr:spPr>
        <a:xfrm>
          <a:off x="5160854" y="52825850"/>
          <a:ext cx="45719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234673</xdr:colOff>
      <xdr:row>277</xdr:row>
      <xdr:rowOff>159901</xdr:rowOff>
    </xdr:from>
    <xdr:to>
      <xdr:col>5</xdr:col>
      <xdr:colOff>280392</xdr:colOff>
      <xdr:row>278</xdr:row>
      <xdr:rowOff>4577</xdr:rowOff>
    </xdr:to>
    <xdr:sp macro="" textlink="">
      <xdr:nvSpPr>
        <xdr:cNvPr id="619" name="Diagrama de flujo: conector 618">
          <a:extLst>
            <a:ext uri="{FF2B5EF4-FFF2-40B4-BE49-F238E27FC236}">
              <a16:creationId xmlns:a16="http://schemas.microsoft.com/office/drawing/2014/main" id="{80EF9C20-F451-4472-B59E-2EE387AC9B55}"/>
            </a:ext>
          </a:extLst>
        </xdr:cNvPr>
        <xdr:cNvSpPr/>
      </xdr:nvSpPr>
      <xdr:spPr>
        <a:xfrm>
          <a:off x="4567012" y="52780917"/>
          <a:ext cx="45719" cy="44394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865310</xdr:colOff>
      <xdr:row>277</xdr:row>
      <xdr:rowOff>7484</xdr:rowOff>
    </xdr:from>
    <xdr:to>
      <xdr:col>5</xdr:col>
      <xdr:colOff>45375</xdr:colOff>
      <xdr:row>277</xdr:row>
      <xdr:rowOff>51065</xdr:rowOff>
    </xdr:to>
    <xdr:sp macro="" textlink="">
      <xdr:nvSpPr>
        <xdr:cNvPr id="620" name="Diagrama de flujo: conector 619">
          <a:extLst>
            <a:ext uri="{FF2B5EF4-FFF2-40B4-BE49-F238E27FC236}">
              <a16:creationId xmlns:a16="http://schemas.microsoft.com/office/drawing/2014/main" id="{EA197587-F8A5-4BBC-9FF2-2EAAFB424CB1}"/>
            </a:ext>
          </a:extLst>
        </xdr:cNvPr>
        <xdr:cNvSpPr/>
      </xdr:nvSpPr>
      <xdr:spPr>
        <a:xfrm>
          <a:off x="4331181" y="52628500"/>
          <a:ext cx="46533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631107</xdr:colOff>
      <xdr:row>276</xdr:row>
      <xdr:rowOff>47825</xdr:rowOff>
    </xdr:from>
    <xdr:to>
      <xdr:col>4</xdr:col>
      <xdr:colOff>676826</xdr:colOff>
      <xdr:row>276</xdr:row>
      <xdr:rowOff>91406</xdr:rowOff>
    </xdr:to>
    <xdr:sp macro="" textlink="">
      <xdr:nvSpPr>
        <xdr:cNvPr id="621" name="Diagrama de flujo: conector 620">
          <a:extLst>
            <a:ext uri="{FF2B5EF4-FFF2-40B4-BE49-F238E27FC236}">
              <a16:creationId xmlns:a16="http://schemas.microsoft.com/office/drawing/2014/main" id="{F171C98A-4286-4E5B-9178-30FACB20DABA}"/>
            </a:ext>
          </a:extLst>
        </xdr:cNvPr>
        <xdr:cNvSpPr/>
      </xdr:nvSpPr>
      <xdr:spPr>
        <a:xfrm>
          <a:off x="4096978" y="52469123"/>
          <a:ext cx="45719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370876</xdr:colOff>
      <xdr:row>275</xdr:row>
      <xdr:rowOff>79764</xdr:rowOff>
    </xdr:from>
    <xdr:to>
      <xdr:col>4</xdr:col>
      <xdr:colOff>416595</xdr:colOff>
      <xdr:row>275</xdr:row>
      <xdr:rowOff>123345</xdr:rowOff>
    </xdr:to>
    <xdr:sp macro="" textlink="">
      <xdr:nvSpPr>
        <xdr:cNvPr id="622" name="Diagrama de flujo: conector 621">
          <a:extLst>
            <a:ext uri="{FF2B5EF4-FFF2-40B4-BE49-F238E27FC236}">
              <a16:creationId xmlns:a16="http://schemas.microsoft.com/office/drawing/2014/main" id="{86D9A401-F5CD-4831-93F9-B00ED44CD3DF}"/>
            </a:ext>
          </a:extLst>
        </xdr:cNvPr>
        <xdr:cNvSpPr/>
      </xdr:nvSpPr>
      <xdr:spPr>
        <a:xfrm>
          <a:off x="3836747" y="52301345"/>
          <a:ext cx="45719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829164</xdr:colOff>
      <xdr:row>277</xdr:row>
      <xdr:rowOff>81407</xdr:rowOff>
    </xdr:from>
    <xdr:to>
      <xdr:col>5</xdr:col>
      <xdr:colOff>8415</xdr:colOff>
      <xdr:row>277</xdr:row>
      <xdr:rowOff>124988</xdr:rowOff>
    </xdr:to>
    <xdr:sp macro="" textlink="">
      <xdr:nvSpPr>
        <xdr:cNvPr id="624" name="Diagrama de flujo: conector 623">
          <a:extLst>
            <a:ext uri="{FF2B5EF4-FFF2-40B4-BE49-F238E27FC236}">
              <a16:creationId xmlns:a16="http://schemas.microsoft.com/office/drawing/2014/main" id="{1298918F-DBAD-489B-AB1E-F718D9193F37}"/>
            </a:ext>
          </a:extLst>
        </xdr:cNvPr>
        <xdr:cNvSpPr/>
      </xdr:nvSpPr>
      <xdr:spPr>
        <a:xfrm>
          <a:off x="4295035" y="52702423"/>
          <a:ext cx="45719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201129</xdr:colOff>
      <xdr:row>278</xdr:row>
      <xdr:rowOff>40234</xdr:rowOff>
    </xdr:from>
    <xdr:to>
      <xdr:col>5</xdr:col>
      <xdr:colOff>246848</xdr:colOff>
      <xdr:row>278</xdr:row>
      <xdr:rowOff>83815</xdr:rowOff>
    </xdr:to>
    <xdr:sp macro="" textlink="">
      <xdr:nvSpPr>
        <xdr:cNvPr id="626" name="Diagrama de flujo: conector 625">
          <a:extLst>
            <a:ext uri="{FF2B5EF4-FFF2-40B4-BE49-F238E27FC236}">
              <a16:creationId xmlns:a16="http://schemas.microsoft.com/office/drawing/2014/main" id="{E0DE3372-39C2-402E-BB09-73419E95F73E}"/>
            </a:ext>
          </a:extLst>
        </xdr:cNvPr>
        <xdr:cNvSpPr/>
      </xdr:nvSpPr>
      <xdr:spPr>
        <a:xfrm>
          <a:off x="4533468" y="52860968"/>
          <a:ext cx="45719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585200</xdr:colOff>
      <xdr:row>276</xdr:row>
      <xdr:rowOff>120121</xdr:rowOff>
    </xdr:from>
    <xdr:to>
      <xdr:col>4</xdr:col>
      <xdr:colOff>630919</xdr:colOff>
      <xdr:row>276</xdr:row>
      <xdr:rowOff>163702</xdr:rowOff>
    </xdr:to>
    <xdr:sp macro="" textlink="">
      <xdr:nvSpPr>
        <xdr:cNvPr id="627" name="Diagrama de flujo: conector 626">
          <a:extLst>
            <a:ext uri="{FF2B5EF4-FFF2-40B4-BE49-F238E27FC236}">
              <a16:creationId xmlns:a16="http://schemas.microsoft.com/office/drawing/2014/main" id="{5580534B-55A7-4CC4-A027-CA2FC931A321}"/>
            </a:ext>
          </a:extLst>
        </xdr:cNvPr>
        <xdr:cNvSpPr/>
      </xdr:nvSpPr>
      <xdr:spPr>
        <a:xfrm>
          <a:off x="4051071" y="52541419"/>
          <a:ext cx="45719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332019</xdr:colOff>
      <xdr:row>275</xdr:row>
      <xdr:rowOff>152690</xdr:rowOff>
    </xdr:from>
    <xdr:to>
      <xdr:col>4</xdr:col>
      <xdr:colOff>377738</xdr:colOff>
      <xdr:row>275</xdr:row>
      <xdr:rowOff>196271</xdr:rowOff>
    </xdr:to>
    <xdr:sp macro="" textlink="">
      <xdr:nvSpPr>
        <xdr:cNvPr id="628" name="Diagrama de flujo: conector 627">
          <a:extLst>
            <a:ext uri="{FF2B5EF4-FFF2-40B4-BE49-F238E27FC236}">
              <a16:creationId xmlns:a16="http://schemas.microsoft.com/office/drawing/2014/main" id="{7D2A2848-9755-4D5A-A7A9-ED0ECEB6C78C}"/>
            </a:ext>
          </a:extLst>
        </xdr:cNvPr>
        <xdr:cNvSpPr/>
      </xdr:nvSpPr>
      <xdr:spPr>
        <a:xfrm>
          <a:off x="3797890" y="52374271"/>
          <a:ext cx="45719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32749</xdr:colOff>
      <xdr:row>274</xdr:row>
      <xdr:rowOff>160679</xdr:rowOff>
    </xdr:from>
    <xdr:to>
      <xdr:col>4</xdr:col>
      <xdr:colOff>78468</xdr:colOff>
      <xdr:row>275</xdr:row>
      <xdr:rowOff>4542</xdr:rowOff>
    </xdr:to>
    <xdr:sp macro="" textlink="">
      <xdr:nvSpPr>
        <xdr:cNvPr id="629" name="Diagrama de flujo: conector 628">
          <a:extLst>
            <a:ext uri="{FF2B5EF4-FFF2-40B4-BE49-F238E27FC236}">
              <a16:creationId xmlns:a16="http://schemas.microsoft.com/office/drawing/2014/main" id="{4F9041E6-362B-48C6-9556-8F68D51E0DD8}"/>
            </a:ext>
          </a:extLst>
        </xdr:cNvPr>
        <xdr:cNvSpPr/>
      </xdr:nvSpPr>
      <xdr:spPr>
        <a:xfrm>
          <a:off x="3498620" y="52182542"/>
          <a:ext cx="45719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642964</xdr:colOff>
      <xdr:row>273</xdr:row>
      <xdr:rowOff>190176</xdr:rowOff>
    </xdr:from>
    <xdr:to>
      <xdr:col>3</xdr:col>
      <xdr:colOff>688683</xdr:colOff>
      <xdr:row>274</xdr:row>
      <xdr:rowOff>34039</xdr:rowOff>
    </xdr:to>
    <xdr:sp macro="" textlink="">
      <xdr:nvSpPr>
        <xdr:cNvPr id="630" name="Diagrama de flujo: conector 629">
          <a:extLst>
            <a:ext uri="{FF2B5EF4-FFF2-40B4-BE49-F238E27FC236}">
              <a16:creationId xmlns:a16="http://schemas.microsoft.com/office/drawing/2014/main" id="{D0F6107A-F2AE-4C33-95BA-D2FE9F08E147}"/>
            </a:ext>
          </a:extLst>
        </xdr:cNvPr>
        <xdr:cNvSpPr/>
      </xdr:nvSpPr>
      <xdr:spPr>
        <a:xfrm>
          <a:off x="3242367" y="52012321"/>
          <a:ext cx="45719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386710</xdr:colOff>
      <xdr:row>273</xdr:row>
      <xdr:rowOff>26100</xdr:rowOff>
    </xdr:from>
    <xdr:to>
      <xdr:col>3</xdr:col>
      <xdr:colOff>432429</xdr:colOff>
      <xdr:row>273</xdr:row>
      <xdr:rowOff>69681</xdr:rowOff>
    </xdr:to>
    <xdr:sp macro="" textlink="">
      <xdr:nvSpPr>
        <xdr:cNvPr id="631" name="Diagrama de flujo: conector 630">
          <a:extLst>
            <a:ext uri="{FF2B5EF4-FFF2-40B4-BE49-F238E27FC236}">
              <a16:creationId xmlns:a16="http://schemas.microsoft.com/office/drawing/2014/main" id="{2C31AC19-8C5F-46EE-A221-D3FF9E4234FE}"/>
            </a:ext>
          </a:extLst>
        </xdr:cNvPr>
        <xdr:cNvSpPr/>
      </xdr:nvSpPr>
      <xdr:spPr>
        <a:xfrm>
          <a:off x="2986113" y="51848245"/>
          <a:ext cx="45719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164255</xdr:colOff>
      <xdr:row>272</xdr:row>
      <xdr:rowOff>77106</xdr:rowOff>
    </xdr:from>
    <xdr:to>
      <xdr:col>3</xdr:col>
      <xdr:colOff>209974</xdr:colOff>
      <xdr:row>272</xdr:row>
      <xdr:rowOff>120687</xdr:rowOff>
    </xdr:to>
    <xdr:sp macro="" textlink="">
      <xdr:nvSpPr>
        <xdr:cNvPr id="632" name="Diagrama de flujo: conector 631">
          <a:extLst>
            <a:ext uri="{FF2B5EF4-FFF2-40B4-BE49-F238E27FC236}">
              <a16:creationId xmlns:a16="http://schemas.microsoft.com/office/drawing/2014/main" id="{7D3E494D-5FBB-4E9C-8DF9-036FFDCEAD9B}"/>
            </a:ext>
          </a:extLst>
        </xdr:cNvPr>
        <xdr:cNvSpPr/>
      </xdr:nvSpPr>
      <xdr:spPr>
        <a:xfrm>
          <a:off x="2763658" y="51699533"/>
          <a:ext cx="45719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808268</xdr:colOff>
      <xdr:row>271</xdr:row>
      <xdr:rowOff>131182</xdr:rowOff>
    </xdr:from>
    <xdr:to>
      <xdr:col>2</xdr:col>
      <xdr:colOff>853987</xdr:colOff>
      <xdr:row>271</xdr:row>
      <xdr:rowOff>174763</xdr:rowOff>
    </xdr:to>
    <xdr:sp macro="" textlink="">
      <xdr:nvSpPr>
        <xdr:cNvPr id="633" name="Diagrama de flujo: conector 632">
          <a:extLst>
            <a:ext uri="{FF2B5EF4-FFF2-40B4-BE49-F238E27FC236}">
              <a16:creationId xmlns:a16="http://schemas.microsoft.com/office/drawing/2014/main" id="{34D8B538-B81F-4F97-BFF0-C26AB5E45372}"/>
            </a:ext>
          </a:extLst>
        </xdr:cNvPr>
        <xdr:cNvSpPr/>
      </xdr:nvSpPr>
      <xdr:spPr>
        <a:xfrm>
          <a:off x="2541203" y="51553892"/>
          <a:ext cx="45719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570449</xdr:colOff>
      <xdr:row>270</xdr:row>
      <xdr:rowOff>176039</xdr:rowOff>
    </xdr:from>
    <xdr:to>
      <xdr:col>2</xdr:col>
      <xdr:colOff>616168</xdr:colOff>
      <xdr:row>271</xdr:row>
      <xdr:rowOff>19902</xdr:rowOff>
    </xdr:to>
    <xdr:sp macro="" textlink="">
      <xdr:nvSpPr>
        <xdr:cNvPr id="634" name="Diagrama de flujo: conector 633">
          <a:extLst>
            <a:ext uri="{FF2B5EF4-FFF2-40B4-BE49-F238E27FC236}">
              <a16:creationId xmlns:a16="http://schemas.microsoft.com/office/drawing/2014/main" id="{283C8177-2D21-4E91-996C-052B0B543CF6}"/>
            </a:ext>
          </a:extLst>
        </xdr:cNvPr>
        <xdr:cNvSpPr/>
      </xdr:nvSpPr>
      <xdr:spPr>
        <a:xfrm>
          <a:off x="2303384" y="51399031"/>
          <a:ext cx="45719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289615</xdr:colOff>
      <xdr:row>269</xdr:row>
      <xdr:rowOff>193245</xdr:rowOff>
    </xdr:from>
    <xdr:to>
      <xdr:col>2</xdr:col>
      <xdr:colOff>335334</xdr:colOff>
      <xdr:row>270</xdr:row>
      <xdr:rowOff>37108</xdr:rowOff>
    </xdr:to>
    <xdr:sp macro="" textlink="">
      <xdr:nvSpPr>
        <xdr:cNvPr id="635" name="Diagrama de flujo: conector 634">
          <a:extLst>
            <a:ext uri="{FF2B5EF4-FFF2-40B4-BE49-F238E27FC236}">
              <a16:creationId xmlns:a16="http://schemas.microsoft.com/office/drawing/2014/main" id="{2DB8027D-E72D-441A-A78D-8A1CF25E1E91}"/>
            </a:ext>
          </a:extLst>
        </xdr:cNvPr>
        <xdr:cNvSpPr/>
      </xdr:nvSpPr>
      <xdr:spPr>
        <a:xfrm>
          <a:off x="2022550" y="51216519"/>
          <a:ext cx="45719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237380</xdr:colOff>
      <xdr:row>271</xdr:row>
      <xdr:rowOff>162518</xdr:rowOff>
    </xdr:from>
    <xdr:to>
      <xdr:col>3</xdr:col>
      <xdr:colOff>283099</xdr:colOff>
      <xdr:row>272</xdr:row>
      <xdr:rowOff>6382</xdr:rowOff>
    </xdr:to>
    <xdr:sp macro="" textlink="">
      <xdr:nvSpPr>
        <xdr:cNvPr id="637" name="Diagrama de flujo: conector 636">
          <a:extLst>
            <a:ext uri="{FF2B5EF4-FFF2-40B4-BE49-F238E27FC236}">
              <a16:creationId xmlns:a16="http://schemas.microsoft.com/office/drawing/2014/main" id="{9C178C2C-7423-426D-97B0-520BE80FAFDE}"/>
            </a:ext>
          </a:extLst>
        </xdr:cNvPr>
        <xdr:cNvSpPr/>
      </xdr:nvSpPr>
      <xdr:spPr>
        <a:xfrm>
          <a:off x="2836783" y="51585228"/>
          <a:ext cx="45719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2635</xdr:colOff>
      <xdr:row>271</xdr:row>
      <xdr:rowOff>4587</xdr:rowOff>
    </xdr:from>
    <xdr:to>
      <xdr:col>3</xdr:col>
      <xdr:colOff>48354</xdr:colOff>
      <xdr:row>271</xdr:row>
      <xdr:rowOff>48168</xdr:rowOff>
    </xdr:to>
    <xdr:sp macro="" textlink="">
      <xdr:nvSpPr>
        <xdr:cNvPr id="638" name="Diagrama de flujo: conector 637">
          <a:extLst>
            <a:ext uri="{FF2B5EF4-FFF2-40B4-BE49-F238E27FC236}">
              <a16:creationId xmlns:a16="http://schemas.microsoft.com/office/drawing/2014/main" id="{456A9F9F-5C76-4BE6-8203-32CDF0DE913C}"/>
            </a:ext>
          </a:extLst>
        </xdr:cNvPr>
        <xdr:cNvSpPr/>
      </xdr:nvSpPr>
      <xdr:spPr>
        <a:xfrm>
          <a:off x="2602038" y="51427297"/>
          <a:ext cx="45719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627600</xdr:colOff>
      <xdr:row>270</xdr:row>
      <xdr:rowOff>36543</xdr:rowOff>
    </xdr:from>
    <xdr:to>
      <xdr:col>2</xdr:col>
      <xdr:colOff>673319</xdr:colOff>
      <xdr:row>270</xdr:row>
      <xdr:rowOff>80124</xdr:rowOff>
    </xdr:to>
    <xdr:sp macro="" textlink="">
      <xdr:nvSpPr>
        <xdr:cNvPr id="639" name="Diagrama de flujo: conector 638">
          <a:extLst>
            <a:ext uri="{FF2B5EF4-FFF2-40B4-BE49-F238E27FC236}">
              <a16:creationId xmlns:a16="http://schemas.microsoft.com/office/drawing/2014/main" id="{682967B0-13CD-4767-9C45-D6047167CF00}"/>
            </a:ext>
          </a:extLst>
        </xdr:cNvPr>
        <xdr:cNvSpPr/>
      </xdr:nvSpPr>
      <xdr:spPr>
        <a:xfrm>
          <a:off x="2360535" y="51259535"/>
          <a:ext cx="45719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340618</xdr:colOff>
      <xdr:row>269</xdr:row>
      <xdr:rowOff>47604</xdr:rowOff>
    </xdr:from>
    <xdr:to>
      <xdr:col>2</xdr:col>
      <xdr:colOff>386337</xdr:colOff>
      <xdr:row>269</xdr:row>
      <xdr:rowOff>91185</xdr:rowOff>
    </xdr:to>
    <xdr:sp macro="" textlink="">
      <xdr:nvSpPr>
        <xdr:cNvPr id="640" name="Diagrama de flujo: conector 639">
          <a:extLst>
            <a:ext uri="{FF2B5EF4-FFF2-40B4-BE49-F238E27FC236}">
              <a16:creationId xmlns:a16="http://schemas.microsoft.com/office/drawing/2014/main" id="{6D2FE969-FBF0-408B-9A80-E9E8302BC768}"/>
            </a:ext>
          </a:extLst>
        </xdr:cNvPr>
        <xdr:cNvSpPr/>
      </xdr:nvSpPr>
      <xdr:spPr>
        <a:xfrm>
          <a:off x="2073553" y="51070878"/>
          <a:ext cx="45719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51798</xdr:colOff>
      <xdr:row>269</xdr:row>
      <xdr:rowOff>127491</xdr:rowOff>
    </xdr:from>
    <xdr:to>
      <xdr:col>2</xdr:col>
      <xdr:colOff>97517</xdr:colOff>
      <xdr:row>269</xdr:row>
      <xdr:rowOff>171072</xdr:rowOff>
    </xdr:to>
    <xdr:sp macro="" textlink="">
      <xdr:nvSpPr>
        <xdr:cNvPr id="642" name="Diagrama de flujo: conector 641">
          <a:extLst>
            <a:ext uri="{FF2B5EF4-FFF2-40B4-BE49-F238E27FC236}">
              <a16:creationId xmlns:a16="http://schemas.microsoft.com/office/drawing/2014/main" id="{354AB5A2-BC82-463E-8376-48E9644D6552}"/>
            </a:ext>
          </a:extLst>
        </xdr:cNvPr>
        <xdr:cNvSpPr/>
      </xdr:nvSpPr>
      <xdr:spPr>
        <a:xfrm>
          <a:off x="1784733" y="51150765"/>
          <a:ext cx="45719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572907</xdr:colOff>
      <xdr:row>269</xdr:row>
      <xdr:rowOff>129335</xdr:rowOff>
    </xdr:from>
    <xdr:to>
      <xdr:col>1</xdr:col>
      <xdr:colOff>618626</xdr:colOff>
      <xdr:row>269</xdr:row>
      <xdr:rowOff>172916</xdr:rowOff>
    </xdr:to>
    <xdr:sp macro="" textlink="">
      <xdr:nvSpPr>
        <xdr:cNvPr id="643" name="Diagrama de flujo: conector 642">
          <a:extLst>
            <a:ext uri="{FF2B5EF4-FFF2-40B4-BE49-F238E27FC236}">
              <a16:creationId xmlns:a16="http://schemas.microsoft.com/office/drawing/2014/main" id="{D591345C-8E7E-488D-AF13-FF92F0E2120D}"/>
            </a:ext>
          </a:extLst>
        </xdr:cNvPr>
        <xdr:cNvSpPr/>
      </xdr:nvSpPr>
      <xdr:spPr>
        <a:xfrm>
          <a:off x="1439375" y="51152609"/>
          <a:ext cx="45719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236767</xdr:colOff>
      <xdr:row>269</xdr:row>
      <xdr:rowOff>128106</xdr:rowOff>
    </xdr:from>
    <xdr:to>
      <xdr:col>1</xdr:col>
      <xdr:colOff>282486</xdr:colOff>
      <xdr:row>269</xdr:row>
      <xdr:rowOff>171687</xdr:rowOff>
    </xdr:to>
    <xdr:sp macro="" textlink="">
      <xdr:nvSpPr>
        <xdr:cNvPr id="644" name="Diagrama de flujo: conector 643">
          <a:extLst>
            <a:ext uri="{FF2B5EF4-FFF2-40B4-BE49-F238E27FC236}">
              <a16:creationId xmlns:a16="http://schemas.microsoft.com/office/drawing/2014/main" id="{78720ACA-58C7-4015-9486-29AFB8543628}"/>
            </a:ext>
          </a:extLst>
        </xdr:cNvPr>
        <xdr:cNvSpPr/>
      </xdr:nvSpPr>
      <xdr:spPr>
        <a:xfrm>
          <a:off x="1103235" y="51151380"/>
          <a:ext cx="45719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834692</xdr:colOff>
      <xdr:row>269</xdr:row>
      <xdr:rowOff>129949</xdr:rowOff>
    </xdr:from>
    <xdr:to>
      <xdr:col>1</xdr:col>
      <xdr:colOff>13943</xdr:colOff>
      <xdr:row>269</xdr:row>
      <xdr:rowOff>173530</xdr:rowOff>
    </xdr:to>
    <xdr:sp macro="" textlink="">
      <xdr:nvSpPr>
        <xdr:cNvPr id="645" name="Diagrama de flujo: conector 644">
          <a:extLst>
            <a:ext uri="{FF2B5EF4-FFF2-40B4-BE49-F238E27FC236}">
              <a16:creationId xmlns:a16="http://schemas.microsoft.com/office/drawing/2014/main" id="{6108EFA9-26A7-4F75-8FE7-2E3F12C1DAB5}"/>
            </a:ext>
          </a:extLst>
        </xdr:cNvPr>
        <xdr:cNvSpPr/>
      </xdr:nvSpPr>
      <xdr:spPr>
        <a:xfrm>
          <a:off x="834692" y="51153223"/>
          <a:ext cx="45719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839609</xdr:colOff>
      <xdr:row>269</xdr:row>
      <xdr:rowOff>30396</xdr:rowOff>
    </xdr:from>
    <xdr:to>
      <xdr:col>1</xdr:col>
      <xdr:colOff>18860</xdr:colOff>
      <xdr:row>269</xdr:row>
      <xdr:rowOff>73977</xdr:rowOff>
    </xdr:to>
    <xdr:sp macro="" textlink="">
      <xdr:nvSpPr>
        <xdr:cNvPr id="646" name="Diagrama de flujo: conector 645">
          <a:extLst>
            <a:ext uri="{FF2B5EF4-FFF2-40B4-BE49-F238E27FC236}">
              <a16:creationId xmlns:a16="http://schemas.microsoft.com/office/drawing/2014/main" id="{951A6B65-A47C-4788-BCC6-8165EE3F9A08}"/>
            </a:ext>
          </a:extLst>
        </xdr:cNvPr>
        <xdr:cNvSpPr/>
      </xdr:nvSpPr>
      <xdr:spPr>
        <a:xfrm>
          <a:off x="839609" y="51053670"/>
          <a:ext cx="45719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238610</xdr:colOff>
      <xdr:row>269</xdr:row>
      <xdr:rowOff>31626</xdr:rowOff>
    </xdr:from>
    <xdr:to>
      <xdr:col>1</xdr:col>
      <xdr:colOff>284329</xdr:colOff>
      <xdr:row>269</xdr:row>
      <xdr:rowOff>75207</xdr:rowOff>
    </xdr:to>
    <xdr:sp macro="" textlink="">
      <xdr:nvSpPr>
        <xdr:cNvPr id="647" name="Diagrama de flujo: conector 646">
          <a:extLst>
            <a:ext uri="{FF2B5EF4-FFF2-40B4-BE49-F238E27FC236}">
              <a16:creationId xmlns:a16="http://schemas.microsoft.com/office/drawing/2014/main" id="{41A59BEC-ECC6-48F4-BD3B-8063EE3CE268}"/>
            </a:ext>
          </a:extLst>
        </xdr:cNvPr>
        <xdr:cNvSpPr/>
      </xdr:nvSpPr>
      <xdr:spPr>
        <a:xfrm>
          <a:off x="1105078" y="51054900"/>
          <a:ext cx="45719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574751</xdr:colOff>
      <xdr:row>269</xdr:row>
      <xdr:rowOff>29781</xdr:rowOff>
    </xdr:from>
    <xdr:to>
      <xdr:col>1</xdr:col>
      <xdr:colOff>620470</xdr:colOff>
      <xdr:row>269</xdr:row>
      <xdr:rowOff>73362</xdr:rowOff>
    </xdr:to>
    <xdr:sp macro="" textlink="">
      <xdr:nvSpPr>
        <xdr:cNvPr id="648" name="Diagrama de flujo: conector 647">
          <a:extLst>
            <a:ext uri="{FF2B5EF4-FFF2-40B4-BE49-F238E27FC236}">
              <a16:creationId xmlns:a16="http://schemas.microsoft.com/office/drawing/2014/main" id="{E9871C42-6080-45F5-8BFB-1C923BDEDA23}"/>
            </a:ext>
          </a:extLst>
        </xdr:cNvPr>
        <xdr:cNvSpPr/>
      </xdr:nvSpPr>
      <xdr:spPr>
        <a:xfrm>
          <a:off x="1441219" y="51053055"/>
          <a:ext cx="45719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53641</xdr:colOff>
      <xdr:row>269</xdr:row>
      <xdr:rowOff>31010</xdr:rowOff>
    </xdr:from>
    <xdr:to>
      <xdr:col>2</xdr:col>
      <xdr:colOff>99360</xdr:colOff>
      <xdr:row>269</xdr:row>
      <xdr:rowOff>74591</xdr:rowOff>
    </xdr:to>
    <xdr:sp macro="" textlink="">
      <xdr:nvSpPr>
        <xdr:cNvPr id="649" name="Diagrama de flujo: conector 648">
          <a:extLst>
            <a:ext uri="{FF2B5EF4-FFF2-40B4-BE49-F238E27FC236}">
              <a16:creationId xmlns:a16="http://schemas.microsoft.com/office/drawing/2014/main" id="{551F3CC1-6282-400F-A667-D09BC9E37416}"/>
            </a:ext>
          </a:extLst>
        </xdr:cNvPr>
        <xdr:cNvSpPr/>
      </xdr:nvSpPr>
      <xdr:spPr>
        <a:xfrm>
          <a:off x="1786576" y="51054284"/>
          <a:ext cx="45719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448235</xdr:colOff>
      <xdr:row>280</xdr:row>
      <xdr:rowOff>2802</xdr:rowOff>
    </xdr:from>
    <xdr:to>
      <xdr:col>5</xdr:col>
      <xdr:colOff>448613</xdr:colOff>
      <xdr:row>281</xdr:row>
      <xdr:rowOff>5767</xdr:rowOff>
    </xdr:to>
    <xdr:cxnSp macro="">
      <xdr:nvCxnSpPr>
        <xdr:cNvPr id="658" name="Conector recto 657">
          <a:extLst>
            <a:ext uri="{FF2B5EF4-FFF2-40B4-BE49-F238E27FC236}">
              <a16:creationId xmlns:a16="http://schemas.microsoft.com/office/drawing/2014/main" id="{0FCDB28E-CDA1-4D0F-ADF1-E19255741E9B}"/>
            </a:ext>
          </a:extLst>
        </xdr:cNvPr>
        <xdr:cNvCxnSpPr/>
      </xdr:nvCxnSpPr>
      <xdr:spPr>
        <a:xfrm>
          <a:off x="4776507" y="53146699"/>
          <a:ext cx="378" cy="20186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113645</xdr:colOff>
      <xdr:row>269</xdr:row>
      <xdr:rowOff>32844</xdr:rowOff>
    </xdr:from>
    <xdr:to>
      <xdr:col>3</xdr:col>
      <xdr:colOff>525519</xdr:colOff>
      <xdr:row>271</xdr:row>
      <xdr:rowOff>52419</xdr:rowOff>
    </xdr:to>
    <xdr:cxnSp macro="">
      <xdr:nvCxnSpPr>
        <xdr:cNvPr id="668" name="Conector: curvado 667">
          <a:extLst>
            <a:ext uri="{FF2B5EF4-FFF2-40B4-BE49-F238E27FC236}">
              <a16:creationId xmlns:a16="http://schemas.microsoft.com/office/drawing/2014/main" id="{D37ED816-82D2-4755-8DCF-FD412152BE52}"/>
            </a:ext>
          </a:extLst>
        </xdr:cNvPr>
        <xdr:cNvCxnSpPr/>
      </xdr:nvCxnSpPr>
      <xdr:spPr>
        <a:xfrm rot="5400000">
          <a:off x="2714035" y="50897264"/>
          <a:ext cx="413713" cy="411874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167898</xdr:colOff>
      <xdr:row>276</xdr:row>
      <xdr:rowOff>157320</xdr:rowOff>
    </xdr:from>
    <xdr:to>
      <xdr:col>4</xdr:col>
      <xdr:colOff>591895</xdr:colOff>
      <xdr:row>279</xdr:row>
      <xdr:rowOff>58119</xdr:rowOff>
    </xdr:to>
    <xdr:cxnSp macro="">
      <xdr:nvCxnSpPr>
        <xdr:cNvPr id="672" name="Conector recto de flecha 671">
          <a:extLst>
            <a:ext uri="{FF2B5EF4-FFF2-40B4-BE49-F238E27FC236}">
              <a16:creationId xmlns:a16="http://schemas.microsoft.com/office/drawing/2014/main" id="{3B45A474-FDF1-4542-994C-8FE8DA56A3C0}"/>
            </a:ext>
          </a:extLst>
        </xdr:cNvPr>
        <xdr:cNvCxnSpPr>
          <a:endCxn id="627" idx="3"/>
        </xdr:cNvCxnSpPr>
      </xdr:nvCxnSpPr>
      <xdr:spPr>
        <a:xfrm flipV="1">
          <a:off x="3629186" y="52596481"/>
          <a:ext cx="423997" cy="50135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276706</xdr:colOff>
      <xdr:row>267</xdr:row>
      <xdr:rowOff>9293</xdr:rowOff>
    </xdr:from>
    <xdr:to>
      <xdr:col>2</xdr:col>
      <xdr:colOff>60402</xdr:colOff>
      <xdr:row>269</xdr:row>
      <xdr:rowOff>143944</xdr:rowOff>
    </xdr:to>
    <xdr:cxnSp macro="">
      <xdr:nvCxnSpPr>
        <xdr:cNvPr id="676" name="Conector recto de flecha 675">
          <a:extLst>
            <a:ext uri="{FF2B5EF4-FFF2-40B4-BE49-F238E27FC236}">
              <a16:creationId xmlns:a16="http://schemas.microsoft.com/office/drawing/2014/main" id="{1ADBA83A-FEDE-4411-B0E1-5FBC5A85CBA7}"/>
            </a:ext>
          </a:extLst>
        </xdr:cNvPr>
        <xdr:cNvCxnSpPr/>
      </xdr:nvCxnSpPr>
      <xdr:spPr>
        <a:xfrm flipH="1">
          <a:off x="1145572" y="50631183"/>
          <a:ext cx="652562" cy="53423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6891</xdr:colOff>
      <xdr:row>277</xdr:row>
      <xdr:rowOff>4053</xdr:rowOff>
    </xdr:from>
    <xdr:to>
      <xdr:col>6</xdr:col>
      <xdr:colOff>303990</xdr:colOff>
      <xdr:row>279</xdr:row>
      <xdr:rowOff>10344</xdr:rowOff>
    </xdr:to>
    <xdr:cxnSp macro="">
      <xdr:nvCxnSpPr>
        <xdr:cNvPr id="681" name="Conector recto de flecha 680">
          <a:extLst>
            <a:ext uri="{FF2B5EF4-FFF2-40B4-BE49-F238E27FC236}">
              <a16:creationId xmlns:a16="http://schemas.microsoft.com/office/drawing/2014/main" id="{25B16A2B-0D2D-49F0-BC4E-CB0D5193908F}"/>
            </a:ext>
          </a:extLst>
        </xdr:cNvPr>
        <xdr:cNvCxnSpPr>
          <a:endCxn id="610" idx="7"/>
        </xdr:cNvCxnSpPr>
      </xdr:nvCxnSpPr>
      <xdr:spPr>
        <a:xfrm flipH="1">
          <a:off x="5220086" y="52679626"/>
          <a:ext cx="297099" cy="40587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476241</xdr:colOff>
      <xdr:row>278</xdr:row>
      <xdr:rowOff>69515</xdr:rowOff>
    </xdr:from>
    <xdr:to>
      <xdr:col>5</xdr:col>
      <xdr:colOff>522293</xdr:colOff>
      <xdr:row>278</xdr:row>
      <xdr:rowOff>113096</xdr:rowOff>
    </xdr:to>
    <xdr:sp macro="" textlink="">
      <xdr:nvSpPr>
        <xdr:cNvPr id="684" name="Diagrama de flujo: conector 683">
          <a:extLst>
            <a:ext uri="{FF2B5EF4-FFF2-40B4-BE49-F238E27FC236}">
              <a16:creationId xmlns:a16="http://schemas.microsoft.com/office/drawing/2014/main" id="{6399E70A-79AD-4986-8CE3-2C036CBAE604}"/>
            </a:ext>
          </a:extLst>
        </xdr:cNvPr>
        <xdr:cNvSpPr/>
      </xdr:nvSpPr>
      <xdr:spPr>
        <a:xfrm>
          <a:off x="4804513" y="52815603"/>
          <a:ext cx="46052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445943</xdr:colOff>
      <xdr:row>271</xdr:row>
      <xdr:rowOff>168381</xdr:rowOff>
    </xdr:from>
    <xdr:to>
      <xdr:col>2</xdr:col>
      <xdr:colOff>814963</xdr:colOff>
      <xdr:row>273</xdr:row>
      <xdr:rowOff>177514</xdr:rowOff>
    </xdr:to>
    <xdr:cxnSp macro="">
      <xdr:nvCxnSpPr>
        <xdr:cNvPr id="685" name="Conector recto de flecha 684">
          <a:extLst>
            <a:ext uri="{FF2B5EF4-FFF2-40B4-BE49-F238E27FC236}">
              <a16:creationId xmlns:a16="http://schemas.microsoft.com/office/drawing/2014/main" id="{50F7DAEC-80A0-4A19-89B2-05B46889AB24}"/>
            </a:ext>
          </a:extLst>
        </xdr:cNvPr>
        <xdr:cNvCxnSpPr>
          <a:endCxn id="633" idx="3"/>
        </xdr:cNvCxnSpPr>
      </xdr:nvCxnSpPr>
      <xdr:spPr>
        <a:xfrm flipV="1">
          <a:off x="2176587" y="51616296"/>
          <a:ext cx="369020" cy="3998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448805</xdr:colOff>
      <xdr:row>271</xdr:row>
      <xdr:rowOff>184544</xdr:rowOff>
    </xdr:from>
    <xdr:to>
      <xdr:col>3</xdr:col>
      <xdr:colOff>237380</xdr:colOff>
      <xdr:row>273</xdr:row>
      <xdr:rowOff>174356</xdr:rowOff>
    </xdr:to>
    <xdr:cxnSp macro="">
      <xdr:nvCxnSpPr>
        <xdr:cNvPr id="689" name="Conector recto de flecha 688">
          <a:extLst>
            <a:ext uri="{FF2B5EF4-FFF2-40B4-BE49-F238E27FC236}">
              <a16:creationId xmlns:a16="http://schemas.microsoft.com/office/drawing/2014/main" id="{5D023447-5383-457F-8170-69F40070DC03}"/>
            </a:ext>
          </a:extLst>
        </xdr:cNvPr>
        <xdr:cNvCxnSpPr>
          <a:endCxn id="637" idx="2"/>
        </xdr:cNvCxnSpPr>
      </xdr:nvCxnSpPr>
      <xdr:spPr>
        <a:xfrm flipV="1">
          <a:off x="2179449" y="51632459"/>
          <a:ext cx="653897" cy="3804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539170</xdr:colOff>
      <xdr:row>2</xdr:row>
      <xdr:rowOff>129541</xdr:rowOff>
    </xdr:from>
    <xdr:to>
      <xdr:col>10</xdr:col>
      <xdr:colOff>586740</xdr:colOff>
      <xdr:row>9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AB819C7-B2EE-4E22-BD65-6DE7351D50D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11" r="10251" b="35902"/>
        <a:stretch/>
      </xdr:blipFill>
      <xdr:spPr bwMode="auto">
        <a:xfrm>
          <a:off x="6779950" y="685801"/>
          <a:ext cx="1792550" cy="1371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800100</xdr:colOff>
      <xdr:row>286</xdr:row>
      <xdr:rowOff>144780</xdr:rowOff>
    </xdr:from>
    <xdr:to>
      <xdr:col>7</xdr:col>
      <xdr:colOff>610914</xdr:colOff>
      <xdr:row>312</xdr:row>
      <xdr:rowOff>106680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FF6A227-E19B-4A4A-9425-16B72D4B60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1640" y="52951380"/>
          <a:ext cx="5160054" cy="4930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621196</xdr:colOff>
      <xdr:row>51</xdr:row>
      <xdr:rowOff>0</xdr:rowOff>
    </xdr:from>
    <xdr:to>
      <xdr:col>6</xdr:col>
      <xdr:colOff>615043</xdr:colOff>
      <xdr:row>56</xdr:row>
      <xdr:rowOff>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82510217-3477-4182-806F-3AED599A0B41}"/>
            </a:ext>
          </a:extLst>
        </xdr:cNvPr>
        <xdr:cNvSpPr/>
      </xdr:nvSpPr>
      <xdr:spPr>
        <a:xfrm>
          <a:off x="621196" y="10106025"/>
          <a:ext cx="5194497" cy="95250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190500</xdr:colOff>
      <xdr:row>44</xdr:row>
      <xdr:rowOff>197826</xdr:rowOff>
    </xdr:from>
    <xdr:to>
      <xdr:col>6</xdr:col>
      <xdr:colOff>604157</xdr:colOff>
      <xdr:row>50</xdr:row>
      <xdr:rowOff>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9E27EDA8-77DC-43C4-B77F-C788945A7645}"/>
            </a:ext>
          </a:extLst>
        </xdr:cNvPr>
        <xdr:cNvSpPr/>
      </xdr:nvSpPr>
      <xdr:spPr>
        <a:xfrm>
          <a:off x="1924050" y="9084651"/>
          <a:ext cx="3880757" cy="95469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745672</xdr:colOff>
      <xdr:row>45</xdr:row>
      <xdr:rowOff>575</xdr:rowOff>
    </xdr:from>
    <xdr:to>
      <xdr:col>6</xdr:col>
      <xdr:colOff>729155</xdr:colOff>
      <xdr:row>56</xdr:row>
      <xdr:rowOff>0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21D3EDF9-CC49-4819-91E6-4EB3A71C78A0}"/>
            </a:ext>
          </a:extLst>
        </xdr:cNvPr>
        <xdr:cNvSpPr/>
      </xdr:nvSpPr>
      <xdr:spPr>
        <a:xfrm>
          <a:off x="4212772" y="9087425"/>
          <a:ext cx="1717033" cy="1971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2</xdr:col>
      <xdr:colOff>4511</xdr:colOff>
      <xdr:row>98</xdr:row>
      <xdr:rowOff>38100</xdr:rowOff>
    </xdr:from>
    <xdr:to>
      <xdr:col>6</xdr:col>
      <xdr:colOff>32938</xdr:colOff>
      <xdr:row>103</xdr:row>
      <xdr:rowOff>19052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3865CE24-6AB4-4F47-BCE8-F47E00EA5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8061" y="19202400"/>
          <a:ext cx="3495527" cy="8001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401266</xdr:colOff>
      <xdr:row>45</xdr:row>
      <xdr:rowOff>4053</xdr:rowOff>
    </xdr:from>
    <xdr:to>
      <xdr:col>2</xdr:col>
      <xdr:colOff>404104</xdr:colOff>
      <xdr:row>50</xdr:row>
      <xdr:rowOff>0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70D8D7F3-B830-481A-862F-DC2B3AA35674}"/>
            </a:ext>
          </a:extLst>
        </xdr:cNvPr>
        <xdr:cNvCxnSpPr/>
      </xdr:nvCxnSpPr>
      <xdr:spPr>
        <a:xfrm flipH="1" flipV="1">
          <a:off x="2134816" y="9090903"/>
          <a:ext cx="2838" cy="94844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628651</xdr:colOff>
      <xdr:row>45</xdr:row>
      <xdr:rowOff>0</xdr:rowOff>
    </xdr:from>
    <xdr:to>
      <xdr:col>2</xdr:col>
      <xdr:colOff>636351</xdr:colOff>
      <xdr:row>50</xdr:row>
      <xdr:rowOff>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E9907B86-26FD-4E14-A1A5-C55E4D22D853}"/>
            </a:ext>
          </a:extLst>
        </xdr:cNvPr>
        <xdr:cNvCxnSpPr/>
      </xdr:nvCxnSpPr>
      <xdr:spPr>
        <a:xfrm flipV="1">
          <a:off x="2362201" y="9086850"/>
          <a:ext cx="7700" cy="952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850360</xdr:colOff>
      <xdr:row>45</xdr:row>
      <xdr:rowOff>0</xdr:rowOff>
    </xdr:from>
    <xdr:to>
      <xdr:col>2</xdr:col>
      <xdr:colOff>855224</xdr:colOff>
      <xdr:row>50</xdr:row>
      <xdr:rowOff>0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0CE83426-EB77-4C91-B051-D43B5A00CB24}"/>
            </a:ext>
          </a:extLst>
        </xdr:cNvPr>
        <xdr:cNvCxnSpPr/>
      </xdr:nvCxnSpPr>
      <xdr:spPr>
        <a:xfrm flipV="1">
          <a:off x="2583910" y="9086850"/>
          <a:ext cx="4864" cy="952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171451</xdr:colOff>
      <xdr:row>45</xdr:row>
      <xdr:rowOff>8106</xdr:rowOff>
    </xdr:from>
    <xdr:to>
      <xdr:col>3</xdr:col>
      <xdr:colOff>178341</xdr:colOff>
      <xdr:row>50</xdr:row>
      <xdr:rowOff>0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469EE8EA-C6C2-4D83-87EF-944F36F7935C}"/>
            </a:ext>
          </a:extLst>
        </xdr:cNvPr>
        <xdr:cNvCxnSpPr/>
      </xdr:nvCxnSpPr>
      <xdr:spPr>
        <a:xfrm flipV="1">
          <a:off x="2771776" y="9094956"/>
          <a:ext cx="6890" cy="94439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406402</xdr:colOff>
      <xdr:row>45</xdr:row>
      <xdr:rowOff>4053</xdr:rowOff>
    </xdr:from>
    <xdr:to>
      <xdr:col>3</xdr:col>
      <xdr:colOff>409036</xdr:colOff>
      <xdr:row>50</xdr:row>
      <xdr:rowOff>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FBF53C0-24DF-40B6-8533-F8E115901B53}"/>
            </a:ext>
          </a:extLst>
        </xdr:cNvPr>
        <xdr:cNvCxnSpPr/>
      </xdr:nvCxnSpPr>
      <xdr:spPr>
        <a:xfrm flipV="1">
          <a:off x="3006727" y="9090903"/>
          <a:ext cx="2634" cy="94844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651554</xdr:colOff>
      <xdr:row>45</xdr:row>
      <xdr:rowOff>8106</xdr:rowOff>
    </xdr:from>
    <xdr:to>
      <xdr:col>3</xdr:col>
      <xdr:colOff>655608</xdr:colOff>
      <xdr:row>50</xdr:row>
      <xdr:rowOff>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D0B63006-E7AB-43DF-AA5E-C76385BA495C}"/>
            </a:ext>
          </a:extLst>
        </xdr:cNvPr>
        <xdr:cNvCxnSpPr/>
      </xdr:nvCxnSpPr>
      <xdr:spPr>
        <a:xfrm flipH="1" flipV="1">
          <a:off x="3251879" y="9094956"/>
          <a:ext cx="4054" cy="94439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52996</xdr:colOff>
      <xdr:row>44</xdr:row>
      <xdr:rowOff>197826</xdr:rowOff>
    </xdr:from>
    <xdr:to>
      <xdr:col>4</xdr:col>
      <xdr:colOff>52996</xdr:colOff>
      <xdr:row>50</xdr:row>
      <xdr:rowOff>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90E00536-2EA3-4B49-97AE-DCAAD9BE9CD4}"/>
            </a:ext>
          </a:extLst>
        </xdr:cNvPr>
        <xdr:cNvCxnSpPr/>
      </xdr:nvCxnSpPr>
      <xdr:spPr>
        <a:xfrm flipV="1">
          <a:off x="3520096" y="9084651"/>
          <a:ext cx="0" cy="95469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303989</xdr:colOff>
      <xdr:row>45</xdr:row>
      <xdr:rowOff>0</xdr:rowOff>
    </xdr:from>
    <xdr:to>
      <xdr:col>4</xdr:col>
      <xdr:colOff>308042</xdr:colOff>
      <xdr:row>50</xdr:row>
      <xdr:rowOff>0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EF3E95E9-FFDA-4AD7-8762-2616EE0ABBA8}"/>
            </a:ext>
          </a:extLst>
        </xdr:cNvPr>
        <xdr:cNvCxnSpPr/>
      </xdr:nvCxnSpPr>
      <xdr:spPr>
        <a:xfrm flipV="1">
          <a:off x="3771089" y="9086850"/>
          <a:ext cx="4053" cy="952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522861</xdr:colOff>
      <xdr:row>45</xdr:row>
      <xdr:rowOff>8107</xdr:rowOff>
    </xdr:from>
    <xdr:to>
      <xdr:col>4</xdr:col>
      <xdr:colOff>526915</xdr:colOff>
      <xdr:row>50</xdr:row>
      <xdr:rowOff>0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A7C1305C-2EC9-4A45-9168-2C0A17B8BCE7}"/>
            </a:ext>
          </a:extLst>
        </xdr:cNvPr>
        <xdr:cNvCxnSpPr/>
      </xdr:nvCxnSpPr>
      <xdr:spPr>
        <a:xfrm flipH="1" flipV="1">
          <a:off x="3989961" y="9094957"/>
          <a:ext cx="4054" cy="94439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762000</xdr:colOff>
      <xdr:row>47</xdr:row>
      <xdr:rowOff>87314</xdr:rowOff>
    </xdr:from>
    <xdr:to>
      <xdr:col>6</xdr:col>
      <xdr:colOff>142875</xdr:colOff>
      <xdr:row>47</xdr:row>
      <xdr:rowOff>95250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FA7485A2-E2C1-4F0F-A326-64609E9DFEEA}"/>
            </a:ext>
          </a:extLst>
        </xdr:cNvPr>
        <xdr:cNvCxnSpPr/>
      </xdr:nvCxnSpPr>
      <xdr:spPr>
        <a:xfrm flipV="1">
          <a:off x="1628775" y="9555164"/>
          <a:ext cx="3714750" cy="7936"/>
        </a:xfrm>
        <a:prstGeom prst="straightConnector1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644272</xdr:colOff>
      <xdr:row>47</xdr:row>
      <xdr:rowOff>40532</xdr:rowOff>
    </xdr:from>
    <xdr:to>
      <xdr:col>2</xdr:col>
      <xdr:colOff>17501</xdr:colOff>
      <xdr:row>47</xdr:row>
      <xdr:rowOff>40532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E9AA6464-5B05-45B5-A76B-EBDDAED654E3}"/>
            </a:ext>
          </a:extLst>
        </xdr:cNvPr>
        <xdr:cNvCxnSpPr/>
      </xdr:nvCxnSpPr>
      <xdr:spPr>
        <a:xfrm>
          <a:off x="1511047" y="9508382"/>
          <a:ext cx="24000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634544</xdr:colOff>
      <xdr:row>47</xdr:row>
      <xdr:rowOff>148349</xdr:rowOff>
    </xdr:from>
    <xdr:to>
      <xdr:col>2</xdr:col>
      <xdr:colOff>7773</xdr:colOff>
      <xdr:row>47</xdr:row>
      <xdr:rowOff>148349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E20806A9-65AE-4A7A-BAC4-D34A2D1E2626}"/>
            </a:ext>
          </a:extLst>
        </xdr:cNvPr>
        <xdr:cNvCxnSpPr/>
      </xdr:nvCxnSpPr>
      <xdr:spPr>
        <a:xfrm>
          <a:off x="1501319" y="9616199"/>
          <a:ext cx="24000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190500</xdr:colOff>
      <xdr:row>44</xdr:row>
      <xdr:rowOff>70070</xdr:rowOff>
    </xdr:from>
    <xdr:to>
      <xdr:col>4</xdr:col>
      <xdr:colOff>745955</xdr:colOff>
      <xdr:row>44</xdr:row>
      <xdr:rowOff>86591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4EBBC7F7-69F1-425C-A5A1-3F18DC07F651}"/>
            </a:ext>
          </a:extLst>
        </xdr:cNvPr>
        <xdr:cNvCxnSpPr/>
      </xdr:nvCxnSpPr>
      <xdr:spPr>
        <a:xfrm flipV="1">
          <a:off x="1924050" y="8956895"/>
          <a:ext cx="2289005" cy="1652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773430</xdr:colOff>
      <xdr:row>44</xdr:row>
      <xdr:rowOff>57150</xdr:rowOff>
    </xdr:from>
    <xdr:to>
      <xdr:col>6</xdr:col>
      <xdr:colOff>762000</xdr:colOff>
      <xdr:row>44</xdr:row>
      <xdr:rowOff>66037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5C51DA61-B9C3-496D-AED8-49F8BBF39299}"/>
            </a:ext>
          </a:extLst>
        </xdr:cNvPr>
        <xdr:cNvCxnSpPr/>
      </xdr:nvCxnSpPr>
      <xdr:spPr>
        <a:xfrm flipV="1">
          <a:off x="4240530" y="8943975"/>
          <a:ext cx="1722120" cy="888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13420</xdr:colOff>
      <xdr:row>44</xdr:row>
      <xdr:rowOff>197826</xdr:rowOff>
    </xdr:from>
    <xdr:to>
      <xdr:col>7</xdr:col>
      <xdr:colOff>16055</xdr:colOff>
      <xdr:row>50</xdr:row>
      <xdr:rowOff>0</xdr:rowOff>
    </xdr:to>
    <xdr:cxnSp macro="">
      <xdr:nvCxnSpPr>
        <xdr:cNvPr id="20" name="Conector recto de flecha 19">
          <a:extLst>
            <a:ext uri="{FF2B5EF4-FFF2-40B4-BE49-F238E27FC236}">
              <a16:creationId xmlns:a16="http://schemas.microsoft.com/office/drawing/2014/main" id="{CC1A200D-59F0-4FBF-B516-2DAC0FD8BCA8}"/>
            </a:ext>
          </a:extLst>
        </xdr:cNvPr>
        <xdr:cNvCxnSpPr/>
      </xdr:nvCxnSpPr>
      <xdr:spPr>
        <a:xfrm flipH="1" flipV="1">
          <a:off x="6080845" y="9084651"/>
          <a:ext cx="2635" cy="954699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602046</xdr:colOff>
      <xdr:row>71</xdr:row>
      <xdr:rowOff>170258</xdr:rowOff>
    </xdr:from>
    <xdr:ext cx="2084004" cy="250031"/>
    <xdr:sp macro="" textlink="">
      <xdr:nvSpPr>
        <xdr:cNvPr id="21" name="29 CuadroTexto">
          <a:extLst>
            <a:ext uri="{FF2B5EF4-FFF2-40B4-BE49-F238E27FC236}">
              <a16:creationId xmlns:a16="http://schemas.microsoft.com/office/drawing/2014/main" id="{57E08234-3617-4D10-A3DB-6686E82E66AC}"/>
            </a:ext>
          </a:extLst>
        </xdr:cNvPr>
        <xdr:cNvSpPr txBox="1"/>
      </xdr:nvSpPr>
      <xdr:spPr>
        <a:xfrm>
          <a:off x="4069146" y="12181283"/>
          <a:ext cx="2084004" cy="2500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10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t</a:t>
          </a:r>
          <a:r>
            <a:rPr lang="es-PE" sz="110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 = Ln/25 ~  Ln/20 </a:t>
          </a:r>
        </a:p>
      </xdr:txBody>
    </xdr:sp>
    <xdr:clientData/>
  </xdr:oneCellAnchor>
  <xdr:twoCellAnchor>
    <xdr:from>
      <xdr:col>4</xdr:col>
      <xdr:colOff>774093</xdr:colOff>
      <xdr:row>8</xdr:row>
      <xdr:rowOff>0</xdr:rowOff>
    </xdr:from>
    <xdr:to>
      <xdr:col>7</xdr:col>
      <xdr:colOff>11855</xdr:colOff>
      <xdr:row>8</xdr:row>
      <xdr:rowOff>5953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83326FEF-E649-4BA5-84A6-A78C9887FC03}"/>
            </a:ext>
          </a:extLst>
        </xdr:cNvPr>
        <xdr:cNvCxnSpPr/>
      </xdr:nvCxnSpPr>
      <xdr:spPr>
        <a:xfrm>
          <a:off x="4241193" y="1885950"/>
          <a:ext cx="1838087" cy="595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335017</xdr:colOff>
      <xdr:row>8</xdr:row>
      <xdr:rowOff>197689</xdr:rowOff>
    </xdr:from>
    <xdr:to>
      <xdr:col>7</xdr:col>
      <xdr:colOff>7189</xdr:colOff>
      <xdr:row>9</xdr:row>
      <xdr:rowOff>6569</xdr:rowOff>
    </xdr:to>
    <xdr:cxnSp macro="">
      <xdr:nvCxnSpPr>
        <xdr:cNvPr id="23" name="Conector recto 22">
          <a:extLst>
            <a:ext uri="{FF2B5EF4-FFF2-40B4-BE49-F238E27FC236}">
              <a16:creationId xmlns:a16="http://schemas.microsoft.com/office/drawing/2014/main" id="{594AF5CE-851E-497A-88B9-09EBD3F122B3}"/>
            </a:ext>
          </a:extLst>
        </xdr:cNvPr>
        <xdr:cNvCxnSpPr/>
      </xdr:nvCxnSpPr>
      <xdr:spPr>
        <a:xfrm flipV="1">
          <a:off x="4668892" y="2083639"/>
          <a:ext cx="1405722" cy="890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3229</xdr:colOff>
      <xdr:row>7</xdr:row>
      <xdr:rowOff>200918</xdr:rowOff>
    </xdr:from>
    <xdr:to>
      <xdr:col>7</xdr:col>
      <xdr:colOff>6640</xdr:colOff>
      <xdr:row>9</xdr:row>
      <xdr:rowOff>1199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CC3947CF-3C4A-44CF-ABE9-EF3286319CD2}"/>
            </a:ext>
          </a:extLst>
        </xdr:cNvPr>
        <xdr:cNvCxnSpPr/>
      </xdr:nvCxnSpPr>
      <xdr:spPr>
        <a:xfrm flipH="1" flipV="1">
          <a:off x="6070654" y="1886843"/>
          <a:ext cx="3411" cy="20033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461212</xdr:colOff>
      <xdr:row>8</xdr:row>
      <xdr:rowOff>6350</xdr:rowOff>
    </xdr:from>
    <xdr:to>
      <xdr:col>4</xdr:col>
      <xdr:colOff>768354</xdr:colOff>
      <xdr:row>10</xdr:row>
      <xdr:rowOff>3</xdr:rowOff>
    </xdr:to>
    <xdr:cxnSp macro="">
      <xdr:nvCxnSpPr>
        <xdr:cNvPr id="25" name="Conector: angular 24">
          <a:extLst>
            <a:ext uri="{FF2B5EF4-FFF2-40B4-BE49-F238E27FC236}">
              <a16:creationId xmlns:a16="http://schemas.microsoft.com/office/drawing/2014/main" id="{4094D461-20EF-4FDA-AA3B-3B7D05BF95D9}"/>
            </a:ext>
          </a:extLst>
        </xdr:cNvPr>
        <xdr:cNvCxnSpPr/>
      </xdr:nvCxnSpPr>
      <xdr:spPr>
        <a:xfrm rot="5400000" flipH="1" flipV="1">
          <a:off x="3885031" y="1935581"/>
          <a:ext cx="393703" cy="307142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671764</xdr:colOff>
      <xdr:row>9</xdr:row>
      <xdr:rowOff>195509</xdr:rowOff>
    </xdr:from>
    <xdr:to>
      <xdr:col>4</xdr:col>
      <xdr:colOff>461213</xdr:colOff>
      <xdr:row>11</xdr:row>
      <xdr:rowOff>5013</xdr:rowOff>
    </xdr:to>
    <xdr:cxnSp macro="">
      <xdr:nvCxnSpPr>
        <xdr:cNvPr id="26" name="Conector: angular 25">
          <a:extLst>
            <a:ext uri="{FF2B5EF4-FFF2-40B4-BE49-F238E27FC236}">
              <a16:creationId xmlns:a16="http://schemas.microsoft.com/office/drawing/2014/main" id="{7C601E54-F0CB-4CCA-841C-6507330A7419}"/>
            </a:ext>
          </a:extLst>
        </xdr:cNvPr>
        <xdr:cNvCxnSpPr/>
      </xdr:nvCxnSpPr>
      <xdr:spPr>
        <a:xfrm rot="10800000" flipV="1">
          <a:off x="3272089" y="2281484"/>
          <a:ext cx="656224" cy="209554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372982</xdr:colOff>
      <xdr:row>11</xdr:row>
      <xdr:rowOff>6653</xdr:rowOff>
    </xdr:from>
    <xdr:to>
      <xdr:col>3</xdr:col>
      <xdr:colOff>668391</xdr:colOff>
      <xdr:row>13</xdr:row>
      <xdr:rowOff>12032</xdr:rowOff>
    </xdr:to>
    <xdr:cxnSp macro="">
      <xdr:nvCxnSpPr>
        <xdr:cNvPr id="27" name="Conector: angular 26">
          <a:extLst>
            <a:ext uri="{FF2B5EF4-FFF2-40B4-BE49-F238E27FC236}">
              <a16:creationId xmlns:a16="http://schemas.microsoft.com/office/drawing/2014/main" id="{FD24DDD0-19B2-4319-914D-68BBE8F32660}"/>
            </a:ext>
          </a:extLst>
        </xdr:cNvPr>
        <xdr:cNvCxnSpPr/>
      </xdr:nvCxnSpPr>
      <xdr:spPr>
        <a:xfrm rot="5400000" flipH="1" flipV="1">
          <a:off x="2918297" y="2547688"/>
          <a:ext cx="405429" cy="295409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738941</xdr:colOff>
      <xdr:row>13</xdr:row>
      <xdr:rowOff>12027</xdr:rowOff>
    </xdr:from>
    <xdr:to>
      <xdr:col>3</xdr:col>
      <xdr:colOff>372982</xdr:colOff>
      <xdr:row>14</xdr:row>
      <xdr:rowOff>22057</xdr:rowOff>
    </xdr:to>
    <xdr:cxnSp macro="">
      <xdr:nvCxnSpPr>
        <xdr:cNvPr id="28" name="Conector: angular 27">
          <a:extLst>
            <a:ext uri="{FF2B5EF4-FFF2-40B4-BE49-F238E27FC236}">
              <a16:creationId xmlns:a16="http://schemas.microsoft.com/office/drawing/2014/main" id="{143DDC6D-66FD-423E-BB4E-9E060B8EA005}"/>
            </a:ext>
          </a:extLst>
        </xdr:cNvPr>
        <xdr:cNvCxnSpPr/>
      </xdr:nvCxnSpPr>
      <xdr:spPr>
        <a:xfrm rot="10800000" flipV="1">
          <a:off x="2472491" y="2898102"/>
          <a:ext cx="500816" cy="210055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440158</xdr:colOff>
      <xdr:row>14</xdr:row>
      <xdr:rowOff>18684</xdr:rowOff>
    </xdr:from>
    <xdr:to>
      <xdr:col>2</xdr:col>
      <xdr:colOff>735567</xdr:colOff>
      <xdr:row>16</xdr:row>
      <xdr:rowOff>24063</xdr:rowOff>
    </xdr:to>
    <xdr:cxnSp macro="">
      <xdr:nvCxnSpPr>
        <xdr:cNvPr id="29" name="Conector: angular 28">
          <a:extLst>
            <a:ext uri="{FF2B5EF4-FFF2-40B4-BE49-F238E27FC236}">
              <a16:creationId xmlns:a16="http://schemas.microsoft.com/office/drawing/2014/main" id="{B5994F44-9B61-49D6-A55C-68512A4D61AF}"/>
            </a:ext>
          </a:extLst>
        </xdr:cNvPr>
        <xdr:cNvCxnSpPr/>
      </xdr:nvCxnSpPr>
      <xdr:spPr>
        <a:xfrm rot="5400000" flipH="1" flipV="1">
          <a:off x="2118698" y="3159794"/>
          <a:ext cx="405429" cy="295409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476250</xdr:colOff>
      <xdr:row>16</xdr:row>
      <xdr:rowOff>24055</xdr:rowOff>
    </xdr:from>
    <xdr:to>
      <xdr:col>2</xdr:col>
      <xdr:colOff>440167</xdr:colOff>
      <xdr:row>17</xdr:row>
      <xdr:rowOff>39686</xdr:rowOff>
    </xdr:to>
    <xdr:cxnSp macro="">
      <xdr:nvCxnSpPr>
        <xdr:cNvPr id="30" name="Conector: angular 29">
          <a:extLst>
            <a:ext uri="{FF2B5EF4-FFF2-40B4-BE49-F238E27FC236}">
              <a16:creationId xmlns:a16="http://schemas.microsoft.com/office/drawing/2014/main" id="{A1DAEB1B-2B5E-42EC-A533-C70B71D24B65}"/>
            </a:ext>
          </a:extLst>
        </xdr:cNvPr>
        <xdr:cNvCxnSpPr/>
      </xdr:nvCxnSpPr>
      <xdr:spPr>
        <a:xfrm rot="10800000" flipV="1">
          <a:off x="1343025" y="3510205"/>
          <a:ext cx="830692" cy="215656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459597</xdr:colOff>
      <xdr:row>17</xdr:row>
      <xdr:rowOff>41985</xdr:rowOff>
    </xdr:from>
    <xdr:to>
      <xdr:col>1</xdr:col>
      <xdr:colOff>464346</xdr:colOff>
      <xdr:row>21</xdr:row>
      <xdr:rowOff>11906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45329F4-93A1-4929-BDA3-D2D1776F6AB1}"/>
            </a:ext>
          </a:extLst>
        </xdr:cNvPr>
        <xdr:cNvCxnSpPr/>
      </xdr:nvCxnSpPr>
      <xdr:spPr>
        <a:xfrm>
          <a:off x="1326372" y="3728160"/>
          <a:ext cx="4749" cy="77002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467614</xdr:colOff>
      <xdr:row>21</xdr:row>
      <xdr:rowOff>8050</xdr:rowOff>
    </xdr:from>
    <xdr:to>
      <xdr:col>2</xdr:col>
      <xdr:colOff>64395</xdr:colOff>
      <xdr:row>21</xdr:row>
      <xdr:rowOff>11907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3BE3EEA-C394-47D8-BA28-04F6B9ED35CE}"/>
            </a:ext>
          </a:extLst>
        </xdr:cNvPr>
        <xdr:cNvCxnSpPr/>
      </xdr:nvCxnSpPr>
      <xdr:spPr>
        <a:xfrm flipV="1">
          <a:off x="1334389" y="4494325"/>
          <a:ext cx="463556" cy="385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64943</xdr:colOff>
      <xdr:row>18</xdr:row>
      <xdr:rowOff>112568</xdr:rowOff>
    </xdr:from>
    <xdr:to>
      <xdr:col>2</xdr:col>
      <xdr:colOff>68004</xdr:colOff>
      <xdr:row>21</xdr:row>
      <xdr:rowOff>8638</xdr:rowOff>
    </xdr:to>
    <xdr:cxnSp macro="">
      <xdr:nvCxnSpPr>
        <xdr:cNvPr id="33" name="Conector recto 32">
          <a:extLst>
            <a:ext uri="{FF2B5EF4-FFF2-40B4-BE49-F238E27FC236}">
              <a16:creationId xmlns:a16="http://schemas.microsoft.com/office/drawing/2014/main" id="{1C197C7B-95EA-4F5D-8433-5954DFADC486}"/>
            </a:ext>
          </a:extLst>
        </xdr:cNvPr>
        <xdr:cNvCxnSpPr/>
      </xdr:nvCxnSpPr>
      <xdr:spPr>
        <a:xfrm flipH="1" flipV="1">
          <a:off x="1798493" y="3998768"/>
          <a:ext cx="3061" cy="49614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69273</xdr:colOff>
      <xdr:row>9</xdr:row>
      <xdr:rowOff>6570</xdr:rowOff>
    </xdr:from>
    <xdr:to>
      <xdr:col>5</xdr:col>
      <xdr:colOff>341586</xdr:colOff>
      <xdr:row>18</xdr:row>
      <xdr:rowOff>112568</xdr:rowOff>
    </xdr:to>
    <xdr:cxnSp macro="">
      <xdr:nvCxnSpPr>
        <xdr:cNvPr id="34" name="Conector recto 33">
          <a:extLst>
            <a:ext uri="{FF2B5EF4-FFF2-40B4-BE49-F238E27FC236}">
              <a16:creationId xmlns:a16="http://schemas.microsoft.com/office/drawing/2014/main" id="{CEB266E9-CE10-4711-91D5-3076E61F5FFA}"/>
            </a:ext>
          </a:extLst>
        </xdr:cNvPr>
        <xdr:cNvCxnSpPr/>
      </xdr:nvCxnSpPr>
      <xdr:spPr>
        <a:xfrm flipV="1">
          <a:off x="1802823" y="2092545"/>
          <a:ext cx="2872638" cy="190622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446942</xdr:colOff>
      <xdr:row>21</xdr:row>
      <xdr:rowOff>109904</xdr:rowOff>
    </xdr:from>
    <xdr:to>
      <xdr:col>2</xdr:col>
      <xdr:colOff>73269</xdr:colOff>
      <xdr:row>21</xdr:row>
      <xdr:rowOff>117232</xdr:rowOff>
    </xdr:to>
    <xdr:cxnSp macro="">
      <xdr:nvCxnSpPr>
        <xdr:cNvPr id="35" name="Conector recto de flecha 34">
          <a:extLst>
            <a:ext uri="{FF2B5EF4-FFF2-40B4-BE49-F238E27FC236}">
              <a16:creationId xmlns:a16="http://schemas.microsoft.com/office/drawing/2014/main" id="{E312CEBC-B15E-436C-AE9A-F20989A56D4B}"/>
            </a:ext>
          </a:extLst>
        </xdr:cNvPr>
        <xdr:cNvCxnSpPr/>
      </xdr:nvCxnSpPr>
      <xdr:spPr>
        <a:xfrm>
          <a:off x="1313717" y="4596179"/>
          <a:ext cx="493102" cy="7328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58615</xdr:colOff>
      <xdr:row>21</xdr:row>
      <xdr:rowOff>113109</xdr:rowOff>
    </xdr:from>
    <xdr:to>
      <xdr:col>4</xdr:col>
      <xdr:colOff>744141</xdr:colOff>
      <xdr:row>21</xdr:row>
      <xdr:rowOff>117231</xdr:rowOff>
    </xdr:to>
    <xdr:cxnSp macro="">
      <xdr:nvCxnSpPr>
        <xdr:cNvPr id="36" name="Conector recto de flecha 35">
          <a:extLst>
            <a:ext uri="{FF2B5EF4-FFF2-40B4-BE49-F238E27FC236}">
              <a16:creationId xmlns:a16="http://schemas.microsoft.com/office/drawing/2014/main" id="{BD3F6BA0-5DD5-4FE2-876F-DCC193B815AD}"/>
            </a:ext>
          </a:extLst>
        </xdr:cNvPr>
        <xdr:cNvCxnSpPr/>
      </xdr:nvCxnSpPr>
      <xdr:spPr>
        <a:xfrm flipV="1">
          <a:off x="1792165" y="4599384"/>
          <a:ext cx="2419076" cy="412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741782</xdr:colOff>
      <xdr:row>21</xdr:row>
      <xdr:rowOff>111425</xdr:rowOff>
    </xdr:from>
    <xdr:to>
      <xdr:col>6</xdr:col>
      <xdr:colOff>521179</xdr:colOff>
      <xdr:row>21</xdr:row>
      <xdr:rowOff>113110</xdr:rowOff>
    </xdr:to>
    <xdr:cxnSp macro="">
      <xdr:nvCxnSpPr>
        <xdr:cNvPr id="37" name="Conector recto de flecha 36">
          <a:extLst>
            <a:ext uri="{FF2B5EF4-FFF2-40B4-BE49-F238E27FC236}">
              <a16:creationId xmlns:a16="http://schemas.microsoft.com/office/drawing/2014/main" id="{8DE56BF3-36A3-4D89-A522-A225E6A51DBA}"/>
            </a:ext>
          </a:extLst>
        </xdr:cNvPr>
        <xdr:cNvCxnSpPr/>
      </xdr:nvCxnSpPr>
      <xdr:spPr>
        <a:xfrm flipV="1">
          <a:off x="4208882" y="4597700"/>
          <a:ext cx="1512947" cy="168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521178</xdr:colOff>
      <xdr:row>21</xdr:row>
      <xdr:rowOff>111425</xdr:rowOff>
    </xdr:from>
    <xdr:to>
      <xdr:col>6</xdr:col>
      <xdr:colOff>844004</xdr:colOff>
      <xdr:row>21</xdr:row>
      <xdr:rowOff>113109</xdr:rowOff>
    </xdr:to>
    <xdr:cxnSp macro="">
      <xdr:nvCxnSpPr>
        <xdr:cNvPr id="38" name="Conector recto de flecha 37">
          <a:extLst>
            <a:ext uri="{FF2B5EF4-FFF2-40B4-BE49-F238E27FC236}">
              <a16:creationId xmlns:a16="http://schemas.microsoft.com/office/drawing/2014/main" id="{59E2183A-9987-42A1-A42E-5D8897E5AF69}"/>
            </a:ext>
          </a:extLst>
        </xdr:cNvPr>
        <xdr:cNvCxnSpPr/>
      </xdr:nvCxnSpPr>
      <xdr:spPr>
        <a:xfrm>
          <a:off x="5721828" y="4597700"/>
          <a:ext cx="322826" cy="1684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740020</xdr:colOff>
      <xdr:row>11</xdr:row>
      <xdr:rowOff>139212</xdr:rowOff>
    </xdr:from>
    <xdr:to>
      <xdr:col>4</xdr:col>
      <xdr:colOff>747347</xdr:colOff>
      <xdr:row>21</xdr:row>
      <xdr:rowOff>36634</xdr:rowOff>
    </xdr:to>
    <xdr:cxnSp macro="">
      <xdr:nvCxnSpPr>
        <xdr:cNvPr id="43" name="Conector recto 42">
          <a:extLst>
            <a:ext uri="{FF2B5EF4-FFF2-40B4-BE49-F238E27FC236}">
              <a16:creationId xmlns:a16="http://schemas.microsoft.com/office/drawing/2014/main" id="{DA9FEA6F-DB51-4072-9C77-3F3140005F07}"/>
            </a:ext>
          </a:extLst>
        </xdr:cNvPr>
        <xdr:cNvCxnSpPr/>
      </xdr:nvCxnSpPr>
      <xdr:spPr>
        <a:xfrm flipH="1">
          <a:off x="4207120" y="2625237"/>
          <a:ext cx="7327" cy="189767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526727</xdr:colOff>
      <xdr:row>15</xdr:row>
      <xdr:rowOff>146539</xdr:rowOff>
    </xdr:from>
    <xdr:to>
      <xdr:col>6</xdr:col>
      <xdr:colOff>535518</xdr:colOff>
      <xdr:row>21</xdr:row>
      <xdr:rowOff>49823</xdr:rowOff>
    </xdr:to>
    <xdr:cxnSp macro="">
      <xdr:nvCxnSpPr>
        <xdr:cNvPr id="44" name="Conector recto 43">
          <a:extLst>
            <a:ext uri="{FF2B5EF4-FFF2-40B4-BE49-F238E27FC236}">
              <a16:creationId xmlns:a16="http://schemas.microsoft.com/office/drawing/2014/main" id="{5220B66D-D3E4-4F89-A5B5-ACED39D6E8EF}"/>
            </a:ext>
          </a:extLst>
        </xdr:cNvPr>
        <xdr:cNvCxnSpPr/>
      </xdr:nvCxnSpPr>
      <xdr:spPr>
        <a:xfrm flipH="1">
          <a:off x="5727377" y="3432664"/>
          <a:ext cx="8791" cy="110343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839502</xdr:colOff>
      <xdr:row>15</xdr:row>
      <xdr:rowOff>145073</xdr:rowOff>
    </xdr:from>
    <xdr:to>
      <xdr:col>6</xdr:col>
      <xdr:colOff>848293</xdr:colOff>
      <xdr:row>21</xdr:row>
      <xdr:rowOff>48357</xdr:rowOff>
    </xdr:to>
    <xdr:cxnSp macro="">
      <xdr:nvCxnSpPr>
        <xdr:cNvPr id="45" name="Conector recto 44">
          <a:extLst>
            <a:ext uri="{FF2B5EF4-FFF2-40B4-BE49-F238E27FC236}">
              <a16:creationId xmlns:a16="http://schemas.microsoft.com/office/drawing/2014/main" id="{8A6D85CA-52C4-47DC-B7E2-C3443CBE55C2}"/>
            </a:ext>
          </a:extLst>
        </xdr:cNvPr>
        <xdr:cNvCxnSpPr/>
      </xdr:nvCxnSpPr>
      <xdr:spPr>
        <a:xfrm flipH="1">
          <a:off x="6040152" y="3431198"/>
          <a:ext cx="8791" cy="110343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113109</xdr:colOff>
      <xdr:row>18</xdr:row>
      <xdr:rowOff>5953</xdr:rowOff>
    </xdr:from>
    <xdr:to>
      <xdr:col>1</xdr:col>
      <xdr:colOff>458390</xdr:colOff>
      <xdr:row>18</xdr:row>
      <xdr:rowOff>5953</xdr:rowOff>
    </xdr:to>
    <xdr:cxnSp macro="">
      <xdr:nvCxnSpPr>
        <xdr:cNvPr id="46" name="Conector recto 45">
          <a:extLst>
            <a:ext uri="{FF2B5EF4-FFF2-40B4-BE49-F238E27FC236}">
              <a16:creationId xmlns:a16="http://schemas.microsoft.com/office/drawing/2014/main" id="{08633B20-217B-4D2F-88D8-2DB432D227C6}"/>
            </a:ext>
          </a:extLst>
        </xdr:cNvPr>
        <xdr:cNvCxnSpPr/>
      </xdr:nvCxnSpPr>
      <xdr:spPr>
        <a:xfrm flipH="1">
          <a:off x="979884" y="3892153"/>
          <a:ext cx="34528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110731</xdr:colOff>
      <xdr:row>18</xdr:row>
      <xdr:rowOff>80964</xdr:rowOff>
    </xdr:from>
    <xdr:to>
      <xdr:col>1</xdr:col>
      <xdr:colOff>456012</xdr:colOff>
      <xdr:row>18</xdr:row>
      <xdr:rowOff>80964</xdr:rowOff>
    </xdr:to>
    <xdr:cxnSp macro="">
      <xdr:nvCxnSpPr>
        <xdr:cNvPr id="47" name="Conector recto 46">
          <a:extLst>
            <a:ext uri="{FF2B5EF4-FFF2-40B4-BE49-F238E27FC236}">
              <a16:creationId xmlns:a16="http://schemas.microsoft.com/office/drawing/2014/main" id="{5C6FB295-E549-4FAC-9124-CAFD40B7375B}"/>
            </a:ext>
          </a:extLst>
        </xdr:cNvPr>
        <xdr:cNvCxnSpPr/>
      </xdr:nvCxnSpPr>
      <xdr:spPr>
        <a:xfrm flipH="1">
          <a:off x="977506" y="3967164"/>
          <a:ext cx="34528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334566</xdr:colOff>
      <xdr:row>18</xdr:row>
      <xdr:rowOff>83343</xdr:rowOff>
    </xdr:from>
    <xdr:to>
      <xdr:col>1</xdr:col>
      <xdr:colOff>334566</xdr:colOff>
      <xdr:row>21</xdr:row>
      <xdr:rowOff>0</xdr:rowOff>
    </xdr:to>
    <xdr:cxnSp macro="">
      <xdr:nvCxnSpPr>
        <xdr:cNvPr id="48" name="Conector recto de flecha 47">
          <a:extLst>
            <a:ext uri="{FF2B5EF4-FFF2-40B4-BE49-F238E27FC236}">
              <a16:creationId xmlns:a16="http://schemas.microsoft.com/office/drawing/2014/main" id="{ABF80CED-FB77-4DA1-8668-93A47EAD871C}"/>
            </a:ext>
          </a:extLst>
        </xdr:cNvPr>
        <xdr:cNvCxnSpPr/>
      </xdr:nvCxnSpPr>
      <xdr:spPr>
        <a:xfrm flipV="1">
          <a:off x="1201341" y="3969543"/>
          <a:ext cx="0" cy="50720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681818</xdr:colOff>
      <xdr:row>72</xdr:row>
      <xdr:rowOff>170258</xdr:rowOff>
    </xdr:from>
    <xdr:ext cx="324260" cy="250031"/>
    <xdr:sp macro="" textlink="">
      <xdr:nvSpPr>
        <xdr:cNvPr id="50" name="29 CuadroTexto">
          <a:extLst>
            <a:ext uri="{FF2B5EF4-FFF2-40B4-BE49-F238E27FC236}">
              <a16:creationId xmlns:a16="http://schemas.microsoft.com/office/drawing/2014/main" id="{3BEBFC61-D271-48D5-9226-F6D46DEC7938}"/>
            </a:ext>
          </a:extLst>
        </xdr:cNvPr>
        <xdr:cNvSpPr txBox="1"/>
      </xdr:nvSpPr>
      <xdr:spPr>
        <a:xfrm>
          <a:off x="5015693" y="12371783"/>
          <a:ext cx="324260" cy="2500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PE" sz="110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 ~  </a:t>
          </a:r>
        </a:p>
      </xdr:txBody>
    </xdr:sp>
    <xdr:clientData/>
  </xdr:oneCellAnchor>
  <xdr:oneCellAnchor>
    <xdr:from>
      <xdr:col>1</xdr:col>
      <xdr:colOff>402021</xdr:colOff>
      <xdr:row>80</xdr:row>
      <xdr:rowOff>171450</xdr:rowOff>
    </xdr:from>
    <xdr:ext cx="2084004" cy="4191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29 CuadroTexto">
              <a:extLst>
                <a:ext uri="{FF2B5EF4-FFF2-40B4-BE49-F238E27FC236}">
                  <a16:creationId xmlns:a16="http://schemas.microsoft.com/office/drawing/2014/main" id="{FD4CD198-0621-4397-A46A-B8A2CE32ED2F}"/>
                </a:ext>
              </a:extLst>
            </xdr:cNvPr>
            <xdr:cNvSpPr txBox="1"/>
          </xdr:nvSpPr>
          <xdr:spPr>
            <a:xfrm>
              <a:off x="1268796" y="16002000"/>
              <a:ext cx="2084004" cy="419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cos</a:t>
              </a:r>
              <a14:m>
                <m:oMath xmlns:m="http://schemas.openxmlformats.org/officeDocument/2006/math">
                  <m:r>
                    <a:rPr lang="es-ES" sz="1100" b="0" i="1">
                      <a:solidFill>
                        <a:schemeClr val="tx1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  <a:cs typeface="Calibri" panose="020F0502020204030204" pitchFamily="34" charset="0"/>
                    </a:rPr>
                    <m:t>𝜃</m:t>
                  </m:r>
                </m:oMath>
              </a14:m>
              <a:r>
                <a:rPr lang="es-PE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f>
                    <m:fPr>
                      <m:ctrlPr>
                        <a:rPr lang="es-PE" sz="14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s-ES" sz="140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P</m:t>
                      </m:r>
                    </m:num>
                    <m:den>
                      <m:rad>
                        <m:radPr>
                          <m:degHide m:val="on"/>
                          <m:ctrlPr>
                            <a:rPr lang="es-PE" sz="14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sSup>
                            <m:sSupPr>
                              <m:ctrlPr>
                                <a:rPr lang="es-PE" sz="1400" b="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m:rPr>
                                  <m:sty m:val="p"/>
                                </m:rPr>
                                <a:rPr lang="es-ES" sz="1400" b="0" i="0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P</m:t>
                              </m:r>
                            </m:e>
                            <m:sup>
                              <m:r>
                                <a:rPr lang="es-ES" sz="1400" b="0" i="0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es-ES" sz="1400" b="0" i="0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+</m:t>
                          </m:r>
                          <m:sSup>
                            <m:sSupPr>
                              <m:ctrlPr>
                                <a:rPr lang="es-ES" sz="1400" b="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m:rPr>
                                  <m:sty m:val="p"/>
                                </m:rPr>
                                <a:rPr lang="es-ES" sz="1400" b="0" i="0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CP</m:t>
                              </m:r>
                            </m:e>
                            <m:sup>
                              <m:r>
                                <a:rPr lang="es-ES" sz="1400" b="0" i="0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e>
                      </m:rad>
                    </m:den>
                  </m:f>
                </m:oMath>
              </a14:m>
              <a:endParaRPr lang="es-PE" sz="11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1" name="29 CuadroTexto">
              <a:extLst>
                <a:ext uri="{FF2B5EF4-FFF2-40B4-BE49-F238E27FC236}">
                  <a16:creationId xmlns:a16="http://schemas.microsoft.com/office/drawing/2014/main" id="{FD4CD198-0621-4397-A46A-B8A2CE32ED2F}"/>
                </a:ext>
              </a:extLst>
            </xdr:cNvPr>
            <xdr:cNvSpPr txBox="1"/>
          </xdr:nvSpPr>
          <xdr:spPr>
            <a:xfrm>
              <a:off x="1268796" y="16002000"/>
              <a:ext cx="2084004" cy="419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cos</a:t>
              </a:r>
              <a:r>
                <a:rPr lang="es-E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Calibri" panose="020F0502020204030204" pitchFamily="34" charset="0"/>
                </a:rPr>
                <a:t>𝜃</a:t>
              </a:r>
              <a:r>
                <a:rPr lang="es-PE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= </a:t>
              </a:r>
              <a:r>
                <a:rPr lang="es-ES" sz="14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P</a:t>
              </a:r>
              <a:r>
                <a:rPr lang="es-PE" sz="14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/√(</a:t>
              </a:r>
              <a:r>
                <a:rPr lang="es-ES" sz="14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P</a:t>
              </a:r>
              <a:r>
                <a:rPr lang="es-PE" sz="14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s-ES" sz="14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2+CP^2 </a:t>
              </a:r>
              <a:r>
                <a:rPr lang="es-PE" sz="14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s-PE" sz="11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459171</xdr:colOff>
      <xdr:row>85</xdr:row>
      <xdr:rowOff>38100</xdr:rowOff>
    </xdr:from>
    <xdr:ext cx="2084004" cy="4000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29 CuadroTexto">
              <a:extLst>
                <a:ext uri="{FF2B5EF4-FFF2-40B4-BE49-F238E27FC236}">
                  <a16:creationId xmlns:a16="http://schemas.microsoft.com/office/drawing/2014/main" id="{CA0DF530-272C-47C4-B89A-B83C4E1EF513}"/>
                </a:ext>
              </a:extLst>
            </xdr:cNvPr>
            <xdr:cNvSpPr txBox="1"/>
          </xdr:nvSpPr>
          <xdr:spPr>
            <a:xfrm>
              <a:off x="1325946" y="16725900"/>
              <a:ext cx="2084004" cy="4000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hm</a:t>
              </a:r>
              <a:r>
                <a:rPr lang="es-ES" sz="14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4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s-PE" sz="12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s-ES" sz="120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CP</m:t>
                      </m:r>
                    </m:num>
                    <m:den>
                      <m:r>
                        <a:rPr lang="es-ES" sz="120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</m:oMath>
              </a14:m>
              <a:r>
                <a:rPr lang="es-PE" sz="12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+ </a:t>
              </a:r>
              <a14:m>
                <m:oMath xmlns:m="http://schemas.openxmlformats.org/officeDocument/2006/math">
                  <m:f>
                    <m:fPr>
                      <m:ctrlPr>
                        <a:rPr lang="es-PE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s-ES" sz="12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t</m:t>
                      </m:r>
                    </m:num>
                    <m:den>
                      <m:r>
                        <m:rPr>
                          <m:nor/>
                        </m:rPr>
                        <a:rPr lang="es-ES" sz="12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cos</m:t>
                      </m:r>
                      <m:r>
                        <a:rPr lang="es-E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𝜃</m:t>
                      </m:r>
                      <m:r>
                        <m:rPr>
                          <m:nor/>
                        </m:rPr>
                        <a:rPr lang="es-PE" sz="12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den>
                  </m:f>
                </m:oMath>
              </a14:m>
              <a:endParaRPr lang="es-PE" sz="14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2" name="29 CuadroTexto">
              <a:extLst>
                <a:ext uri="{FF2B5EF4-FFF2-40B4-BE49-F238E27FC236}">
                  <a16:creationId xmlns:a16="http://schemas.microsoft.com/office/drawing/2014/main" id="{CA0DF530-272C-47C4-B89A-B83C4E1EF513}"/>
                </a:ext>
              </a:extLst>
            </xdr:cNvPr>
            <xdr:cNvSpPr txBox="1"/>
          </xdr:nvSpPr>
          <xdr:spPr>
            <a:xfrm>
              <a:off x="1325946" y="16725900"/>
              <a:ext cx="2084004" cy="4000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hm</a:t>
              </a:r>
              <a:r>
                <a:rPr lang="es-ES" sz="14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4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s-ES" sz="12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CP</a:t>
              </a:r>
              <a:r>
                <a:rPr lang="es-PE" sz="12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s-ES" sz="12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PE" sz="12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+ </a:t>
              </a:r>
              <a:r>
                <a:rPr lang="es-E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t</a:t>
              </a:r>
              <a:r>
                <a:rPr lang="es-PE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s-E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"cos</a:t>
              </a:r>
              <a:r>
                <a:rPr lang="es-E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𝜃</a:t>
              </a:r>
              <a:r>
                <a:rPr lang="es-PE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s-PE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</a:t>
              </a:r>
              <a:endParaRPr lang="es-PE" sz="14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316295</xdr:colOff>
      <xdr:row>106</xdr:row>
      <xdr:rowOff>123825</xdr:rowOff>
    </xdr:from>
    <xdr:ext cx="1560129" cy="3238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29 CuadroTexto">
              <a:extLst>
                <a:ext uri="{FF2B5EF4-FFF2-40B4-BE49-F238E27FC236}">
                  <a16:creationId xmlns:a16="http://schemas.microsoft.com/office/drawing/2014/main" id="{E86838B7-597C-4781-93FE-B227A8EC509D}"/>
                </a:ext>
              </a:extLst>
            </xdr:cNvPr>
            <xdr:cNvSpPr txBox="1"/>
          </xdr:nvSpPr>
          <xdr:spPr>
            <a:xfrm>
              <a:off x="1183070" y="20678775"/>
              <a:ext cx="1560129" cy="323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Vx</a:t>
              </a:r>
              <a:r>
                <a:rPr lang="es-ES" sz="14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4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s-PE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R1</a:t>
              </a:r>
              <a:r>
                <a:rPr lang="es-PE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- Wu1 </a:t>
              </a:r>
              <a14:m>
                <m:oMath xmlns:m="http://schemas.openxmlformats.org/officeDocument/2006/math">
                  <m:r>
                    <a:rPr lang="es-PE" sz="110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⋅</m:t>
                  </m:r>
                </m:oMath>
              </a14:m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X =</a:t>
              </a:r>
              <a:endParaRPr lang="es-PE" sz="14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3" name="29 CuadroTexto">
              <a:extLst>
                <a:ext uri="{FF2B5EF4-FFF2-40B4-BE49-F238E27FC236}">
                  <a16:creationId xmlns:a16="http://schemas.microsoft.com/office/drawing/2014/main" id="{E86838B7-597C-4781-93FE-B227A8EC509D}"/>
                </a:ext>
              </a:extLst>
            </xdr:cNvPr>
            <xdr:cNvSpPr txBox="1"/>
          </xdr:nvSpPr>
          <xdr:spPr>
            <a:xfrm>
              <a:off x="1183070" y="20678775"/>
              <a:ext cx="1560129" cy="323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Vx</a:t>
              </a:r>
              <a:r>
                <a:rPr lang="es-ES" sz="14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4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s-PE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R1</a:t>
              </a:r>
              <a:r>
                <a:rPr lang="es-PE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- Wu1 </a:t>
              </a:r>
              <a:r>
                <a:rPr lang="es-P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⋅</a:t>
              </a:r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X =</a:t>
              </a:r>
              <a:endParaRPr lang="es-PE" sz="14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297245</xdr:colOff>
      <xdr:row>108</xdr:row>
      <xdr:rowOff>142875</xdr:rowOff>
    </xdr:from>
    <xdr:ext cx="2388805" cy="3238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29 CuadroTexto">
              <a:extLst>
                <a:ext uri="{FF2B5EF4-FFF2-40B4-BE49-F238E27FC236}">
                  <a16:creationId xmlns:a16="http://schemas.microsoft.com/office/drawing/2014/main" id="{330F89D8-26C2-4534-BC7E-24D1ECDFF718}"/>
                </a:ext>
              </a:extLst>
            </xdr:cNvPr>
            <xdr:cNvSpPr txBox="1"/>
          </xdr:nvSpPr>
          <xdr:spPr>
            <a:xfrm>
              <a:off x="1164020" y="21078825"/>
              <a:ext cx="2388805" cy="323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Mmax</a:t>
              </a:r>
              <a:r>
                <a:rPr lang="es-ES" sz="14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4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s-PE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R1 </a:t>
              </a:r>
              <a14:m>
                <m:oMath xmlns:m="http://schemas.openxmlformats.org/officeDocument/2006/math">
                  <m:r>
                    <a:rPr lang="es-PE" sz="110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⋅</m:t>
                  </m:r>
                </m:oMath>
              </a14:m>
              <a:r>
                <a:rPr lang="es-PE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X</a:t>
              </a:r>
              <a:r>
                <a:rPr lang="es-PE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- Wu1 </a:t>
              </a:r>
              <a14:m>
                <m:oMath xmlns:m="http://schemas.openxmlformats.org/officeDocument/2006/math">
                  <m:r>
                    <a:rPr lang="es-PE" sz="110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⋅</m:t>
                  </m:r>
                </m:oMath>
              </a14:m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sSup>
                    <m:sSupPr>
                      <m:ctrlPr>
                        <a:rPr lang="es-E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m:rPr>
                          <m:sty m:val="p"/>
                        </m:rPr>
                        <a:rPr lang="es-ES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X</m:t>
                      </m:r>
                    </m:e>
                    <m:sup>
                      <m:r>
                        <a:rPr lang="es-ES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es-ES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/2</m:t>
                  </m:r>
                </m:oMath>
              </a14:m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endParaRPr lang="es-PE" sz="14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4" name="29 CuadroTexto">
              <a:extLst>
                <a:ext uri="{FF2B5EF4-FFF2-40B4-BE49-F238E27FC236}">
                  <a16:creationId xmlns:a16="http://schemas.microsoft.com/office/drawing/2014/main" id="{330F89D8-26C2-4534-BC7E-24D1ECDFF718}"/>
                </a:ext>
              </a:extLst>
            </xdr:cNvPr>
            <xdr:cNvSpPr txBox="1"/>
          </xdr:nvSpPr>
          <xdr:spPr>
            <a:xfrm>
              <a:off x="1164020" y="21078825"/>
              <a:ext cx="2388805" cy="323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Mmax</a:t>
              </a:r>
              <a:r>
                <a:rPr lang="es-ES" sz="14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4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s-PE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R1 </a:t>
              </a:r>
              <a:r>
                <a:rPr lang="es-P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⋅</a:t>
              </a:r>
              <a:r>
                <a:rPr lang="es-PE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X</a:t>
              </a:r>
              <a:r>
                <a:rPr lang="es-PE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- Wu1 </a:t>
              </a:r>
              <a:r>
                <a:rPr lang="es-P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⋅</a:t>
              </a:r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X^2/2</a:t>
              </a:r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endParaRPr lang="es-PE" sz="14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57150</xdr:colOff>
      <xdr:row>111</xdr:row>
      <xdr:rowOff>171450</xdr:rowOff>
    </xdr:from>
    <xdr:ext cx="1704975" cy="2667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29 CuadroTexto">
              <a:extLst>
                <a:ext uri="{FF2B5EF4-FFF2-40B4-BE49-F238E27FC236}">
                  <a16:creationId xmlns:a16="http://schemas.microsoft.com/office/drawing/2014/main" id="{65FAC954-E3B5-4050-89CB-ABDD6F5EDC41}"/>
                </a:ext>
              </a:extLst>
            </xdr:cNvPr>
            <xdr:cNvSpPr txBox="1"/>
          </xdr:nvSpPr>
          <xdr:spPr>
            <a:xfrm>
              <a:off x="923925" y="21678900"/>
              <a:ext cx="1704975" cy="2667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100" b="0" i="0" baseline="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rPr>
                <a:t>⁺ </a:t>
              </a:r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Mdiseño</a:t>
              </a:r>
              <a:r>
                <a:rPr lang="es-ES" sz="14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4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l-GR" sz="1100" b="0" i="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rPr>
                <a:t>α</a:t>
              </a:r>
              <a:r>
                <a:rPr lang="es-ES" sz="1400" b="0" i="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rPr>
                <a:t> </a:t>
              </a:r>
              <a14:m>
                <m:oMath xmlns:m="http://schemas.openxmlformats.org/officeDocument/2006/math">
                  <m:r>
                    <a:rPr lang="es-PE" sz="110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⋅</m:t>
                  </m:r>
                </m:oMath>
              </a14:m>
              <a:r>
                <a:rPr lang="es-ES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Mmax =</a:t>
              </a:r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endParaRPr lang="es-PE" sz="14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5" name="29 CuadroTexto">
              <a:extLst>
                <a:ext uri="{FF2B5EF4-FFF2-40B4-BE49-F238E27FC236}">
                  <a16:creationId xmlns:a16="http://schemas.microsoft.com/office/drawing/2014/main" id="{65FAC954-E3B5-4050-89CB-ABDD6F5EDC41}"/>
                </a:ext>
              </a:extLst>
            </xdr:cNvPr>
            <xdr:cNvSpPr txBox="1"/>
          </xdr:nvSpPr>
          <xdr:spPr>
            <a:xfrm>
              <a:off x="923925" y="21678900"/>
              <a:ext cx="1704975" cy="2667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100" b="0" i="0" baseline="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rPr>
                <a:t>⁺ </a:t>
              </a:r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Mdiseño</a:t>
              </a:r>
              <a:r>
                <a:rPr lang="es-ES" sz="14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4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l-GR" sz="1100" b="0" i="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rPr>
                <a:t>α</a:t>
              </a:r>
              <a:r>
                <a:rPr lang="es-ES" sz="1400" b="0" i="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rPr>
                <a:t> </a:t>
              </a:r>
              <a:r>
                <a:rPr lang="es-P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⋅</a:t>
              </a:r>
              <a:r>
                <a:rPr lang="es-ES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Mmax =</a:t>
              </a:r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endParaRPr lang="es-PE" sz="14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6</xdr:col>
      <xdr:colOff>510396</xdr:colOff>
      <xdr:row>9</xdr:row>
      <xdr:rowOff>36911</xdr:rowOff>
    </xdr:from>
    <xdr:to>
      <xdr:col>7</xdr:col>
      <xdr:colOff>7898</xdr:colOff>
      <xdr:row>11</xdr:row>
      <xdr:rowOff>48816</xdr:rowOff>
    </xdr:to>
    <xdr:sp macro="" textlink="">
      <xdr:nvSpPr>
        <xdr:cNvPr id="56" name="Rectángulo 55">
          <a:extLst>
            <a:ext uri="{FF2B5EF4-FFF2-40B4-BE49-F238E27FC236}">
              <a16:creationId xmlns:a16="http://schemas.microsoft.com/office/drawing/2014/main" id="{4ED35C31-70F9-4068-8575-8526041AD992}"/>
            </a:ext>
          </a:extLst>
        </xdr:cNvPr>
        <xdr:cNvSpPr/>
      </xdr:nvSpPr>
      <xdr:spPr>
        <a:xfrm>
          <a:off x="5711046" y="2122886"/>
          <a:ext cx="364277" cy="411955"/>
        </a:xfrm>
        <a:prstGeom prst="rect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oneCellAnchor>
    <xdr:from>
      <xdr:col>1</xdr:col>
      <xdr:colOff>192469</xdr:colOff>
      <xdr:row>126</xdr:row>
      <xdr:rowOff>133350</xdr:rowOff>
    </xdr:from>
    <xdr:ext cx="1672843" cy="238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" name="29 CuadroTexto">
              <a:extLst>
                <a:ext uri="{FF2B5EF4-FFF2-40B4-BE49-F238E27FC236}">
                  <a16:creationId xmlns:a16="http://schemas.microsoft.com/office/drawing/2014/main" id="{96DB0995-E935-49A6-973F-0BE325DCFC60}"/>
                </a:ext>
              </a:extLst>
            </xdr:cNvPr>
            <xdr:cNvSpPr txBox="1"/>
          </xdr:nvSpPr>
          <xdr:spPr>
            <a:xfrm>
              <a:off x="1059244" y="24279225"/>
              <a:ext cx="1672843" cy="23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 min1</a:t>
              </a:r>
              <a:r>
                <a:rPr lang="es-ES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= 0.0018 </a:t>
              </a:r>
              <a14:m>
                <m:oMath xmlns:m="http://schemas.openxmlformats.org/officeDocument/2006/math">
                  <m:r>
                    <a:rPr lang="es-PE" sz="110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⋅</m:t>
                  </m:r>
                </m:oMath>
              </a14:m>
              <a:r>
                <a:rPr lang="es-ES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b </a:t>
              </a:r>
              <a14:m>
                <m:oMath xmlns:m="http://schemas.openxmlformats.org/officeDocument/2006/math">
                  <m:r>
                    <a:rPr lang="es-PE" sz="110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⋅</m:t>
                  </m:r>
                </m:oMath>
              </a14:m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d</a:t>
              </a:r>
              <a:endParaRPr lang="es-PE" sz="14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7" name="29 CuadroTexto">
              <a:extLst>
                <a:ext uri="{FF2B5EF4-FFF2-40B4-BE49-F238E27FC236}">
                  <a16:creationId xmlns:a16="http://schemas.microsoft.com/office/drawing/2014/main" id="{96DB0995-E935-49A6-973F-0BE325DCFC60}"/>
                </a:ext>
              </a:extLst>
            </xdr:cNvPr>
            <xdr:cNvSpPr txBox="1"/>
          </xdr:nvSpPr>
          <xdr:spPr>
            <a:xfrm>
              <a:off x="1059244" y="24279225"/>
              <a:ext cx="1672843" cy="23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 min1</a:t>
              </a:r>
              <a:r>
                <a:rPr lang="es-ES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= 0.0018 </a:t>
              </a:r>
              <a:r>
                <a:rPr lang="es-P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⋅</a:t>
              </a:r>
              <a:r>
                <a:rPr lang="es-ES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b </a:t>
              </a:r>
              <a:r>
                <a:rPr lang="es-P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⋅</a:t>
              </a:r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d</a:t>
              </a:r>
              <a:endParaRPr lang="es-PE" sz="14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 editAs="oneCell">
    <xdr:from>
      <xdr:col>4</xdr:col>
      <xdr:colOff>152400</xdr:colOff>
      <xdr:row>125</xdr:row>
      <xdr:rowOff>142875</xdr:rowOff>
    </xdr:from>
    <xdr:to>
      <xdr:col>6</xdr:col>
      <xdr:colOff>214313</xdr:colOff>
      <xdr:row>128</xdr:row>
      <xdr:rowOff>45288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Object 97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66827FD8-A605-43D9-86FC-1C93F3C72310}"/>
                </a:ext>
              </a:extLst>
            </xdr:cNvPr>
            <xdr:cNvSpPr txBox="1"/>
          </xdr:nvSpPr>
          <xdr:spPr>
            <a:xfrm>
              <a:off x="3619500" y="24098250"/>
              <a:ext cx="1795463" cy="473912"/>
            </a:xfrm>
            <a:prstGeom prst="rect">
              <a:avLst/>
            </a:prstGeom>
            <a:noFill/>
          </xdr:spPr>
          <xdr:txBody>
            <a:bodyPr vertOverflow="clip" horzOverflow="clip" wrap="square">
              <a:spAutoFit/>
            </a:bodyPr>
            <a:lstStyle/>
            <a:p>
              <a14:m>
                <m:oMath xmlns:m="http://schemas.openxmlformats.org/officeDocument/2006/math">
                  <m:r>
                    <m:rPr>
                      <m:sty m:val="p"/>
                    </m:rPr>
                    <a:rPr lang="es-PE" sz="1100" i="0"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A</m:t>
                  </m:r>
                  <m:r>
                    <m:rPr>
                      <m:sty m:val="p"/>
                    </m:rPr>
                    <a:rPr lang="es-ES" sz="1100" b="0" i="0"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s</m:t>
                  </m:r>
                  <m:r>
                    <a:rPr lang="es-ES" sz="1100" b="0" i="0"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 </m:t>
                  </m:r>
                  <m:r>
                    <m:rPr>
                      <m:sty m:val="p"/>
                    </m:rPr>
                    <a:rPr lang="es-ES" sz="1100" b="0" i="0"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min</m:t>
                  </m:r>
                  <m:r>
                    <a:rPr lang="es-ES" sz="1100" b="0" i="0"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2=</m:t>
                  </m:r>
                </m:oMath>
              </a14:m>
              <a:r>
                <a:rPr lang="es-PE" i="0">
                  <a:latin typeface="Cambria Math" panose="02040503050406030204" pitchFamily="18" charset="0"/>
                  <a:ea typeface="Cambria Math" panose="02040503050406030204" pitchFamily="18" charset="0"/>
                </a:rPr>
                <a:t>  </a:t>
              </a:r>
              <a14:m>
                <m:oMath xmlns:m="http://schemas.openxmlformats.org/officeDocument/2006/math">
                  <m:f>
                    <m:fPr>
                      <m:ctrlPr>
                        <a:rPr lang="es-PE" sz="1400" i="1"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fPr>
                    <m:num>
                      <m:r>
                        <a:rPr lang="es-PE" sz="1400" i="0"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0.7</m:t>
                      </m:r>
                      <m:r>
                        <a:rPr lang="es-ES" sz="1400" b="0" i="0"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 </m:t>
                      </m:r>
                      <m:r>
                        <a:rPr lang="es-PE" sz="1400" i="0"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⋅</m:t>
                      </m:r>
                      <m:r>
                        <a:rPr lang="es-ES" sz="1400" b="0" i="0"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 </m:t>
                      </m:r>
                      <m:rad>
                        <m:radPr>
                          <m:degHide m:val="on"/>
                          <m:ctrlPr>
                            <a:rPr lang="es-PE" sz="1400" i="1"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</m:ctrlPr>
                        </m:radPr>
                        <m:deg/>
                        <m:e>
                          <m:sSup>
                            <m:sSupPr>
                              <m:ctrlPr>
                                <a:rPr lang="es-PE" sz="1400" i="1"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m:rPr>
                                  <m:sty m:val="p"/>
                                </m:rPr>
                                <a:rPr lang="es-PE" sz="1400" i="0"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f</m:t>
                              </m:r>
                            </m:e>
                            <m:sup>
                              <m:r>
                                <a:rPr lang="es-PE" sz="1400" i="0"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′</m:t>
                              </m:r>
                            </m:sup>
                          </m:sSup>
                          <m:r>
                            <m:rPr>
                              <m:sty m:val="p"/>
                            </m:rPr>
                            <a:rPr lang="es-PE" sz="1400" i="0"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c</m:t>
                          </m:r>
                        </m:e>
                      </m:rad>
                      <m:r>
                        <a:rPr lang="es-ES" sz="1400" b="0" i="0"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 </m:t>
                      </m:r>
                      <m:r>
                        <a:rPr lang="es-PE" sz="1100" i="0"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⋅</m:t>
                      </m:r>
                      <m:r>
                        <a:rPr lang="es-ES" sz="1400" b="0" i="0"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s-PE" sz="1400" i="0"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b</m:t>
                      </m:r>
                      <m:r>
                        <a:rPr lang="es-ES" sz="1400" b="0" i="0"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 </m:t>
                      </m:r>
                      <m:r>
                        <a:rPr lang="es-PE" sz="1400" i="0"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⋅</m:t>
                      </m:r>
                      <m:r>
                        <a:rPr lang="es-ES" sz="1400" b="0" i="0"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s-PE" sz="1400" i="0"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t</m:t>
                      </m:r>
                    </m:num>
                    <m:den>
                      <m:r>
                        <m:rPr>
                          <m:sty m:val="p"/>
                        </m:rPr>
                        <a:rPr lang="es-PE" sz="1400" i="0"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fy</m:t>
                      </m:r>
                    </m:den>
                  </m:f>
                </m:oMath>
              </a14:m>
              <a:endParaRPr lang="es-PE" i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58" name="Object 97">
              <a:extLst>
                <a:ext uri="{63B3BB69-23CF-44E3-9099-C40C66FF867C}">
                  <a14:compatExt xmlns:a14="http://schemas.microsoft.com/office/drawing/2010/main" spid="_x0000_s1121"/>
                </a:ext>
                <a:ext uri="{FF2B5EF4-FFF2-40B4-BE49-F238E27FC236}">
                  <a16:creationId xmlns:a16="http://schemas.microsoft.com/office/drawing/2014/main" id="{66827FD8-A605-43D9-86FC-1C93F3C72310}"/>
                </a:ext>
              </a:extLst>
            </xdr:cNvPr>
            <xdr:cNvSpPr txBox="1"/>
          </xdr:nvSpPr>
          <xdr:spPr>
            <a:xfrm>
              <a:off x="3619500" y="24098250"/>
              <a:ext cx="1795463" cy="473912"/>
            </a:xfrm>
            <a:prstGeom prst="rect">
              <a:avLst/>
            </a:prstGeom>
            <a:noFill/>
          </xdr:spPr>
          <xdr:txBody>
            <a:bodyPr vertOverflow="clip" horzOverflow="clip" wrap="square">
              <a:spAutoFit/>
            </a:bodyPr>
            <a:lstStyle/>
            <a:p>
              <a:r>
                <a:rPr lang="es-PE" sz="110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A</a:t>
              </a:r>
              <a:r>
                <a:rPr lang="es-ES" sz="110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s min2=</a:t>
              </a:r>
              <a:r>
                <a:rPr lang="es-PE" i="0">
                  <a:latin typeface="Cambria Math" panose="02040503050406030204" pitchFamily="18" charset="0"/>
                  <a:ea typeface="Cambria Math" panose="02040503050406030204" pitchFamily="18" charset="0"/>
                </a:rPr>
                <a:t>  </a:t>
              </a:r>
              <a:r>
                <a:rPr lang="es-PE" sz="140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(0.7</a:t>
              </a:r>
              <a:r>
                <a:rPr lang="es-ES" sz="140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s-PE" sz="140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⋅</a:t>
              </a:r>
              <a:r>
                <a:rPr lang="es-ES" sz="140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s-PE" sz="140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√(</a:t>
              </a:r>
              <a:r>
                <a:rPr lang="es-PE" sz="140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f^′ c)</a:t>
              </a:r>
              <a:r>
                <a:rPr lang="es-ES" sz="140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 </a:t>
              </a:r>
              <a:r>
                <a:rPr lang="es-PE" sz="110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⋅</a:t>
              </a:r>
              <a:r>
                <a:rPr lang="es-ES" sz="140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s-PE" sz="140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b</a:t>
              </a:r>
              <a:r>
                <a:rPr lang="es-ES" sz="140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s-PE" sz="140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⋅</a:t>
              </a:r>
              <a:r>
                <a:rPr lang="es-ES" sz="140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s-PE" sz="140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t)/fy</a:t>
              </a:r>
              <a:endParaRPr lang="es-PE" i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twoCellAnchor>
  <xdr:twoCellAnchor editAs="oneCell">
    <xdr:from>
      <xdr:col>12</xdr:col>
      <xdr:colOff>600076</xdr:colOff>
      <xdr:row>71</xdr:row>
      <xdr:rowOff>177311</xdr:rowOff>
    </xdr:from>
    <xdr:to>
      <xdr:col>15</xdr:col>
      <xdr:colOff>590553</xdr:colOff>
      <xdr:row>76</xdr:row>
      <xdr:rowOff>516</xdr:rowOff>
    </xdr:to>
    <xdr:pic>
      <xdr:nvPicPr>
        <xdr:cNvPr id="59" name="Imagen 58">
          <a:extLst>
            <a:ext uri="{FF2B5EF4-FFF2-40B4-BE49-F238E27FC236}">
              <a16:creationId xmlns:a16="http://schemas.microsoft.com/office/drawing/2014/main" id="{CE2A4719-3FAC-4437-8606-16794C0965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67801" y="14264786"/>
          <a:ext cx="2000252" cy="772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58882</xdr:colOff>
      <xdr:row>99</xdr:row>
      <xdr:rowOff>79471</xdr:rowOff>
    </xdr:from>
    <xdr:to>
      <xdr:col>16</xdr:col>
      <xdr:colOff>638176</xdr:colOff>
      <xdr:row>104</xdr:row>
      <xdr:rowOff>68408</xdr:rowOff>
    </xdr:to>
    <xdr:pic>
      <xdr:nvPicPr>
        <xdr:cNvPr id="60" name="Imagen 59">
          <a:extLst>
            <a:ext uri="{FF2B5EF4-FFF2-40B4-BE49-F238E27FC236}">
              <a16:creationId xmlns:a16="http://schemas.microsoft.com/office/drawing/2014/main" id="{ECE61286-C580-4500-9806-BE1EE6DA3E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6207" y="19434271"/>
          <a:ext cx="2770044" cy="8080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632604</xdr:colOff>
      <xdr:row>11</xdr:row>
      <xdr:rowOff>51090</xdr:rowOff>
    </xdr:from>
    <xdr:to>
      <xdr:col>6</xdr:col>
      <xdr:colOff>684546</xdr:colOff>
      <xdr:row>12</xdr:row>
      <xdr:rowOff>53915</xdr:rowOff>
    </xdr:to>
    <xdr:cxnSp macro="">
      <xdr:nvCxnSpPr>
        <xdr:cNvPr id="61" name="Conector recto de flecha 60">
          <a:extLst>
            <a:ext uri="{FF2B5EF4-FFF2-40B4-BE49-F238E27FC236}">
              <a16:creationId xmlns:a16="http://schemas.microsoft.com/office/drawing/2014/main" id="{8DF090EC-DB92-4979-A7F3-609DF6E08552}"/>
            </a:ext>
          </a:extLst>
        </xdr:cNvPr>
        <xdr:cNvCxnSpPr/>
      </xdr:nvCxnSpPr>
      <xdr:spPr>
        <a:xfrm flipV="1">
          <a:off x="5833254" y="2537115"/>
          <a:ext cx="51942" cy="20285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516321</xdr:colOff>
      <xdr:row>122</xdr:row>
      <xdr:rowOff>171451</xdr:rowOff>
    </xdr:from>
    <xdr:ext cx="1350579" cy="381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2" name="29 CuadroTexto">
              <a:extLst>
                <a:ext uri="{FF2B5EF4-FFF2-40B4-BE49-F238E27FC236}">
                  <a16:creationId xmlns:a16="http://schemas.microsoft.com/office/drawing/2014/main" id="{8E37D977-7374-47F5-A165-419DFDEA88FE}"/>
                </a:ext>
              </a:extLst>
            </xdr:cNvPr>
            <xdr:cNvSpPr txBox="1"/>
          </xdr:nvSpPr>
          <xdr:spPr>
            <a:xfrm>
              <a:off x="1383096" y="23574376"/>
              <a:ext cx="1350579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2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</a:t>
              </a:r>
              <a:r>
                <a:rPr lang="es-PE" sz="12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f>
                    <m:fPr>
                      <m:ctrlPr>
                        <a:rPr lang="es-PE" sz="12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s-ES" sz="120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Mu</m:t>
                      </m:r>
                    </m:num>
                    <m:den>
                      <m:r>
                        <m:rPr>
                          <m:nor/>
                        </m:rPr>
                        <a:rPr lang="el-GR" sz="1200" b="0" i="0" baseline="0">
                          <a:solidFill>
                            <a:schemeClr val="tx1"/>
                          </a:solidFill>
                          <a:effectLst/>
                          <a:latin typeface="Calibri" panose="020F0502020204030204" pitchFamily="34" charset="0"/>
                          <a:ea typeface="Cambria Math" panose="02040503050406030204" pitchFamily="18" charset="0"/>
                          <a:cs typeface="Calibri" panose="020F0502020204030204" pitchFamily="34" charset="0"/>
                        </a:rPr>
                        <m:t>φ</m:t>
                      </m:r>
                      <m:r>
                        <a:rPr lang="es-ES" sz="1200" b="0" i="0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s-ES" sz="1200" b="0" i="0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fy</m:t>
                      </m:r>
                      <m:r>
                        <a:rPr lang="es-ES" sz="1200" b="0" i="0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 (</m:t>
                      </m:r>
                      <m:r>
                        <m:rPr>
                          <m:sty m:val="p"/>
                        </m:rPr>
                        <a:rPr lang="es-ES" sz="1200" b="0" i="0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d</m:t>
                      </m:r>
                      <m:r>
                        <a:rPr lang="es-ES" sz="1200" b="0" i="0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−</m:t>
                      </m:r>
                      <m:r>
                        <m:rPr>
                          <m:sty m:val="p"/>
                        </m:rPr>
                        <a:rPr lang="es-ES" sz="1200" b="0" i="0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a</m:t>
                      </m:r>
                      <m:r>
                        <a:rPr lang="es-ES" sz="1200" b="0" i="0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/2)</m:t>
                      </m:r>
                    </m:den>
                  </m:f>
                </m:oMath>
              </a14:m>
              <a:endParaRPr lang="es-PE" sz="140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62" name="29 CuadroTexto">
              <a:extLst>
                <a:ext uri="{FF2B5EF4-FFF2-40B4-BE49-F238E27FC236}">
                  <a16:creationId xmlns:a16="http://schemas.microsoft.com/office/drawing/2014/main" id="{8E37D977-7374-47F5-A165-419DFDEA88FE}"/>
                </a:ext>
              </a:extLst>
            </xdr:cNvPr>
            <xdr:cNvSpPr txBox="1"/>
          </xdr:nvSpPr>
          <xdr:spPr>
            <a:xfrm>
              <a:off x="1383096" y="23574376"/>
              <a:ext cx="1350579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2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</a:t>
              </a:r>
              <a:r>
                <a:rPr lang="es-PE" sz="12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= </a:t>
              </a:r>
              <a:r>
                <a:rPr lang="es-ES" sz="12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Mu</a:t>
              </a:r>
              <a:r>
                <a:rPr lang="es-PE" sz="12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/(</a:t>
              </a:r>
              <a:r>
                <a:rPr lang="el-GR" sz="12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</a:t>
              </a:r>
              <a:r>
                <a:rPr lang="el-GR" sz="1200" b="0" i="0" baseline="0">
                  <a:solidFill>
                    <a:schemeClr val="tx1"/>
                  </a:solidFill>
                  <a:effectLst/>
                  <a:latin typeface="Calibri" panose="020F0502020204030204" pitchFamily="34" charset="0"/>
                  <a:ea typeface="Cambria Math" panose="02040503050406030204" pitchFamily="18" charset="0"/>
                  <a:cs typeface="Calibri" panose="020F0502020204030204" pitchFamily="34" charset="0"/>
                </a:rPr>
                <a:t>φ</a:t>
              </a:r>
              <a:r>
                <a:rPr lang="es-ES" sz="12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  fy (d−a/2)</a:t>
              </a:r>
              <a:r>
                <a:rPr lang="es-PE" sz="12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endParaRPr lang="es-PE" sz="140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602046</xdr:colOff>
      <xdr:row>119</xdr:row>
      <xdr:rowOff>114301</xdr:rowOff>
    </xdr:from>
    <xdr:ext cx="1350579" cy="2476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3" name="29 CuadroTexto">
              <a:extLst>
                <a:ext uri="{FF2B5EF4-FFF2-40B4-BE49-F238E27FC236}">
                  <a16:creationId xmlns:a16="http://schemas.microsoft.com/office/drawing/2014/main" id="{7AA14C7E-A25C-44D7-8EA1-558D5613D8DE}"/>
                </a:ext>
              </a:extLst>
            </xdr:cNvPr>
            <xdr:cNvSpPr txBox="1"/>
          </xdr:nvSpPr>
          <xdr:spPr>
            <a:xfrm>
              <a:off x="1468821" y="23012401"/>
              <a:ext cx="1350579" cy="2476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d</a:t>
              </a:r>
              <a:r>
                <a:rPr lang="es-PE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= t </a:t>
              </a:r>
              <a:r>
                <a:rPr lang="es-PE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- R - </a:t>
              </a:r>
              <a14:m>
                <m:oMath xmlns:m="http://schemas.openxmlformats.org/officeDocument/2006/math">
                  <m:sSub>
                    <m:sSubPr>
                      <m:ctrlPr>
                        <a:rPr lang="es-PE" sz="1100" b="0" i="1" baseline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s-ES" sz="1100" b="0" i="0" baseline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d</m:t>
                      </m:r>
                    </m:e>
                    <m:sub>
                      <m:r>
                        <a:rPr lang="es-PE" sz="1100" b="0" i="1" baseline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Ø</m:t>
                      </m:r>
                    </m:sub>
                  </m:sSub>
                  <m:r>
                    <a:rPr lang="es-ES" sz="1100" b="0" i="0" baseline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/2</m:t>
                  </m:r>
                </m:oMath>
              </a14:m>
              <a:endParaRPr lang="es-PE" sz="120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63" name="29 CuadroTexto">
              <a:extLst>
                <a:ext uri="{FF2B5EF4-FFF2-40B4-BE49-F238E27FC236}">
                  <a16:creationId xmlns:a16="http://schemas.microsoft.com/office/drawing/2014/main" id="{7AA14C7E-A25C-44D7-8EA1-558D5613D8DE}"/>
                </a:ext>
              </a:extLst>
            </xdr:cNvPr>
            <xdr:cNvSpPr txBox="1"/>
          </xdr:nvSpPr>
          <xdr:spPr>
            <a:xfrm>
              <a:off x="1468821" y="23012401"/>
              <a:ext cx="1350579" cy="2476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d</a:t>
              </a:r>
              <a:r>
                <a:rPr lang="es-PE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= t </a:t>
              </a:r>
              <a:r>
                <a:rPr lang="es-PE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- R - </a:t>
              </a:r>
              <a:r>
                <a:rPr lang="es-ES" sz="11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d</a:t>
              </a:r>
              <a:r>
                <a:rPr lang="es-PE" sz="11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_Ø</a:t>
              </a:r>
              <a:r>
                <a:rPr lang="es-ES" sz="11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/2</a:t>
              </a:r>
              <a:endParaRPr lang="es-PE" sz="120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3</xdr:col>
      <xdr:colOff>414361</xdr:colOff>
      <xdr:row>12</xdr:row>
      <xdr:rowOff>177695</xdr:rowOff>
    </xdr:from>
    <xdr:to>
      <xdr:col>3</xdr:col>
      <xdr:colOff>561957</xdr:colOff>
      <xdr:row>13</xdr:row>
      <xdr:rowOff>197812</xdr:rowOff>
    </xdr:to>
    <xdr:cxnSp macro="">
      <xdr:nvCxnSpPr>
        <xdr:cNvPr id="64" name="Conector recto de flecha 63">
          <a:extLst>
            <a:ext uri="{FF2B5EF4-FFF2-40B4-BE49-F238E27FC236}">
              <a16:creationId xmlns:a16="http://schemas.microsoft.com/office/drawing/2014/main" id="{2A3E88F3-5B4B-4586-9A81-5DA62E9DE599}"/>
            </a:ext>
          </a:extLst>
        </xdr:cNvPr>
        <xdr:cNvCxnSpPr/>
      </xdr:nvCxnSpPr>
      <xdr:spPr>
        <a:xfrm>
          <a:off x="3014686" y="2863745"/>
          <a:ext cx="147596" cy="22014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132218</xdr:colOff>
      <xdr:row>7</xdr:row>
      <xdr:rowOff>190501</xdr:rowOff>
    </xdr:from>
    <xdr:to>
      <xdr:col>7</xdr:col>
      <xdr:colOff>136438</xdr:colOff>
      <xdr:row>9</xdr:row>
      <xdr:rowOff>21566</xdr:rowOff>
    </xdr:to>
    <xdr:cxnSp macro="">
      <xdr:nvCxnSpPr>
        <xdr:cNvPr id="65" name="Conector recto de flecha 64">
          <a:extLst>
            <a:ext uri="{FF2B5EF4-FFF2-40B4-BE49-F238E27FC236}">
              <a16:creationId xmlns:a16="http://schemas.microsoft.com/office/drawing/2014/main" id="{64C382C8-DB92-470A-BD13-EE67A4B67044}"/>
            </a:ext>
          </a:extLst>
        </xdr:cNvPr>
        <xdr:cNvCxnSpPr/>
      </xdr:nvCxnSpPr>
      <xdr:spPr>
        <a:xfrm flipH="1" flipV="1">
          <a:off x="6199643" y="1876426"/>
          <a:ext cx="4220" cy="23111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831850</xdr:colOff>
      <xdr:row>12</xdr:row>
      <xdr:rowOff>0</xdr:rowOff>
    </xdr:from>
    <xdr:to>
      <xdr:col>3</xdr:col>
      <xdr:colOff>406400</xdr:colOff>
      <xdr:row>13</xdr:row>
      <xdr:rowOff>88900</xdr:rowOff>
    </xdr:to>
    <xdr:cxnSp macro="">
      <xdr:nvCxnSpPr>
        <xdr:cNvPr id="66" name="Conector: curvado 65">
          <a:extLst>
            <a:ext uri="{FF2B5EF4-FFF2-40B4-BE49-F238E27FC236}">
              <a16:creationId xmlns:a16="http://schemas.microsoft.com/office/drawing/2014/main" id="{655132DD-4B6C-4097-8979-BB8CBBFC6D02}"/>
            </a:ext>
          </a:extLst>
        </xdr:cNvPr>
        <xdr:cNvCxnSpPr/>
      </xdr:nvCxnSpPr>
      <xdr:spPr>
        <a:xfrm>
          <a:off x="2565400" y="2686050"/>
          <a:ext cx="441325" cy="288925"/>
        </a:xfrm>
        <a:prstGeom prst="curvedConnector3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573087</xdr:colOff>
      <xdr:row>137</xdr:row>
      <xdr:rowOff>182562</xdr:rowOff>
    </xdr:from>
    <xdr:to>
      <xdr:col>5</xdr:col>
      <xdr:colOff>48828</xdr:colOff>
      <xdr:row>139</xdr:row>
      <xdr:rowOff>39687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7" name="Object 97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48085859-11D2-4BB3-8D89-C10B97777617}"/>
                </a:ext>
              </a:extLst>
            </xdr:cNvPr>
            <xdr:cNvSpPr txBox="1"/>
          </xdr:nvSpPr>
          <xdr:spPr>
            <a:xfrm>
              <a:off x="2306637" y="26166762"/>
              <a:ext cx="2076066" cy="238125"/>
            </a:xfrm>
            <a:prstGeom prst="rect">
              <a:avLst/>
            </a:prstGeom>
            <a:noFill/>
          </xdr:spPr>
          <xdr:txBody>
            <a:bodyPr vertOverflow="clip" horzOverflow="clip" wrap="square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m:rPr>
                      <m:sty m:val="p"/>
                    </m:rPr>
                    <a:rPr lang="es-ES" sz="1100" b="0" i="0"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S</m:t>
                  </m:r>
                  <m:r>
                    <a:rPr lang="es-ES" sz="1100" b="0" i="0"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=</m:t>
                  </m:r>
                </m:oMath>
              </a14:m>
              <a:r>
                <a:rPr lang="es-PE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s-PE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b="0" i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(</m:t>
                      </m:r>
                      <m:r>
                        <m:rPr>
                          <m:sty m:val="p"/>
                        </m:rPr>
                        <a:rPr lang="es-ES" b="0" i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b</m:t>
                      </m:r>
                      <m:r>
                        <a:rPr lang="es-ES" b="0" i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−2</m:t>
                      </m:r>
                      <m:r>
                        <m:rPr>
                          <m:sty m:val="p"/>
                        </m:rPr>
                        <a:rPr lang="es-ES" b="0" i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R</m:t>
                      </m:r>
                      <m:r>
                        <a:rPr lang="es-ES" b="0" i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</m:t>
                      </m:r>
                      <m:r>
                        <a:rPr lang="es-ES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𝑑</m:t>
                      </m:r>
                    </m:e>
                    <m:sub>
                      <m:r>
                        <a:rPr lang="es-PE" i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Ø</m:t>
                      </m:r>
                    </m:sub>
                  </m:sSub>
                  <m:r>
                    <a:rPr lang="es-ES" sz="1100" b="0" i="0"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)/(</m:t>
                  </m:r>
                  <m:sSub>
                    <m:sSubPr>
                      <m:ctrlPr>
                        <a:rPr lang="es-PE" sz="1100" i="1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s-ES" sz="1100" b="0" i="0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N</m:t>
                      </m:r>
                    </m:e>
                    <m:sub>
                      <m:r>
                        <a:rPr lang="es-PE" sz="1100" i="0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Ø</m:t>
                      </m:r>
                    </m:sub>
                  </m:sSub>
                  <m:r>
                    <m:rPr>
                      <m:nor/>
                    </m:rPr>
                    <a:rPr lang="es-PE" sz="1100" i="0">
                      <a:effectLst/>
                      <a:latin typeface="+mn-lt"/>
                      <a:ea typeface="+mn-ea"/>
                      <a:cs typeface="+mn-cs"/>
                    </a:rPr>
                    <m:t>−1)</m:t>
                  </m:r>
                </m:oMath>
              </a14:m>
              <a:endParaRPr lang="es-PE">
                <a:effectLst/>
              </a:endParaRPr>
            </a:p>
          </xdr:txBody>
        </xdr:sp>
      </mc:Choice>
      <mc:Fallback xmlns="">
        <xdr:sp macro="" textlink="">
          <xdr:nvSpPr>
            <xdr:cNvPr id="67" name="Object 97">
              <a:extLst>
                <a:ext uri="{63B3BB69-23CF-44E3-9099-C40C66FF867C}">
                  <a14:compatExt xmlns:a14="http://schemas.microsoft.com/office/drawing/2010/main" spid="_x0000_s1121"/>
                </a:ext>
                <a:ext uri="{FF2B5EF4-FFF2-40B4-BE49-F238E27FC236}">
                  <a16:creationId xmlns:a16="http://schemas.microsoft.com/office/drawing/2014/main" id="{48085859-11D2-4BB3-8D89-C10B97777617}"/>
                </a:ext>
              </a:extLst>
            </xdr:cNvPr>
            <xdr:cNvSpPr txBox="1"/>
          </xdr:nvSpPr>
          <xdr:spPr>
            <a:xfrm>
              <a:off x="2306637" y="26166762"/>
              <a:ext cx="2076066" cy="238125"/>
            </a:xfrm>
            <a:prstGeom prst="rect">
              <a:avLst/>
            </a:prstGeom>
            <a:noFill/>
          </xdr:spPr>
          <xdr:txBody>
            <a:bodyPr vertOverflow="clip" horzOverflow="clip" wrap="square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10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S=</a:t>
              </a:r>
              <a:r>
                <a:rPr lang="es-PE" i="0">
                  <a:latin typeface="Cambria Math" panose="02040503050406030204" pitchFamily="18" charset="0"/>
                  <a:ea typeface="Cambria Math" panose="02040503050406030204" pitchFamily="18" charset="0"/>
                </a:rPr>
                <a:t> 〖</a:t>
              </a:r>
              <a:r>
                <a:rPr lang="es-E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(b−2R−𝑑</a:t>
              </a:r>
              <a:r>
                <a:rPr lang="es-PE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〗_</a:t>
              </a:r>
              <a:r>
                <a:rPr lang="es-PE" i="0">
                  <a:latin typeface="Cambria Math" panose="02040503050406030204" pitchFamily="18" charset="0"/>
                  <a:ea typeface="Cambria Math" panose="02040503050406030204" pitchFamily="18" charset="0"/>
                </a:rPr>
                <a:t>Ø</a:t>
              </a:r>
              <a:r>
                <a:rPr lang="es-ES" sz="11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)/(N</a:t>
              </a:r>
              <a:r>
                <a:rPr lang="es-PE" sz="11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PE" sz="110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Ø</a:t>
              </a:r>
              <a:r>
                <a:rPr lang="es-PE" sz="1100" i="0"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PE" sz="110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"−1)</a:t>
              </a:r>
              <a:r>
                <a:rPr lang="es-PE" sz="1100" i="0"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s-PE">
                <a:effectLst/>
              </a:endParaRPr>
            </a:p>
          </xdr:txBody>
        </xdr:sp>
      </mc:Fallback>
    </mc:AlternateContent>
    <xdr:clientData/>
  </xdr:twoCellAnchor>
  <xdr:oneCellAnchor>
    <xdr:from>
      <xdr:col>2</xdr:col>
      <xdr:colOff>521278</xdr:colOff>
      <xdr:row>149</xdr:row>
      <xdr:rowOff>0</xdr:rowOff>
    </xdr:from>
    <xdr:ext cx="1897206" cy="2460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8" name="Object 97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29750254-6D08-4F36-8F4C-A76B9FBB839B}"/>
                </a:ext>
              </a:extLst>
            </xdr:cNvPr>
            <xdr:cNvSpPr txBox="1"/>
          </xdr:nvSpPr>
          <xdr:spPr>
            <a:xfrm>
              <a:off x="2254828" y="28270200"/>
              <a:ext cx="1897206" cy="246063"/>
            </a:xfrm>
            <a:prstGeom prst="rect">
              <a:avLst/>
            </a:prstGeom>
            <a:noFill/>
          </xdr:spPr>
          <xdr:txBody>
            <a:bodyPr vertOverflow="clip" horzOverflow="clip" wrap="square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100" b="0" i="0"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S</m:t>
                    </m:r>
                    <m:r>
                      <a:rPr lang="es-ES" sz="1100" b="0" i="0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s-PE" sz="1100" i="0"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sSub>
                      <m:sSubPr>
                        <m:ctrlPr>
                          <a:rPr lang="es-PE" sz="1100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100" b="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m:rPr>
                            <m:sty m:val="p"/>
                          </m:rPr>
                          <a:rPr lang="es-ES" sz="1100" b="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b</m:t>
                        </m:r>
                        <m:r>
                          <a:rPr lang="es-ES" sz="1100" b="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  <m:r>
                          <m:rPr>
                            <m:sty m:val="p"/>
                          </m:rPr>
                          <a:rPr lang="es-ES" sz="1100" b="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R</m:t>
                        </m:r>
                        <m:r>
                          <a:rPr lang="es-ES" sz="1100" b="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m:rPr>
                            <m:sty m:val="p"/>
                          </m:rPr>
                          <a:rPr lang="es-ES" sz="1100" b="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d</m:t>
                        </m:r>
                      </m:e>
                      <m:sub>
                        <m:r>
                          <a:rPr lang="es-PE" sz="110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Ø</m:t>
                        </m:r>
                      </m:sub>
                    </m:sSub>
                    <m:r>
                      <a:rPr lang="es-ES" sz="1100" b="0" i="0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)/(</m:t>
                    </m:r>
                    <m:sSub>
                      <m:sSubPr>
                        <m:ctrlPr>
                          <a:rPr lang="es-PE" sz="1100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s-ES" sz="1100" b="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N</m:t>
                        </m:r>
                      </m:e>
                      <m:sub>
                        <m:r>
                          <a:rPr lang="es-PE" sz="110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Ø</m:t>
                        </m:r>
                      </m:sub>
                    </m:sSub>
                    <m:r>
                      <m:rPr>
                        <m:nor/>
                      </m:rPr>
                      <a:rPr lang="es-PE" sz="1100" i="0">
                        <a:effectLst/>
                        <a:latin typeface="+mn-lt"/>
                        <a:ea typeface="+mn-ea"/>
                        <a:cs typeface="+mn-cs"/>
                      </a:rPr>
                      <m:t>−1)</m:t>
                    </m:r>
                  </m:oMath>
                </m:oMathPara>
              </a14:m>
              <a:endParaRPr lang="es-PE" i="0">
                <a:effectLst/>
              </a:endParaRPr>
            </a:p>
            <a:p>
              <a:endParaRPr lang="es-PE" i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68" name="Object 97">
              <a:extLst>
                <a:ext uri="{63B3BB69-23CF-44E3-9099-C40C66FF867C}">
                  <a14:compatExt xmlns:a14="http://schemas.microsoft.com/office/drawing/2010/main" spid="_x0000_s1121"/>
                </a:ext>
                <a:ext uri="{FF2B5EF4-FFF2-40B4-BE49-F238E27FC236}">
                  <a16:creationId xmlns:a16="http://schemas.microsoft.com/office/drawing/2014/main" id="{29750254-6D08-4F36-8F4C-A76B9FBB839B}"/>
                </a:ext>
              </a:extLst>
            </xdr:cNvPr>
            <xdr:cNvSpPr txBox="1"/>
          </xdr:nvSpPr>
          <xdr:spPr>
            <a:xfrm>
              <a:off x="2254828" y="28270200"/>
              <a:ext cx="1897206" cy="246063"/>
            </a:xfrm>
            <a:prstGeom prst="rect">
              <a:avLst/>
            </a:prstGeom>
            <a:noFill/>
          </xdr:spPr>
          <xdr:txBody>
            <a:bodyPr vertOverflow="clip" horzOverflow="clip" wrap="square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10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S</a:t>
              </a:r>
              <a:r>
                <a:rPr lang="es-ES" sz="11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s-PE" sz="11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s-PE" sz="110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 〖</a:t>
              </a:r>
              <a:r>
                <a:rPr lang="es-ES" sz="11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(b−2R−d</a:t>
              </a:r>
              <a:r>
                <a:rPr lang="es-PE" sz="11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s-PE" sz="110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Ø</a:t>
              </a:r>
              <a:r>
                <a:rPr lang="es-ES" sz="11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)/(N</a:t>
              </a:r>
              <a:r>
                <a:rPr lang="es-PE" sz="11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PE" sz="110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Ø</a:t>
              </a:r>
              <a:r>
                <a:rPr lang="es-PE" sz="1100" i="0"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PE" sz="110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"−1)</a:t>
              </a:r>
              <a:r>
                <a:rPr lang="es-PE" sz="1100" i="0"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s-PE" i="0">
                <a:effectLst/>
              </a:endParaRPr>
            </a:p>
            <a:p>
              <a:endParaRPr lang="es-PE" i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2</xdr:col>
      <xdr:colOff>561975</xdr:colOff>
      <xdr:row>157</xdr:row>
      <xdr:rowOff>171450</xdr:rowOff>
    </xdr:from>
    <xdr:ext cx="1809750" cy="2492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9" name="Object 97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F5D1A1C6-7FD2-4382-B6DB-2E7B554C2D3F}"/>
                </a:ext>
              </a:extLst>
            </xdr:cNvPr>
            <xdr:cNvSpPr txBox="1"/>
          </xdr:nvSpPr>
          <xdr:spPr>
            <a:xfrm>
              <a:off x="2295525" y="29965650"/>
              <a:ext cx="1809750" cy="249238"/>
            </a:xfrm>
            <a:prstGeom prst="rect">
              <a:avLst/>
            </a:prstGeom>
            <a:noFill/>
          </xdr:spPr>
          <xdr:txBody>
            <a:bodyPr vertOverflow="clip" horzOverflow="clip" wrap="square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100" b="0" i="0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S</m:t>
                    </m:r>
                    <m:r>
                      <a:rPr lang="es-ES" sz="1100" b="0" i="0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s-PE" sz="1100" i="0"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sSub>
                      <m:sSubPr>
                        <m:ctrlPr>
                          <a:rPr lang="es-PE" sz="1100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100" b="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m:rPr>
                            <m:sty m:val="p"/>
                          </m:rPr>
                          <a:rPr lang="es-ES" sz="1100" b="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b</m:t>
                        </m:r>
                        <m:r>
                          <a:rPr lang="es-ES" sz="1100" b="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  <m:r>
                          <m:rPr>
                            <m:sty m:val="p"/>
                          </m:rPr>
                          <a:rPr lang="es-ES" sz="1100" b="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R</m:t>
                        </m:r>
                        <m:r>
                          <a:rPr lang="es-ES" sz="1100" b="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s-ES" sz="1100" b="0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e>
                      <m:sub>
                        <m:r>
                          <a:rPr lang="es-PE" sz="110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Ø</m:t>
                        </m:r>
                      </m:sub>
                    </m:sSub>
                    <m:r>
                      <a:rPr lang="es-ES" sz="1100" b="0" i="0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)/(</m:t>
                    </m:r>
                    <m:sSub>
                      <m:sSubPr>
                        <m:ctrlPr>
                          <a:rPr lang="es-PE" sz="1100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s-ES" sz="1100" b="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N</m:t>
                        </m:r>
                      </m:e>
                      <m:sub>
                        <m:r>
                          <a:rPr lang="es-PE" sz="110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Ø</m:t>
                        </m:r>
                      </m:sub>
                    </m:sSub>
                    <m:r>
                      <m:rPr>
                        <m:nor/>
                      </m:rPr>
                      <a:rPr lang="es-PE" sz="1100" i="0">
                        <a:effectLst/>
                        <a:latin typeface="+mn-lt"/>
                        <a:ea typeface="+mn-ea"/>
                        <a:cs typeface="+mn-cs"/>
                      </a:rPr>
                      <m:t>−1)</m:t>
                    </m:r>
                  </m:oMath>
                </m:oMathPara>
              </a14:m>
              <a:endParaRPr lang="es-PE">
                <a:effectLst/>
              </a:endParaRPr>
            </a:p>
          </xdr:txBody>
        </xdr:sp>
      </mc:Choice>
      <mc:Fallback xmlns="">
        <xdr:sp macro="" textlink="">
          <xdr:nvSpPr>
            <xdr:cNvPr id="69" name="Object 97">
              <a:extLst>
                <a:ext uri="{63B3BB69-23CF-44E3-9099-C40C66FF867C}">
                  <a14:compatExt xmlns:a14="http://schemas.microsoft.com/office/drawing/2010/main" spid="_x0000_s1121"/>
                </a:ext>
                <a:ext uri="{FF2B5EF4-FFF2-40B4-BE49-F238E27FC236}">
                  <a16:creationId xmlns:a16="http://schemas.microsoft.com/office/drawing/2014/main" id="{F5D1A1C6-7FD2-4382-B6DB-2E7B554C2D3F}"/>
                </a:ext>
              </a:extLst>
            </xdr:cNvPr>
            <xdr:cNvSpPr txBox="1"/>
          </xdr:nvSpPr>
          <xdr:spPr>
            <a:xfrm>
              <a:off x="2295525" y="29965650"/>
              <a:ext cx="1809750" cy="249238"/>
            </a:xfrm>
            <a:prstGeom prst="rect">
              <a:avLst/>
            </a:prstGeom>
            <a:noFill/>
          </xdr:spPr>
          <xdr:txBody>
            <a:bodyPr vertOverflow="clip" horzOverflow="clip" wrap="square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1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S=</a:t>
              </a:r>
              <a:r>
                <a:rPr lang="es-PE" sz="11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s-PE" sz="110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 〖</a:t>
              </a:r>
              <a:r>
                <a:rPr lang="es-ES" sz="11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(b−2R−𝑑</a:t>
              </a:r>
              <a:r>
                <a:rPr lang="es-PE" sz="11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s-PE" sz="110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Ø</a:t>
              </a:r>
              <a:r>
                <a:rPr lang="es-ES" sz="11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)/(N</a:t>
              </a:r>
              <a:r>
                <a:rPr lang="es-PE" sz="11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PE" sz="110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Ø</a:t>
              </a:r>
              <a:r>
                <a:rPr lang="es-PE" sz="1100" i="0"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PE" sz="110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"−1)</a:t>
              </a:r>
              <a:r>
                <a:rPr lang="es-PE" sz="1100" i="0"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s-PE">
                <a:effectLst/>
              </a:endParaRPr>
            </a:p>
          </xdr:txBody>
        </xdr:sp>
      </mc:Fallback>
    </mc:AlternateContent>
    <xdr:clientData/>
  </xdr:oneCellAnchor>
  <xdr:twoCellAnchor>
    <xdr:from>
      <xdr:col>4</xdr:col>
      <xdr:colOff>4571</xdr:colOff>
      <xdr:row>164</xdr:row>
      <xdr:rowOff>198120</xdr:rowOff>
    </xdr:from>
    <xdr:to>
      <xdr:col>5</xdr:col>
      <xdr:colOff>708660</xdr:colOff>
      <xdr:row>165</xdr:row>
      <xdr:rowOff>0</xdr:rowOff>
    </xdr:to>
    <xdr:cxnSp macro="">
      <xdr:nvCxnSpPr>
        <xdr:cNvPr id="70" name="Conector recto 69">
          <a:extLst>
            <a:ext uri="{FF2B5EF4-FFF2-40B4-BE49-F238E27FC236}">
              <a16:creationId xmlns:a16="http://schemas.microsoft.com/office/drawing/2014/main" id="{B996C8F2-A57D-4171-88C6-24086B68B257}"/>
            </a:ext>
          </a:extLst>
        </xdr:cNvPr>
        <xdr:cNvCxnSpPr/>
      </xdr:nvCxnSpPr>
      <xdr:spPr>
        <a:xfrm flipV="1">
          <a:off x="3471671" y="31335345"/>
          <a:ext cx="1570864" cy="190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368085</xdr:colOff>
      <xdr:row>166</xdr:row>
      <xdr:rowOff>6458</xdr:rowOff>
    </xdr:from>
    <xdr:to>
      <xdr:col>5</xdr:col>
      <xdr:colOff>333378</xdr:colOff>
      <xdr:row>166</xdr:row>
      <xdr:rowOff>6806</xdr:rowOff>
    </xdr:to>
    <xdr:cxnSp macro="">
      <xdr:nvCxnSpPr>
        <xdr:cNvPr id="71" name="Conector recto 70">
          <a:extLst>
            <a:ext uri="{FF2B5EF4-FFF2-40B4-BE49-F238E27FC236}">
              <a16:creationId xmlns:a16="http://schemas.microsoft.com/office/drawing/2014/main" id="{8B36E121-4355-401C-BCC8-033D51B78DCD}"/>
            </a:ext>
          </a:extLst>
        </xdr:cNvPr>
        <xdr:cNvCxnSpPr/>
      </xdr:nvCxnSpPr>
      <xdr:spPr>
        <a:xfrm>
          <a:off x="3835185" y="31543733"/>
          <a:ext cx="832068" cy="34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461211</xdr:colOff>
      <xdr:row>165</xdr:row>
      <xdr:rowOff>1</xdr:rowOff>
    </xdr:from>
    <xdr:to>
      <xdr:col>4</xdr:col>
      <xdr:colOff>2</xdr:colOff>
      <xdr:row>167</xdr:row>
      <xdr:rowOff>3</xdr:rowOff>
    </xdr:to>
    <xdr:cxnSp macro="">
      <xdr:nvCxnSpPr>
        <xdr:cNvPr id="72" name="Conector: angular 71">
          <a:extLst>
            <a:ext uri="{FF2B5EF4-FFF2-40B4-BE49-F238E27FC236}">
              <a16:creationId xmlns:a16="http://schemas.microsoft.com/office/drawing/2014/main" id="{E2D05734-90B4-4B3C-99F6-9F626CD843EB}"/>
            </a:ext>
          </a:extLst>
        </xdr:cNvPr>
        <xdr:cNvCxnSpPr/>
      </xdr:nvCxnSpPr>
      <xdr:spPr>
        <a:xfrm rot="5400000" flipH="1" flipV="1">
          <a:off x="3064293" y="31334494"/>
          <a:ext cx="400052" cy="405566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671764</xdr:colOff>
      <xdr:row>166</xdr:row>
      <xdr:rowOff>195509</xdr:rowOff>
    </xdr:from>
    <xdr:to>
      <xdr:col>3</xdr:col>
      <xdr:colOff>461213</xdr:colOff>
      <xdr:row>168</xdr:row>
      <xdr:rowOff>5013</xdr:rowOff>
    </xdr:to>
    <xdr:cxnSp macro="">
      <xdr:nvCxnSpPr>
        <xdr:cNvPr id="73" name="Conector: angular 72">
          <a:extLst>
            <a:ext uri="{FF2B5EF4-FFF2-40B4-BE49-F238E27FC236}">
              <a16:creationId xmlns:a16="http://schemas.microsoft.com/office/drawing/2014/main" id="{B0062B41-0EC9-4F36-BA6B-A089948157CD}"/>
            </a:ext>
          </a:extLst>
        </xdr:cNvPr>
        <xdr:cNvCxnSpPr/>
      </xdr:nvCxnSpPr>
      <xdr:spPr>
        <a:xfrm rot="10800000" flipV="1">
          <a:off x="2405314" y="31732784"/>
          <a:ext cx="656224" cy="209554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372982</xdr:colOff>
      <xdr:row>168</xdr:row>
      <xdr:rowOff>6653</xdr:rowOff>
    </xdr:from>
    <xdr:to>
      <xdr:col>2</xdr:col>
      <xdr:colOff>668391</xdr:colOff>
      <xdr:row>170</xdr:row>
      <xdr:rowOff>12032</xdr:rowOff>
    </xdr:to>
    <xdr:cxnSp macro="">
      <xdr:nvCxnSpPr>
        <xdr:cNvPr id="74" name="Conector: angular 73">
          <a:extLst>
            <a:ext uri="{FF2B5EF4-FFF2-40B4-BE49-F238E27FC236}">
              <a16:creationId xmlns:a16="http://schemas.microsoft.com/office/drawing/2014/main" id="{0176942A-003C-4605-9BA4-DEC9C507E08A}"/>
            </a:ext>
          </a:extLst>
        </xdr:cNvPr>
        <xdr:cNvCxnSpPr/>
      </xdr:nvCxnSpPr>
      <xdr:spPr>
        <a:xfrm rot="5400000" flipH="1" flipV="1">
          <a:off x="2051522" y="31998988"/>
          <a:ext cx="405429" cy="295409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738941</xdr:colOff>
      <xdr:row>170</xdr:row>
      <xdr:rowOff>12027</xdr:rowOff>
    </xdr:from>
    <xdr:to>
      <xdr:col>2</xdr:col>
      <xdr:colOff>372982</xdr:colOff>
      <xdr:row>171</xdr:row>
      <xdr:rowOff>22057</xdr:rowOff>
    </xdr:to>
    <xdr:cxnSp macro="">
      <xdr:nvCxnSpPr>
        <xdr:cNvPr id="75" name="Conector: angular 74">
          <a:extLst>
            <a:ext uri="{FF2B5EF4-FFF2-40B4-BE49-F238E27FC236}">
              <a16:creationId xmlns:a16="http://schemas.microsoft.com/office/drawing/2014/main" id="{0E74A2D1-B9AC-40DE-A1EF-1654D86E2F92}"/>
            </a:ext>
          </a:extLst>
        </xdr:cNvPr>
        <xdr:cNvCxnSpPr/>
      </xdr:nvCxnSpPr>
      <xdr:spPr>
        <a:xfrm rot="10800000" flipV="1">
          <a:off x="1605716" y="32349402"/>
          <a:ext cx="500816" cy="200530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440158</xdr:colOff>
      <xdr:row>171</xdr:row>
      <xdr:rowOff>18684</xdr:rowOff>
    </xdr:from>
    <xdr:to>
      <xdr:col>1</xdr:col>
      <xdr:colOff>735567</xdr:colOff>
      <xdr:row>173</xdr:row>
      <xdr:rowOff>24063</xdr:rowOff>
    </xdr:to>
    <xdr:cxnSp macro="">
      <xdr:nvCxnSpPr>
        <xdr:cNvPr id="76" name="Conector: angular 75">
          <a:extLst>
            <a:ext uri="{FF2B5EF4-FFF2-40B4-BE49-F238E27FC236}">
              <a16:creationId xmlns:a16="http://schemas.microsoft.com/office/drawing/2014/main" id="{5136BCE8-3DDA-482D-B885-63AE13D175C1}"/>
            </a:ext>
          </a:extLst>
        </xdr:cNvPr>
        <xdr:cNvCxnSpPr/>
      </xdr:nvCxnSpPr>
      <xdr:spPr>
        <a:xfrm rot="5400000" flipH="1" flipV="1">
          <a:off x="1256686" y="32596806"/>
          <a:ext cx="395904" cy="295409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456128</xdr:colOff>
      <xdr:row>173</xdr:row>
      <xdr:rowOff>24057</xdr:rowOff>
    </xdr:from>
    <xdr:to>
      <xdr:col>1</xdr:col>
      <xdr:colOff>440165</xdr:colOff>
      <xdr:row>174</xdr:row>
      <xdr:rowOff>40247</xdr:rowOff>
    </xdr:to>
    <xdr:cxnSp macro="">
      <xdr:nvCxnSpPr>
        <xdr:cNvPr id="77" name="Conector: angular 76">
          <a:extLst>
            <a:ext uri="{FF2B5EF4-FFF2-40B4-BE49-F238E27FC236}">
              <a16:creationId xmlns:a16="http://schemas.microsoft.com/office/drawing/2014/main" id="{B1434F8C-C288-4F57-87DD-D9A6A0190435}"/>
            </a:ext>
          </a:extLst>
        </xdr:cNvPr>
        <xdr:cNvCxnSpPr/>
      </xdr:nvCxnSpPr>
      <xdr:spPr>
        <a:xfrm rot="10800000" flipV="1">
          <a:off x="456128" y="32942457"/>
          <a:ext cx="850812" cy="216215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459597</xdr:colOff>
      <xdr:row>174</xdr:row>
      <xdr:rowOff>41985</xdr:rowOff>
    </xdr:from>
    <xdr:to>
      <xdr:col>0</xdr:col>
      <xdr:colOff>464346</xdr:colOff>
      <xdr:row>178</xdr:row>
      <xdr:rowOff>11906</xdr:rowOff>
    </xdr:to>
    <xdr:cxnSp macro="">
      <xdr:nvCxnSpPr>
        <xdr:cNvPr id="78" name="Conector recto 77">
          <a:extLst>
            <a:ext uri="{FF2B5EF4-FFF2-40B4-BE49-F238E27FC236}">
              <a16:creationId xmlns:a16="http://schemas.microsoft.com/office/drawing/2014/main" id="{EBD3EE8A-B2BD-49AF-B491-02DDB5D9C2C6}"/>
            </a:ext>
          </a:extLst>
        </xdr:cNvPr>
        <xdr:cNvCxnSpPr/>
      </xdr:nvCxnSpPr>
      <xdr:spPr>
        <a:xfrm>
          <a:off x="459597" y="33160410"/>
          <a:ext cx="4749" cy="76049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467614</xdr:colOff>
      <xdr:row>178</xdr:row>
      <xdr:rowOff>8050</xdr:rowOff>
    </xdr:from>
    <xdr:to>
      <xdr:col>1</xdr:col>
      <xdr:colOff>64395</xdr:colOff>
      <xdr:row>178</xdr:row>
      <xdr:rowOff>11907</xdr:rowOff>
    </xdr:to>
    <xdr:cxnSp macro="">
      <xdr:nvCxnSpPr>
        <xdr:cNvPr id="79" name="Conector recto 78">
          <a:extLst>
            <a:ext uri="{FF2B5EF4-FFF2-40B4-BE49-F238E27FC236}">
              <a16:creationId xmlns:a16="http://schemas.microsoft.com/office/drawing/2014/main" id="{EC529A7C-A208-457A-A74F-A1958801927E}"/>
            </a:ext>
          </a:extLst>
        </xdr:cNvPr>
        <xdr:cNvCxnSpPr/>
      </xdr:nvCxnSpPr>
      <xdr:spPr>
        <a:xfrm flipV="1">
          <a:off x="467614" y="33917050"/>
          <a:ext cx="463556" cy="385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68005</xdr:colOff>
      <xdr:row>175</xdr:row>
      <xdr:rowOff>125866</xdr:rowOff>
    </xdr:from>
    <xdr:to>
      <xdr:col>1</xdr:col>
      <xdr:colOff>71438</xdr:colOff>
      <xdr:row>178</xdr:row>
      <xdr:rowOff>8638</xdr:rowOff>
    </xdr:to>
    <xdr:cxnSp macro="">
      <xdr:nvCxnSpPr>
        <xdr:cNvPr id="80" name="Conector recto 79">
          <a:extLst>
            <a:ext uri="{FF2B5EF4-FFF2-40B4-BE49-F238E27FC236}">
              <a16:creationId xmlns:a16="http://schemas.microsoft.com/office/drawing/2014/main" id="{1B9CD2E0-0EAF-4424-91B2-8089E5926C9B}"/>
            </a:ext>
          </a:extLst>
        </xdr:cNvPr>
        <xdr:cNvCxnSpPr/>
      </xdr:nvCxnSpPr>
      <xdr:spPr>
        <a:xfrm flipV="1">
          <a:off x="934780" y="33444316"/>
          <a:ext cx="3433" cy="47332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68036</xdr:colOff>
      <xdr:row>166</xdr:row>
      <xdr:rowOff>8659</xdr:rowOff>
    </xdr:from>
    <xdr:to>
      <xdr:col>4</xdr:col>
      <xdr:colOff>368011</xdr:colOff>
      <xdr:row>175</xdr:row>
      <xdr:rowOff>125866</xdr:rowOff>
    </xdr:to>
    <xdr:cxnSp macro="">
      <xdr:nvCxnSpPr>
        <xdr:cNvPr id="81" name="Conector recto 80">
          <a:extLst>
            <a:ext uri="{FF2B5EF4-FFF2-40B4-BE49-F238E27FC236}">
              <a16:creationId xmlns:a16="http://schemas.microsoft.com/office/drawing/2014/main" id="{A24E4906-35EA-410F-A4C3-FF669305FB03}"/>
            </a:ext>
          </a:extLst>
        </xdr:cNvPr>
        <xdr:cNvCxnSpPr/>
      </xdr:nvCxnSpPr>
      <xdr:spPr>
        <a:xfrm flipV="1">
          <a:off x="934811" y="31545934"/>
          <a:ext cx="2900300" cy="189838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446942</xdr:colOff>
      <xdr:row>178</xdr:row>
      <xdr:rowOff>109904</xdr:rowOff>
    </xdr:from>
    <xdr:to>
      <xdr:col>1</xdr:col>
      <xdr:colOff>73269</xdr:colOff>
      <xdr:row>178</xdr:row>
      <xdr:rowOff>117232</xdr:rowOff>
    </xdr:to>
    <xdr:cxnSp macro="">
      <xdr:nvCxnSpPr>
        <xdr:cNvPr id="82" name="Conector recto de flecha 81">
          <a:extLst>
            <a:ext uri="{FF2B5EF4-FFF2-40B4-BE49-F238E27FC236}">
              <a16:creationId xmlns:a16="http://schemas.microsoft.com/office/drawing/2014/main" id="{711D16A2-8528-47E0-A593-FDA27351435F}"/>
            </a:ext>
          </a:extLst>
        </xdr:cNvPr>
        <xdr:cNvCxnSpPr/>
      </xdr:nvCxnSpPr>
      <xdr:spPr>
        <a:xfrm>
          <a:off x="446942" y="34018904"/>
          <a:ext cx="493102" cy="7328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58615</xdr:colOff>
      <xdr:row>178</xdr:row>
      <xdr:rowOff>113109</xdr:rowOff>
    </xdr:from>
    <xdr:to>
      <xdr:col>3</xdr:col>
      <xdr:colOff>744141</xdr:colOff>
      <xdr:row>178</xdr:row>
      <xdr:rowOff>117231</xdr:rowOff>
    </xdr:to>
    <xdr:cxnSp macro="">
      <xdr:nvCxnSpPr>
        <xdr:cNvPr id="83" name="Conector recto de flecha 82">
          <a:extLst>
            <a:ext uri="{FF2B5EF4-FFF2-40B4-BE49-F238E27FC236}">
              <a16:creationId xmlns:a16="http://schemas.microsoft.com/office/drawing/2014/main" id="{830F86BA-E306-437B-A35A-BD16AE0045D8}"/>
            </a:ext>
          </a:extLst>
        </xdr:cNvPr>
        <xdr:cNvCxnSpPr/>
      </xdr:nvCxnSpPr>
      <xdr:spPr>
        <a:xfrm flipV="1">
          <a:off x="925390" y="34022109"/>
          <a:ext cx="2419076" cy="412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738188</xdr:colOff>
      <xdr:row>178</xdr:row>
      <xdr:rowOff>113110</xdr:rowOff>
    </xdr:from>
    <xdr:to>
      <xdr:col>5</xdr:col>
      <xdr:colOff>451757</xdr:colOff>
      <xdr:row>178</xdr:row>
      <xdr:rowOff>119743</xdr:rowOff>
    </xdr:to>
    <xdr:cxnSp macro="">
      <xdr:nvCxnSpPr>
        <xdr:cNvPr id="84" name="Conector recto de flecha 83">
          <a:extLst>
            <a:ext uri="{FF2B5EF4-FFF2-40B4-BE49-F238E27FC236}">
              <a16:creationId xmlns:a16="http://schemas.microsoft.com/office/drawing/2014/main" id="{4588C2A6-648D-42AF-A87D-C204989BE970}"/>
            </a:ext>
          </a:extLst>
        </xdr:cNvPr>
        <xdr:cNvCxnSpPr/>
      </xdr:nvCxnSpPr>
      <xdr:spPr>
        <a:xfrm>
          <a:off x="3338513" y="34022110"/>
          <a:ext cx="1447119" cy="6633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439003</xdr:colOff>
      <xdr:row>178</xdr:row>
      <xdr:rowOff>118552</xdr:rowOff>
    </xdr:from>
    <xdr:to>
      <xdr:col>5</xdr:col>
      <xdr:colOff>689034</xdr:colOff>
      <xdr:row>178</xdr:row>
      <xdr:rowOff>118552</xdr:rowOff>
    </xdr:to>
    <xdr:cxnSp macro="">
      <xdr:nvCxnSpPr>
        <xdr:cNvPr id="85" name="Conector recto de flecha 84">
          <a:extLst>
            <a:ext uri="{FF2B5EF4-FFF2-40B4-BE49-F238E27FC236}">
              <a16:creationId xmlns:a16="http://schemas.microsoft.com/office/drawing/2014/main" id="{84750B2C-B76E-495C-A815-78EB7E21BD2E}"/>
            </a:ext>
          </a:extLst>
        </xdr:cNvPr>
        <xdr:cNvCxnSpPr/>
      </xdr:nvCxnSpPr>
      <xdr:spPr>
        <a:xfrm>
          <a:off x="4772878" y="34027552"/>
          <a:ext cx="250031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740021</xdr:colOff>
      <xdr:row>174</xdr:row>
      <xdr:rowOff>53578</xdr:rowOff>
    </xdr:from>
    <xdr:to>
      <xdr:col>3</xdr:col>
      <xdr:colOff>744141</xdr:colOff>
      <xdr:row>178</xdr:row>
      <xdr:rowOff>36634</xdr:rowOff>
    </xdr:to>
    <xdr:cxnSp macro="">
      <xdr:nvCxnSpPr>
        <xdr:cNvPr id="86" name="Conector recto 85">
          <a:extLst>
            <a:ext uri="{FF2B5EF4-FFF2-40B4-BE49-F238E27FC236}">
              <a16:creationId xmlns:a16="http://schemas.microsoft.com/office/drawing/2014/main" id="{9C5414B8-965B-4E61-A24B-DA3F6BE773DB}"/>
            </a:ext>
          </a:extLst>
        </xdr:cNvPr>
        <xdr:cNvCxnSpPr/>
      </xdr:nvCxnSpPr>
      <xdr:spPr>
        <a:xfrm flipH="1">
          <a:off x="3340346" y="33172003"/>
          <a:ext cx="4120" cy="77363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467042</xdr:colOff>
      <xdr:row>174</xdr:row>
      <xdr:rowOff>88280</xdr:rowOff>
    </xdr:from>
    <xdr:to>
      <xdr:col>5</xdr:col>
      <xdr:colOff>471006</xdr:colOff>
      <xdr:row>178</xdr:row>
      <xdr:rowOff>49823</xdr:rowOff>
    </xdr:to>
    <xdr:cxnSp macro="">
      <xdr:nvCxnSpPr>
        <xdr:cNvPr id="87" name="Conector recto 86">
          <a:extLst>
            <a:ext uri="{FF2B5EF4-FFF2-40B4-BE49-F238E27FC236}">
              <a16:creationId xmlns:a16="http://schemas.microsoft.com/office/drawing/2014/main" id="{C6637E3C-AB9F-4249-92FE-F45C99256D11}"/>
            </a:ext>
          </a:extLst>
        </xdr:cNvPr>
        <xdr:cNvCxnSpPr/>
      </xdr:nvCxnSpPr>
      <xdr:spPr>
        <a:xfrm flipH="1">
          <a:off x="4800917" y="33206705"/>
          <a:ext cx="3964" cy="75211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687476</xdr:colOff>
      <xdr:row>174</xdr:row>
      <xdr:rowOff>69695</xdr:rowOff>
    </xdr:from>
    <xdr:to>
      <xdr:col>5</xdr:col>
      <xdr:colOff>690046</xdr:colOff>
      <xdr:row>178</xdr:row>
      <xdr:rowOff>48357</xdr:rowOff>
    </xdr:to>
    <xdr:cxnSp macro="">
      <xdr:nvCxnSpPr>
        <xdr:cNvPr id="88" name="Conector recto 87">
          <a:extLst>
            <a:ext uri="{FF2B5EF4-FFF2-40B4-BE49-F238E27FC236}">
              <a16:creationId xmlns:a16="http://schemas.microsoft.com/office/drawing/2014/main" id="{A825C73C-A2B6-4BF5-B09E-FC9F3DDC4B3A}"/>
            </a:ext>
          </a:extLst>
        </xdr:cNvPr>
        <xdr:cNvCxnSpPr/>
      </xdr:nvCxnSpPr>
      <xdr:spPr>
        <a:xfrm flipH="1">
          <a:off x="5021351" y="33188120"/>
          <a:ext cx="2570" cy="76923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113109</xdr:colOff>
      <xdr:row>175</xdr:row>
      <xdr:rowOff>5953</xdr:rowOff>
    </xdr:from>
    <xdr:to>
      <xdr:col>0</xdr:col>
      <xdr:colOff>458390</xdr:colOff>
      <xdr:row>175</xdr:row>
      <xdr:rowOff>5953</xdr:rowOff>
    </xdr:to>
    <xdr:cxnSp macro="">
      <xdr:nvCxnSpPr>
        <xdr:cNvPr id="89" name="Conector recto 88">
          <a:extLst>
            <a:ext uri="{FF2B5EF4-FFF2-40B4-BE49-F238E27FC236}">
              <a16:creationId xmlns:a16="http://schemas.microsoft.com/office/drawing/2014/main" id="{7E494F15-CB35-4675-83D8-CB3CE2C46E56}"/>
            </a:ext>
          </a:extLst>
        </xdr:cNvPr>
        <xdr:cNvCxnSpPr/>
      </xdr:nvCxnSpPr>
      <xdr:spPr>
        <a:xfrm flipH="1">
          <a:off x="113109" y="33324403"/>
          <a:ext cx="34528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110731</xdr:colOff>
      <xdr:row>175</xdr:row>
      <xdr:rowOff>80964</xdr:rowOff>
    </xdr:from>
    <xdr:to>
      <xdr:col>0</xdr:col>
      <xdr:colOff>456012</xdr:colOff>
      <xdr:row>175</xdr:row>
      <xdr:rowOff>80964</xdr:rowOff>
    </xdr:to>
    <xdr:cxnSp macro="">
      <xdr:nvCxnSpPr>
        <xdr:cNvPr id="90" name="Conector recto 89">
          <a:extLst>
            <a:ext uri="{FF2B5EF4-FFF2-40B4-BE49-F238E27FC236}">
              <a16:creationId xmlns:a16="http://schemas.microsoft.com/office/drawing/2014/main" id="{905ED5D7-EC9C-45CC-881C-7B9DD984D352}"/>
            </a:ext>
          </a:extLst>
        </xdr:cNvPr>
        <xdr:cNvCxnSpPr/>
      </xdr:nvCxnSpPr>
      <xdr:spPr>
        <a:xfrm flipH="1">
          <a:off x="110731" y="33399414"/>
          <a:ext cx="34528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315516</xdr:colOff>
      <xdr:row>175</xdr:row>
      <xdr:rowOff>83343</xdr:rowOff>
    </xdr:from>
    <xdr:to>
      <xdr:col>0</xdr:col>
      <xdr:colOff>315516</xdr:colOff>
      <xdr:row>178</xdr:row>
      <xdr:rowOff>0</xdr:rowOff>
    </xdr:to>
    <xdr:cxnSp macro="">
      <xdr:nvCxnSpPr>
        <xdr:cNvPr id="91" name="Conector recto de flecha 90">
          <a:extLst>
            <a:ext uri="{FF2B5EF4-FFF2-40B4-BE49-F238E27FC236}">
              <a16:creationId xmlns:a16="http://schemas.microsoft.com/office/drawing/2014/main" id="{F2BBA2D6-2276-4568-9E82-989D61D6A6A2}"/>
            </a:ext>
          </a:extLst>
        </xdr:cNvPr>
        <xdr:cNvCxnSpPr/>
      </xdr:nvCxnSpPr>
      <xdr:spPr>
        <a:xfrm flipV="1">
          <a:off x="315516" y="33401793"/>
          <a:ext cx="0" cy="50720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563451</xdr:colOff>
      <xdr:row>165</xdr:row>
      <xdr:rowOff>77810</xdr:rowOff>
    </xdr:from>
    <xdr:to>
      <xdr:col>4</xdr:col>
      <xdr:colOff>496374</xdr:colOff>
      <xdr:row>176</xdr:row>
      <xdr:rowOff>134154</xdr:rowOff>
    </xdr:to>
    <xdr:cxnSp macro="">
      <xdr:nvCxnSpPr>
        <xdr:cNvPr id="92" name="Conector recto 91">
          <a:extLst>
            <a:ext uri="{FF2B5EF4-FFF2-40B4-BE49-F238E27FC236}">
              <a16:creationId xmlns:a16="http://schemas.microsoft.com/office/drawing/2014/main" id="{B9FD6D27-8713-4ABD-8BE5-FED2D20B6961}"/>
            </a:ext>
          </a:extLst>
        </xdr:cNvPr>
        <xdr:cNvCxnSpPr/>
      </xdr:nvCxnSpPr>
      <xdr:spPr>
        <a:xfrm flipV="1">
          <a:off x="563451" y="31415060"/>
          <a:ext cx="3400023" cy="2237569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496852</xdr:colOff>
      <xdr:row>165</xdr:row>
      <xdr:rowOff>78049</xdr:rowOff>
    </xdr:from>
    <xdr:to>
      <xdr:col>4</xdr:col>
      <xdr:colOff>764748</xdr:colOff>
      <xdr:row>165</xdr:row>
      <xdr:rowOff>79109</xdr:rowOff>
    </xdr:to>
    <xdr:cxnSp macro="">
      <xdr:nvCxnSpPr>
        <xdr:cNvPr id="93" name="Conector recto 92">
          <a:extLst>
            <a:ext uri="{FF2B5EF4-FFF2-40B4-BE49-F238E27FC236}">
              <a16:creationId xmlns:a16="http://schemas.microsoft.com/office/drawing/2014/main" id="{202B3A42-3494-45F2-8169-4D998C57B932}"/>
            </a:ext>
          </a:extLst>
        </xdr:cNvPr>
        <xdr:cNvCxnSpPr/>
      </xdr:nvCxnSpPr>
      <xdr:spPr>
        <a:xfrm>
          <a:off x="3963952" y="31415299"/>
          <a:ext cx="267896" cy="106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136071</xdr:colOff>
      <xdr:row>165</xdr:row>
      <xdr:rowOff>167268</xdr:rowOff>
    </xdr:from>
    <xdr:to>
      <xdr:col>5</xdr:col>
      <xdr:colOff>678365</xdr:colOff>
      <xdr:row>165</xdr:row>
      <xdr:rowOff>173492</xdr:rowOff>
    </xdr:to>
    <xdr:cxnSp macro="">
      <xdr:nvCxnSpPr>
        <xdr:cNvPr id="94" name="Conector recto 93">
          <a:extLst>
            <a:ext uri="{FF2B5EF4-FFF2-40B4-BE49-F238E27FC236}">
              <a16:creationId xmlns:a16="http://schemas.microsoft.com/office/drawing/2014/main" id="{20AD279A-3234-4273-87C0-E2279114A84F}"/>
            </a:ext>
          </a:extLst>
        </xdr:cNvPr>
        <xdr:cNvCxnSpPr/>
      </xdr:nvCxnSpPr>
      <xdr:spPr>
        <a:xfrm flipV="1">
          <a:off x="3603171" y="31504518"/>
          <a:ext cx="1409069" cy="6224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748584</xdr:colOff>
      <xdr:row>165</xdr:row>
      <xdr:rowOff>173183</xdr:rowOff>
    </xdr:from>
    <xdr:to>
      <xdr:col>4</xdr:col>
      <xdr:colOff>138682</xdr:colOff>
      <xdr:row>166</xdr:row>
      <xdr:rowOff>147571</xdr:rowOff>
    </xdr:to>
    <xdr:cxnSp macro="">
      <xdr:nvCxnSpPr>
        <xdr:cNvPr id="95" name="Conector recto 94">
          <a:extLst>
            <a:ext uri="{FF2B5EF4-FFF2-40B4-BE49-F238E27FC236}">
              <a16:creationId xmlns:a16="http://schemas.microsoft.com/office/drawing/2014/main" id="{A65FDCFE-FF32-4419-B3C3-3B1ED471DAAE}"/>
            </a:ext>
          </a:extLst>
        </xdr:cNvPr>
        <xdr:cNvCxnSpPr/>
      </xdr:nvCxnSpPr>
      <xdr:spPr>
        <a:xfrm flipH="1">
          <a:off x="3348909" y="31510433"/>
          <a:ext cx="256873" cy="17441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303191</xdr:colOff>
      <xdr:row>165</xdr:row>
      <xdr:rowOff>27878</xdr:rowOff>
    </xdr:from>
    <xdr:to>
      <xdr:col>5</xdr:col>
      <xdr:colOff>678366</xdr:colOff>
      <xdr:row>165</xdr:row>
      <xdr:rowOff>32197</xdr:rowOff>
    </xdr:to>
    <xdr:cxnSp macro="">
      <xdr:nvCxnSpPr>
        <xdr:cNvPr id="96" name="Conector recto 95">
          <a:extLst>
            <a:ext uri="{FF2B5EF4-FFF2-40B4-BE49-F238E27FC236}">
              <a16:creationId xmlns:a16="http://schemas.microsoft.com/office/drawing/2014/main" id="{8AC17433-C95B-4085-A385-DFEBF5391EBD}"/>
            </a:ext>
          </a:extLst>
        </xdr:cNvPr>
        <xdr:cNvCxnSpPr/>
      </xdr:nvCxnSpPr>
      <xdr:spPr>
        <a:xfrm flipH="1">
          <a:off x="3770291" y="31365128"/>
          <a:ext cx="1241950" cy="431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87630</xdr:colOff>
      <xdr:row>165</xdr:row>
      <xdr:rowOff>24148</xdr:rowOff>
    </xdr:from>
    <xdr:to>
      <xdr:col>4</xdr:col>
      <xdr:colOff>311240</xdr:colOff>
      <xdr:row>168</xdr:row>
      <xdr:rowOff>113604</xdr:rowOff>
    </xdr:to>
    <xdr:cxnSp macro="">
      <xdr:nvCxnSpPr>
        <xdr:cNvPr id="97" name="Conector recto 96">
          <a:extLst>
            <a:ext uri="{FF2B5EF4-FFF2-40B4-BE49-F238E27FC236}">
              <a16:creationId xmlns:a16="http://schemas.microsoft.com/office/drawing/2014/main" id="{51EE4CDC-7C5E-44E1-BAB8-44CC15A746FF}"/>
            </a:ext>
          </a:extLst>
        </xdr:cNvPr>
        <xdr:cNvCxnSpPr/>
      </xdr:nvCxnSpPr>
      <xdr:spPr>
        <a:xfrm flipV="1">
          <a:off x="2687955" y="31361398"/>
          <a:ext cx="1090385" cy="68953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510268</xdr:colOff>
      <xdr:row>171</xdr:row>
      <xdr:rowOff>159884</xdr:rowOff>
    </xdr:from>
    <xdr:to>
      <xdr:col>1</xdr:col>
      <xdr:colOff>864054</xdr:colOff>
      <xdr:row>175</xdr:row>
      <xdr:rowOff>197304</xdr:rowOff>
    </xdr:to>
    <xdr:cxnSp macro="">
      <xdr:nvCxnSpPr>
        <xdr:cNvPr id="98" name="Conector recto 97">
          <a:extLst>
            <a:ext uri="{FF2B5EF4-FFF2-40B4-BE49-F238E27FC236}">
              <a16:creationId xmlns:a16="http://schemas.microsoft.com/office/drawing/2014/main" id="{909D63AE-B298-4984-8553-2B0B95C6F69F}"/>
            </a:ext>
          </a:extLst>
        </xdr:cNvPr>
        <xdr:cNvCxnSpPr/>
      </xdr:nvCxnSpPr>
      <xdr:spPr>
        <a:xfrm flipV="1">
          <a:off x="510268" y="32687759"/>
          <a:ext cx="1220561" cy="82799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510702</xdr:colOff>
      <xdr:row>175</xdr:row>
      <xdr:rowOff>200218</xdr:rowOff>
    </xdr:from>
    <xdr:to>
      <xdr:col>0</xdr:col>
      <xdr:colOff>510702</xdr:colOff>
      <xdr:row>177</xdr:row>
      <xdr:rowOff>173979</xdr:rowOff>
    </xdr:to>
    <xdr:cxnSp macro="">
      <xdr:nvCxnSpPr>
        <xdr:cNvPr id="99" name="Conector recto 98">
          <a:extLst>
            <a:ext uri="{FF2B5EF4-FFF2-40B4-BE49-F238E27FC236}">
              <a16:creationId xmlns:a16="http://schemas.microsoft.com/office/drawing/2014/main" id="{4B283B76-0B7F-4511-8CD9-3DFE294E3424}"/>
            </a:ext>
          </a:extLst>
        </xdr:cNvPr>
        <xdr:cNvCxnSpPr/>
      </xdr:nvCxnSpPr>
      <xdr:spPr>
        <a:xfrm>
          <a:off x="510702" y="33518668"/>
          <a:ext cx="0" cy="36428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571443</xdr:colOff>
      <xdr:row>176</xdr:row>
      <xdr:rowOff>139470</xdr:rowOff>
    </xdr:from>
    <xdr:to>
      <xdr:col>0</xdr:col>
      <xdr:colOff>572745</xdr:colOff>
      <xdr:row>177</xdr:row>
      <xdr:rowOff>171535</xdr:rowOff>
    </xdr:to>
    <xdr:cxnSp macro="">
      <xdr:nvCxnSpPr>
        <xdr:cNvPr id="100" name="Conector recto 99">
          <a:extLst>
            <a:ext uri="{FF2B5EF4-FFF2-40B4-BE49-F238E27FC236}">
              <a16:creationId xmlns:a16="http://schemas.microsoft.com/office/drawing/2014/main" id="{13CB2A57-28A5-4B46-BFFC-852464B34DA2}"/>
            </a:ext>
          </a:extLst>
        </xdr:cNvPr>
        <xdr:cNvCxnSpPr/>
      </xdr:nvCxnSpPr>
      <xdr:spPr>
        <a:xfrm flipH="1">
          <a:off x="571443" y="33657945"/>
          <a:ext cx="1302" cy="22256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110490</xdr:colOff>
      <xdr:row>165</xdr:row>
      <xdr:rowOff>32036</xdr:rowOff>
    </xdr:from>
    <xdr:to>
      <xdr:col>5</xdr:col>
      <xdr:colOff>156209</xdr:colOff>
      <xdr:row>165</xdr:row>
      <xdr:rowOff>77755</xdr:rowOff>
    </xdr:to>
    <xdr:sp macro="" textlink="">
      <xdr:nvSpPr>
        <xdr:cNvPr id="101" name="Diagrama de flujo: conector 100">
          <a:extLst>
            <a:ext uri="{FF2B5EF4-FFF2-40B4-BE49-F238E27FC236}">
              <a16:creationId xmlns:a16="http://schemas.microsoft.com/office/drawing/2014/main" id="{D20E9C72-56B9-4C08-9CD2-59CB92AEA73F}"/>
            </a:ext>
          </a:extLst>
        </xdr:cNvPr>
        <xdr:cNvSpPr/>
      </xdr:nvSpPr>
      <xdr:spPr>
        <a:xfrm>
          <a:off x="4444365" y="31369286"/>
          <a:ext cx="45719" cy="45719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731091</xdr:colOff>
      <xdr:row>165</xdr:row>
      <xdr:rowOff>29353</xdr:rowOff>
    </xdr:from>
    <xdr:to>
      <xdr:col>4</xdr:col>
      <xdr:colOff>776810</xdr:colOff>
      <xdr:row>165</xdr:row>
      <xdr:rowOff>75072</xdr:rowOff>
    </xdr:to>
    <xdr:sp macro="" textlink="">
      <xdr:nvSpPr>
        <xdr:cNvPr id="102" name="Diagrama de flujo: conector 101">
          <a:extLst>
            <a:ext uri="{FF2B5EF4-FFF2-40B4-BE49-F238E27FC236}">
              <a16:creationId xmlns:a16="http://schemas.microsoft.com/office/drawing/2014/main" id="{FF306E34-7767-4021-8FD2-125AB639016A}"/>
            </a:ext>
          </a:extLst>
        </xdr:cNvPr>
        <xdr:cNvSpPr/>
      </xdr:nvSpPr>
      <xdr:spPr>
        <a:xfrm>
          <a:off x="4198191" y="31366603"/>
          <a:ext cx="45719" cy="45719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492617</xdr:colOff>
      <xdr:row>165</xdr:row>
      <xdr:rowOff>25543</xdr:rowOff>
    </xdr:from>
    <xdr:to>
      <xdr:col>4</xdr:col>
      <xdr:colOff>538336</xdr:colOff>
      <xdr:row>165</xdr:row>
      <xdr:rowOff>71262</xdr:rowOff>
    </xdr:to>
    <xdr:sp macro="" textlink="">
      <xdr:nvSpPr>
        <xdr:cNvPr id="103" name="Diagrama de flujo: conector 102">
          <a:extLst>
            <a:ext uri="{FF2B5EF4-FFF2-40B4-BE49-F238E27FC236}">
              <a16:creationId xmlns:a16="http://schemas.microsoft.com/office/drawing/2014/main" id="{57A5BA6A-EA49-4062-A404-8774BA5A6513}"/>
            </a:ext>
          </a:extLst>
        </xdr:cNvPr>
        <xdr:cNvSpPr/>
      </xdr:nvSpPr>
      <xdr:spPr>
        <a:xfrm>
          <a:off x="3959717" y="31362793"/>
          <a:ext cx="45719" cy="45719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285052</xdr:colOff>
      <xdr:row>165</xdr:row>
      <xdr:rowOff>46578</xdr:rowOff>
    </xdr:from>
    <xdr:to>
      <xdr:col>4</xdr:col>
      <xdr:colOff>330771</xdr:colOff>
      <xdr:row>165</xdr:row>
      <xdr:rowOff>92297</xdr:rowOff>
    </xdr:to>
    <xdr:sp macro="" textlink="">
      <xdr:nvSpPr>
        <xdr:cNvPr id="104" name="Diagrama de flujo: conector 103">
          <a:extLst>
            <a:ext uri="{FF2B5EF4-FFF2-40B4-BE49-F238E27FC236}">
              <a16:creationId xmlns:a16="http://schemas.microsoft.com/office/drawing/2014/main" id="{3A65812E-186C-4B4D-8FDD-B77F929750CE}"/>
            </a:ext>
          </a:extLst>
        </xdr:cNvPr>
        <xdr:cNvSpPr/>
      </xdr:nvSpPr>
      <xdr:spPr>
        <a:xfrm>
          <a:off x="3752152" y="31383828"/>
          <a:ext cx="45719" cy="45719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99597</xdr:colOff>
      <xdr:row>165</xdr:row>
      <xdr:rowOff>152991</xdr:rowOff>
    </xdr:from>
    <xdr:to>
      <xdr:col>4</xdr:col>
      <xdr:colOff>145316</xdr:colOff>
      <xdr:row>165</xdr:row>
      <xdr:rowOff>198710</xdr:rowOff>
    </xdr:to>
    <xdr:sp macro="" textlink="">
      <xdr:nvSpPr>
        <xdr:cNvPr id="105" name="Diagrama de flujo: conector 104">
          <a:extLst>
            <a:ext uri="{FF2B5EF4-FFF2-40B4-BE49-F238E27FC236}">
              <a16:creationId xmlns:a16="http://schemas.microsoft.com/office/drawing/2014/main" id="{5FB216B3-BF14-49F0-A3A8-22510C2D946B}"/>
            </a:ext>
          </a:extLst>
        </xdr:cNvPr>
        <xdr:cNvSpPr/>
      </xdr:nvSpPr>
      <xdr:spPr>
        <a:xfrm>
          <a:off x="3566697" y="31490241"/>
          <a:ext cx="45719" cy="45719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653925</xdr:colOff>
      <xdr:row>166</xdr:row>
      <xdr:rowOff>145799</xdr:rowOff>
    </xdr:from>
    <xdr:to>
      <xdr:col>3</xdr:col>
      <xdr:colOff>699644</xdr:colOff>
      <xdr:row>166</xdr:row>
      <xdr:rowOff>191518</xdr:rowOff>
    </xdr:to>
    <xdr:sp macro="" textlink="">
      <xdr:nvSpPr>
        <xdr:cNvPr id="106" name="Diagrama de flujo: conector 105">
          <a:extLst>
            <a:ext uri="{FF2B5EF4-FFF2-40B4-BE49-F238E27FC236}">
              <a16:creationId xmlns:a16="http://schemas.microsoft.com/office/drawing/2014/main" id="{29318CD8-BF32-4747-B0EF-577567AE6CA8}"/>
            </a:ext>
          </a:extLst>
        </xdr:cNvPr>
        <xdr:cNvSpPr/>
      </xdr:nvSpPr>
      <xdr:spPr>
        <a:xfrm>
          <a:off x="3254250" y="31683074"/>
          <a:ext cx="45719" cy="45719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395273</xdr:colOff>
      <xdr:row>167</xdr:row>
      <xdr:rowOff>123636</xdr:rowOff>
    </xdr:from>
    <xdr:to>
      <xdr:col>3</xdr:col>
      <xdr:colOff>440992</xdr:colOff>
      <xdr:row>167</xdr:row>
      <xdr:rowOff>169355</xdr:rowOff>
    </xdr:to>
    <xdr:sp macro="" textlink="">
      <xdr:nvSpPr>
        <xdr:cNvPr id="107" name="Diagrama de flujo: conector 106">
          <a:extLst>
            <a:ext uri="{FF2B5EF4-FFF2-40B4-BE49-F238E27FC236}">
              <a16:creationId xmlns:a16="http://schemas.microsoft.com/office/drawing/2014/main" id="{942241C6-0913-4CAE-9B2E-E85B448A54C5}"/>
            </a:ext>
          </a:extLst>
        </xdr:cNvPr>
        <xdr:cNvSpPr/>
      </xdr:nvSpPr>
      <xdr:spPr>
        <a:xfrm>
          <a:off x="2995598" y="31860936"/>
          <a:ext cx="45719" cy="45719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138018</xdr:colOff>
      <xdr:row>168</xdr:row>
      <xdr:rowOff>81995</xdr:rowOff>
    </xdr:from>
    <xdr:to>
      <xdr:col>3</xdr:col>
      <xdr:colOff>183737</xdr:colOff>
      <xdr:row>168</xdr:row>
      <xdr:rowOff>127714</xdr:rowOff>
    </xdr:to>
    <xdr:sp macro="" textlink="">
      <xdr:nvSpPr>
        <xdr:cNvPr id="108" name="Diagrama de flujo: conector 107">
          <a:extLst>
            <a:ext uri="{FF2B5EF4-FFF2-40B4-BE49-F238E27FC236}">
              <a16:creationId xmlns:a16="http://schemas.microsoft.com/office/drawing/2014/main" id="{12C893EC-7815-4DAA-A403-CB04DA8E2086}"/>
            </a:ext>
          </a:extLst>
        </xdr:cNvPr>
        <xdr:cNvSpPr/>
      </xdr:nvSpPr>
      <xdr:spPr>
        <a:xfrm>
          <a:off x="2738343" y="32019320"/>
          <a:ext cx="45719" cy="45719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106680</xdr:colOff>
      <xdr:row>165</xdr:row>
      <xdr:rowOff>125730</xdr:rowOff>
    </xdr:from>
    <xdr:to>
      <xdr:col>5</xdr:col>
      <xdr:colOff>152399</xdr:colOff>
      <xdr:row>165</xdr:row>
      <xdr:rowOff>171449</xdr:rowOff>
    </xdr:to>
    <xdr:sp macro="" textlink="">
      <xdr:nvSpPr>
        <xdr:cNvPr id="109" name="Diagrama de flujo: conector 108">
          <a:extLst>
            <a:ext uri="{FF2B5EF4-FFF2-40B4-BE49-F238E27FC236}">
              <a16:creationId xmlns:a16="http://schemas.microsoft.com/office/drawing/2014/main" id="{2A96D0FF-48BF-468D-8B5E-27E2D91F148F}"/>
            </a:ext>
          </a:extLst>
        </xdr:cNvPr>
        <xdr:cNvSpPr/>
      </xdr:nvSpPr>
      <xdr:spPr>
        <a:xfrm>
          <a:off x="4440555" y="31462980"/>
          <a:ext cx="45719" cy="45719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731520</xdr:colOff>
      <xdr:row>165</xdr:row>
      <xdr:rowOff>129540</xdr:rowOff>
    </xdr:from>
    <xdr:to>
      <xdr:col>4</xdr:col>
      <xdr:colOff>777239</xdr:colOff>
      <xdr:row>165</xdr:row>
      <xdr:rowOff>175259</xdr:rowOff>
    </xdr:to>
    <xdr:sp macro="" textlink="">
      <xdr:nvSpPr>
        <xdr:cNvPr id="110" name="Diagrama de flujo: conector 109">
          <a:extLst>
            <a:ext uri="{FF2B5EF4-FFF2-40B4-BE49-F238E27FC236}">
              <a16:creationId xmlns:a16="http://schemas.microsoft.com/office/drawing/2014/main" id="{869907F1-D288-450F-B511-D3C1B691D3E0}"/>
            </a:ext>
          </a:extLst>
        </xdr:cNvPr>
        <xdr:cNvSpPr/>
      </xdr:nvSpPr>
      <xdr:spPr>
        <a:xfrm>
          <a:off x="4198620" y="31466790"/>
          <a:ext cx="45719" cy="45719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486015</xdr:colOff>
      <xdr:row>165</xdr:row>
      <xdr:rowOff>125730</xdr:rowOff>
    </xdr:from>
    <xdr:to>
      <xdr:col>4</xdr:col>
      <xdr:colOff>531734</xdr:colOff>
      <xdr:row>165</xdr:row>
      <xdr:rowOff>171449</xdr:rowOff>
    </xdr:to>
    <xdr:sp macro="" textlink="">
      <xdr:nvSpPr>
        <xdr:cNvPr id="111" name="Diagrama de flujo: conector 110">
          <a:extLst>
            <a:ext uri="{FF2B5EF4-FFF2-40B4-BE49-F238E27FC236}">
              <a16:creationId xmlns:a16="http://schemas.microsoft.com/office/drawing/2014/main" id="{A432685F-320B-4B68-B9F2-0E3393E07633}"/>
            </a:ext>
          </a:extLst>
        </xdr:cNvPr>
        <xdr:cNvSpPr/>
      </xdr:nvSpPr>
      <xdr:spPr>
        <a:xfrm>
          <a:off x="3953115" y="31462980"/>
          <a:ext cx="45719" cy="45719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157346</xdr:colOff>
      <xdr:row>166</xdr:row>
      <xdr:rowOff>28988</xdr:rowOff>
    </xdr:from>
    <xdr:to>
      <xdr:col>4</xdr:col>
      <xdr:colOff>203065</xdr:colOff>
      <xdr:row>166</xdr:row>
      <xdr:rowOff>73482</xdr:rowOff>
    </xdr:to>
    <xdr:sp macro="" textlink="">
      <xdr:nvSpPr>
        <xdr:cNvPr id="112" name="Diagrama de flujo: conector 111">
          <a:extLst>
            <a:ext uri="{FF2B5EF4-FFF2-40B4-BE49-F238E27FC236}">
              <a16:creationId xmlns:a16="http://schemas.microsoft.com/office/drawing/2014/main" id="{39CFD595-F210-4DD2-89ED-91F49B2D661E}"/>
            </a:ext>
          </a:extLst>
        </xdr:cNvPr>
        <xdr:cNvSpPr/>
      </xdr:nvSpPr>
      <xdr:spPr>
        <a:xfrm>
          <a:off x="3624446" y="31566263"/>
          <a:ext cx="45719" cy="44494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715505</xdr:colOff>
      <xdr:row>167</xdr:row>
      <xdr:rowOff>29727</xdr:rowOff>
    </xdr:from>
    <xdr:to>
      <xdr:col>3</xdr:col>
      <xdr:colOff>761224</xdr:colOff>
      <xdr:row>167</xdr:row>
      <xdr:rowOff>74749</xdr:rowOff>
    </xdr:to>
    <xdr:sp macro="" textlink="">
      <xdr:nvSpPr>
        <xdr:cNvPr id="113" name="Diagrama de flujo: conector 112">
          <a:extLst>
            <a:ext uri="{FF2B5EF4-FFF2-40B4-BE49-F238E27FC236}">
              <a16:creationId xmlns:a16="http://schemas.microsoft.com/office/drawing/2014/main" id="{8132FF24-0CD6-4400-93B1-8B684A7408CA}"/>
            </a:ext>
          </a:extLst>
        </xdr:cNvPr>
        <xdr:cNvSpPr/>
      </xdr:nvSpPr>
      <xdr:spPr>
        <a:xfrm>
          <a:off x="3315830" y="31767027"/>
          <a:ext cx="45719" cy="45022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453334</xdr:colOff>
      <xdr:row>168</xdr:row>
      <xdr:rowOff>3754</xdr:rowOff>
    </xdr:from>
    <xdr:to>
      <xdr:col>3</xdr:col>
      <xdr:colOff>499053</xdr:colOff>
      <xdr:row>168</xdr:row>
      <xdr:rowOff>48775</xdr:rowOff>
    </xdr:to>
    <xdr:sp macro="" textlink="">
      <xdr:nvSpPr>
        <xdr:cNvPr id="114" name="Diagrama de flujo: conector 113">
          <a:extLst>
            <a:ext uri="{FF2B5EF4-FFF2-40B4-BE49-F238E27FC236}">
              <a16:creationId xmlns:a16="http://schemas.microsoft.com/office/drawing/2014/main" id="{AA56B594-1C25-4087-9833-0C3F23607ADE}"/>
            </a:ext>
          </a:extLst>
        </xdr:cNvPr>
        <xdr:cNvSpPr/>
      </xdr:nvSpPr>
      <xdr:spPr>
        <a:xfrm>
          <a:off x="3053659" y="31941079"/>
          <a:ext cx="45719" cy="4502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198354</xdr:colOff>
      <xdr:row>168</xdr:row>
      <xdr:rowOff>162626</xdr:rowOff>
    </xdr:from>
    <xdr:to>
      <xdr:col>3</xdr:col>
      <xdr:colOff>244073</xdr:colOff>
      <xdr:row>169</xdr:row>
      <xdr:rowOff>7112</xdr:rowOff>
    </xdr:to>
    <xdr:sp macro="" textlink="">
      <xdr:nvSpPr>
        <xdr:cNvPr id="115" name="Diagrama de flujo: conector 114">
          <a:extLst>
            <a:ext uri="{FF2B5EF4-FFF2-40B4-BE49-F238E27FC236}">
              <a16:creationId xmlns:a16="http://schemas.microsoft.com/office/drawing/2014/main" id="{D404827D-5E0F-4B9B-8E11-94EB739E3A45}"/>
            </a:ext>
          </a:extLst>
        </xdr:cNvPr>
        <xdr:cNvSpPr/>
      </xdr:nvSpPr>
      <xdr:spPr>
        <a:xfrm>
          <a:off x="2798679" y="32099951"/>
          <a:ext cx="45719" cy="4451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752727</xdr:colOff>
      <xdr:row>169</xdr:row>
      <xdr:rowOff>174330</xdr:rowOff>
    </xdr:from>
    <xdr:to>
      <xdr:col>2</xdr:col>
      <xdr:colOff>798446</xdr:colOff>
      <xdr:row>170</xdr:row>
      <xdr:rowOff>18817</xdr:rowOff>
    </xdr:to>
    <xdr:sp macro="" textlink="">
      <xdr:nvSpPr>
        <xdr:cNvPr id="116" name="Diagrama de flujo: conector 115">
          <a:extLst>
            <a:ext uri="{FF2B5EF4-FFF2-40B4-BE49-F238E27FC236}">
              <a16:creationId xmlns:a16="http://schemas.microsoft.com/office/drawing/2014/main" id="{A25DFBB8-6A1F-47E1-A6C7-E18B984F92A5}"/>
            </a:ext>
          </a:extLst>
        </xdr:cNvPr>
        <xdr:cNvSpPr/>
      </xdr:nvSpPr>
      <xdr:spPr>
        <a:xfrm>
          <a:off x="2486277" y="32311680"/>
          <a:ext cx="45719" cy="44512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467561</xdr:colOff>
      <xdr:row>170</xdr:row>
      <xdr:rowOff>167141</xdr:rowOff>
    </xdr:from>
    <xdr:to>
      <xdr:col>2</xdr:col>
      <xdr:colOff>513280</xdr:colOff>
      <xdr:row>171</xdr:row>
      <xdr:rowOff>20223</xdr:rowOff>
    </xdr:to>
    <xdr:sp macro="" textlink="">
      <xdr:nvSpPr>
        <xdr:cNvPr id="117" name="Diagrama de flujo: conector 116">
          <a:extLst>
            <a:ext uri="{FF2B5EF4-FFF2-40B4-BE49-F238E27FC236}">
              <a16:creationId xmlns:a16="http://schemas.microsoft.com/office/drawing/2014/main" id="{C80889E6-D0BC-4210-8778-EDDFCA3AAC18}"/>
            </a:ext>
          </a:extLst>
        </xdr:cNvPr>
        <xdr:cNvSpPr/>
      </xdr:nvSpPr>
      <xdr:spPr>
        <a:xfrm>
          <a:off x="2201111" y="32504516"/>
          <a:ext cx="45719" cy="43582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215634</xdr:colOff>
      <xdr:row>171</xdr:row>
      <xdr:rowOff>141108</xdr:rowOff>
    </xdr:from>
    <xdr:to>
      <xdr:col>2</xdr:col>
      <xdr:colOff>261353</xdr:colOff>
      <xdr:row>171</xdr:row>
      <xdr:rowOff>184690</xdr:rowOff>
    </xdr:to>
    <xdr:sp macro="" textlink="">
      <xdr:nvSpPr>
        <xdr:cNvPr id="118" name="Diagrama de flujo: conector 117">
          <a:extLst>
            <a:ext uri="{FF2B5EF4-FFF2-40B4-BE49-F238E27FC236}">
              <a16:creationId xmlns:a16="http://schemas.microsoft.com/office/drawing/2014/main" id="{C339FE93-6086-426F-BAC5-1043FBAE0A24}"/>
            </a:ext>
          </a:extLst>
        </xdr:cNvPr>
        <xdr:cNvSpPr/>
      </xdr:nvSpPr>
      <xdr:spPr>
        <a:xfrm>
          <a:off x="1949184" y="32668983"/>
          <a:ext cx="45719" cy="43582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612316</xdr:colOff>
      <xdr:row>173</xdr:row>
      <xdr:rowOff>60771</xdr:rowOff>
    </xdr:from>
    <xdr:to>
      <xdr:col>1</xdr:col>
      <xdr:colOff>658035</xdr:colOff>
      <xdr:row>173</xdr:row>
      <xdr:rowOff>104352</xdr:rowOff>
    </xdr:to>
    <xdr:sp macro="" textlink="">
      <xdr:nvSpPr>
        <xdr:cNvPr id="119" name="Diagrama de flujo: conector 118">
          <a:extLst>
            <a:ext uri="{FF2B5EF4-FFF2-40B4-BE49-F238E27FC236}">
              <a16:creationId xmlns:a16="http://schemas.microsoft.com/office/drawing/2014/main" id="{6826B564-AB1B-43AA-8AC1-90DE59627D42}"/>
            </a:ext>
          </a:extLst>
        </xdr:cNvPr>
        <xdr:cNvSpPr/>
      </xdr:nvSpPr>
      <xdr:spPr>
        <a:xfrm>
          <a:off x="1479091" y="32979171"/>
          <a:ext cx="45719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395358</xdr:colOff>
      <xdr:row>173</xdr:row>
      <xdr:rowOff>193670</xdr:rowOff>
    </xdr:from>
    <xdr:to>
      <xdr:col>1</xdr:col>
      <xdr:colOff>441077</xdr:colOff>
      <xdr:row>174</xdr:row>
      <xdr:rowOff>36545</xdr:rowOff>
    </xdr:to>
    <xdr:sp macro="" textlink="">
      <xdr:nvSpPr>
        <xdr:cNvPr id="120" name="Diagrama de flujo: conector 119">
          <a:extLst>
            <a:ext uri="{FF2B5EF4-FFF2-40B4-BE49-F238E27FC236}">
              <a16:creationId xmlns:a16="http://schemas.microsoft.com/office/drawing/2014/main" id="{10305B05-B461-4737-B4A1-33E234A685A5}"/>
            </a:ext>
          </a:extLst>
        </xdr:cNvPr>
        <xdr:cNvSpPr/>
      </xdr:nvSpPr>
      <xdr:spPr>
        <a:xfrm>
          <a:off x="1262133" y="33112070"/>
          <a:ext cx="45719" cy="429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176965</xdr:colOff>
      <xdr:row>174</xdr:row>
      <xdr:rowOff>152168</xdr:rowOff>
    </xdr:from>
    <xdr:to>
      <xdr:col>1</xdr:col>
      <xdr:colOff>222684</xdr:colOff>
      <xdr:row>174</xdr:row>
      <xdr:rowOff>195749</xdr:rowOff>
    </xdr:to>
    <xdr:sp macro="" textlink="">
      <xdr:nvSpPr>
        <xdr:cNvPr id="121" name="Diagrama de flujo: conector 120">
          <a:extLst>
            <a:ext uri="{FF2B5EF4-FFF2-40B4-BE49-F238E27FC236}">
              <a16:creationId xmlns:a16="http://schemas.microsoft.com/office/drawing/2014/main" id="{6095B221-CB08-46D1-80F8-1C2C336D0E4C}"/>
            </a:ext>
          </a:extLst>
        </xdr:cNvPr>
        <xdr:cNvSpPr/>
      </xdr:nvSpPr>
      <xdr:spPr>
        <a:xfrm>
          <a:off x="1043740" y="33270593"/>
          <a:ext cx="45719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846436</xdr:colOff>
      <xdr:row>175</xdr:row>
      <xdr:rowOff>90256</xdr:rowOff>
    </xdr:from>
    <xdr:to>
      <xdr:col>1</xdr:col>
      <xdr:colOff>24700</xdr:colOff>
      <xdr:row>175</xdr:row>
      <xdr:rowOff>133837</xdr:rowOff>
    </xdr:to>
    <xdr:sp macro="" textlink="">
      <xdr:nvSpPr>
        <xdr:cNvPr id="122" name="Diagrama de flujo: conector 121">
          <a:extLst>
            <a:ext uri="{FF2B5EF4-FFF2-40B4-BE49-F238E27FC236}">
              <a16:creationId xmlns:a16="http://schemas.microsoft.com/office/drawing/2014/main" id="{E96203AB-3404-4259-B9C4-3889D6338CC5}"/>
            </a:ext>
          </a:extLst>
        </xdr:cNvPr>
        <xdr:cNvSpPr/>
      </xdr:nvSpPr>
      <xdr:spPr>
        <a:xfrm>
          <a:off x="846436" y="33408706"/>
          <a:ext cx="45039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651853</xdr:colOff>
      <xdr:row>176</xdr:row>
      <xdr:rowOff>21539</xdr:rowOff>
    </xdr:from>
    <xdr:to>
      <xdr:col>0</xdr:col>
      <xdr:colOff>697572</xdr:colOff>
      <xdr:row>176</xdr:row>
      <xdr:rowOff>65120</xdr:rowOff>
    </xdr:to>
    <xdr:sp macro="" textlink="">
      <xdr:nvSpPr>
        <xdr:cNvPr id="123" name="Diagrama de flujo: conector 122">
          <a:extLst>
            <a:ext uri="{FF2B5EF4-FFF2-40B4-BE49-F238E27FC236}">
              <a16:creationId xmlns:a16="http://schemas.microsoft.com/office/drawing/2014/main" id="{0500FA2C-FDEC-4505-A085-CFA9886F30DB}"/>
            </a:ext>
          </a:extLst>
        </xdr:cNvPr>
        <xdr:cNvSpPr/>
      </xdr:nvSpPr>
      <xdr:spPr>
        <a:xfrm>
          <a:off x="651853" y="33540014"/>
          <a:ext cx="45719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521225</xdr:colOff>
      <xdr:row>177</xdr:row>
      <xdr:rowOff>115428</xdr:rowOff>
    </xdr:from>
    <xdr:to>
      <xdr:col>0</xdr:col>
      <xdr:colOff>566944</xdr:colOff>
      <xdr:row>177</xdr:row>
      <xdr:rowOff>159009</xdr:rowOff>
    </xdr:to>
    <xdr:sp macro="" textlink="">
      <xdr:nvSpPr>
        <xdr:cNvPr id="124" name="Diagrama de flujo: conector 123">
          <a:extLst>
            <a:ext uri="{FF2B5EF4-FFF2-40B4-BE49-F238E27FC236}">
              <a16:creationId xmlns:a16="http://schemas.microsoft.com/office/drawing/2014/main" id="{4955DAEB-9A6D-4A02-9AFF-D4C989DF7C46}"/>
            </a:ext>
          </a:extLst>
        </xdr:cNvPr>
        <xdr:cNvSpPr/>
      </xdr:nvSpPr>
      <xdr:spPr>
        <a:xfrm>
          <a:off x="521225" y="33824403"/>
          <a:ext cx="45719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596744</xdr:colOff>
      <xdr:row>175</xdr:row>
      <xdr:rowOff>129716</xdr:rowOff>
    </xdr:from>
    <xdr:to>
      <xdr:col>0</xdr:col>
      <xdr:colOff>642463</xdr:colOff>
      <xdr:row>175</xdr:row>
      <xdr:rowOff>173297</xdr:rowOff>
    </xdr:to>
    <xdr:sp macro="" textlink="">
      <xdr:nvSpPr>
        <xdr:cNvPr id="125" name="Diagrama de flujo: conector 124">
          <a:extLst>
            <a:ext uri="{FF2B5EF4-FFF2-40B4-BE49-F238E27FC236}">
              <a16:creationId xmlns:a16="http://schemas.microsoft.com/office/drawing/2014/main" id="{3E682118-CFAB-4DE2-BBFC-FEDA50550381}"/>
            </a:ext>
          </a:extLst>
        </xdr:cNvPr>
        <xdr:cNvSpPr/>
      </xdr:nvSpPr>
      <xdr:spPr>
        <a:xfrm>
          <a:off x="596744" y="33448166"/>
          <a:ext cx="45719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793368</xdr:colOff>
      <xdr:row>174</xdr:row>
      <xdr:rowOff>190268</xdr:rowOff>
    </xdr:from>
    <xdr:to>
      <xdr:col>0</xdr:col>
      <xdr:colOff>839087</xdr:colOff>
      <xdr:row>175</xdr:row>
      <xdr:rowOff>33144</xdr:rowOff>
    </xdr:to>
    <xdr:sp macro="" textlink="">
      <xdr:nvSpPr>
        <xdr:cNvPr id="126" name="Diagrama de flujo: conector 125">
          <a:extLst>
            <a:ext uri="{FF2B5EF4-FFF2-40B4-BE49-F238E27FC236}">
              <a16:creationId xmlns:a16="http://schemas.microsoft.com/office/drawing/2014/main" id="{BABCEDBC-CC68-41DD-B735-1C7FD632919B}"/>
            </a:ext>
          </a:extLst>
        </xdr:cNvPr>
        <xdr:cNvSpPr/>
      </xdr:nvSpPr>
      <xdr:spPr>
        <a:xfrm>
          <a:off x="793368" y="33308693"/>
          <a:ext cx="45719" cy="4290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v</a:t>
          </a:r>
        </a:p>
      </xdr:txBody>
    </xdr:sp>
    <xdr:clientData/>
  </xdr:twoCellAnchor>
  <xdr:twoCellAnchor>
    <xdr:from>
      <xdr:col>1</xdr:col>
      <xdr:colOff>119135</xdr:colOff>
      <xdr:row>174</xdr:row>
      <xdr:rowOff>60319</xdr:rowOff>
    </xdr:from>
    <xdr:to>
      <xdr:col>1</xdr:col>
      <xdr:colOff>164854</xdr:colOff>
      <xdr:row>174</xdr:row>
      <xdr:rowOff>103900</xdr:rowOff>
    </xdr:to>
    <xdr:sp macro="" textlink="">
      <xdr:nvSpPr>
        <xdr:cNvPr id="127" name="Diagrama de flujo: conector 126">
          <a:extLst>
            <a:ext uri="{FF2B5EF4-FFF2-40B4-BE49-F238E27FC236}">
              <a16:creationId xmlns:a16="http://schemas.microsoft.com/office/drawing/2014/main" id="{3B6E5257-EDF1-43E7-82F3-194204EB5EE2}"/>
            </a:ext>
          </a:extLst>
        </xdr:cNvPr>
        <xdr:cNvSpPr/>
      </xdr:nvSpPr>
      <xdr:spPr>
        <a:xfrm>
          <a:off x="985910" y="33178744"/>
          <a:ext cx="45719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v</a:t>
          </a:r>
        </a:p>
      </xdr:txBody>
    </xdr:sp>
    <xdr:clientData/>
  </xdr:twoCellAnchor>
  <xdr:twoCellAnchor>
    <xdr:from>
      <xdr:col>1</xdr:col>
      <xdr:colOff>332767</xdr:colOff>
      <xdr:row>173</xdr:row>
      <xdr:rowOff>114068</xdr:rowOff>
    </xdr:from>
    <xdr:to>
      <xdr:col>1</xdr:col>
      <xdr:colOff>378486</xdr:colOff>
      <xdr:row>173</xdr:row>
      <xdr:rowOff>157649</xdr:rowOff>
    </xdr:to>
    <xdr:sp macro="" textlink="">
      <xdr:nvSpPr>
        <xdr:cNvPr id="128" name="Diagrama de flujo: conector 127">
          <a:extLst>
            <a:ext uri="{FF2B5EF4-FFF2-40B4-BE49-F238E27FC236}">
              <a16:creationId xmlns:a16="http://schemas.microsoft.com/office/drawing/2014/main" id="{F4D9F891-723B-46FD-B2B4-A2B16AF8C5F3}"/>
            </a:ext>
          </a:extLst>
        </xdr:cNvPr>
        <xdr:cNvSpPr/>
      </xdr:nvSpPr>
      <xdr:spPr>
        <a:xfrm>
          <a:off x="1199542" y="33032468"/>
          <a:ext cx="45719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v</a:t>
          </a:r>
        </a:p>
      </xdr:txBody>
    </xdr:sp>
    <xdr:clientData/>
  </xdr:twoCellAnchor>
  <xdr:twoCellAnchor>
    <xdr:from>
      <xdr:col>1</xdr:col>
      <xdr:colOff>556259</xdr:colOff>
      <xdr:row>172</xdr:row>
      <xdr:rowOff>174274</xdr:rowOff>
    </xdr:from>
    <xdr:to>
      <xdr:col>1</xdr:col>
      <xdr:colOff>601978</xdr:colOff>
      <xdr:row>173</xdr:row>
      <xdr:rowOff>17150</xdr:rowOff>
    </xdr:to>
    <xdr:sp macro="" textlink="">
      <xdr:nvSpPr>
        <xdr:cNvPr id="129" name="Diagrama de flujo: conector 128">
          <a:extLst>
            <a:ext uri="{FF2B5EF4-FFF2-40B4-BE49-F238E27FC236}">
              <a16:creationId xmlns:a16="http://schemas.microsoft.com/office/drawing/2014/main" id="{D707E5D6-3A49-4943-9F88-DC14D0C46C2B}"/>
            </a:ext>
          </a:extLst>
        </xdr:cNvPr>
        <xdr:cNvSpPr/>
      </xdr:nvSpPr>
      <xdr:spPr>
        <a:xfrm>
          <a:off x="1423034" y="32892649"/>
          <a:ext cx="45719" cy="4290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v</a:t>
          </a:r>
        </a:p>
      </xdr:txBody>
    </xdr:sp>
    <xdr:clientData/>
  </xdr:twoCellAnchor>
  <xdr:twoCellAnchor>
    <xdr:from>
      <xdr:col>0</xdr:col>
      <xdr:colOff>521225</xdr:colOff>
      <xdr:row>176</xdr:row>
      <xdr:rowOff>159647</xdr:rowOff>
    </xdr:from>
    <xdr:to>
      <xdr:col>0</xdr:col>
      <xdr:colOff>566944</xdr:colOff>
      <xdr:row>177</xdr:row>
      <xdr:rowOff>12728</xdr:rowOff>
    </xdr:to>
    <xdr:sp macro="" textlink="">
      <xdr:nvSpPr>
        <xdr:cNvPr id="130" name="Diagrama de flujo: conector 129">
          <a:extLst>
            <a:ext uri="{FF2B5EF4-FFF2-40B4-BE49-F238E27FC236}">
              <a16:creationId xmlns:a16="http://schemas.microsoft.com/office/drawing/2014/main" id="{EB9BA30D-206E-4DA2-A99E-CB093EA07D7D}"/>
            </a:ext>
          </a:extLst>
        </xdr:cNvPr>
        <xdr:cNvSpPr/>
      </xdr:nvSpPr>
      <xdr:spPr>
        <a:xfrm>
          <a:off x="521225" y="33678122"/>
          <a:ext cx="45719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440028</xdr:colOff>
      <xdr:row>171</xdr:row>
      <xdr:rowOff>75127</xdr:rowOff>
    </xdr:from>
    <xdr:to>
      <xdr:col>2</xdr:col>
      <xdr:colOff>762001</xdr:colOff>
      <xdr:row>173</xdr:row>
      <xdr:rowOff>17011</xdr:rowOff>
    </xdr:to>
    <xdr:cxnSp macro="">
      <xdr:nvCxnSpPr>
        <xdr:cNvPr id="131" name="Conector: curvado 130">
          <a:extLst>
            <a:ext uri="{FF2B5EF4-FFF2-40B4-BE49-F238E27FC236}">
              <a16:creationId xmlns:a16="http://schemas.microsoft.com/office/drawing/2014/main" id="{F0723E69-F13F-499F-A638-7C6A37CC35E0}"/>
            </a:ext>
          </a:extLst>
        </xdr:cNvPr>
        <xdr:cNvCxnSpPr/>
      </xdr:nvCxnSpPr>
      <xdr:spPr>
        <a:xfrm rot="16200000" flipV="1">
          <a:off x="2168360" y="32608220"/>
          <a:ext cx="332409" cy="321973"/>
        </a:xfrm>
        <a:prstGeom prst="curvedConnector3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294967</xdr:colOff>
      <xdr:row>165</xdr:row>
      <xdr:rowOff>168732</xdr:rowOff>
    </xdr:from>
    <xdr:to>
      <xdr:col>4</xdr:col>
      <xdr:colOff>576944</xdr:colOff>
      <xdr:row>169</xdr:row>
      <xdr:rowOff>3074</xdr:rowOff>
    </xdr:to>
    <xdr:cxnSp macro="">
      <xdr:nvCxnSpPr>
        <xdr:cNvPr id="132" name="Conector: curvado 131">
          <a:extLst>
            <a:ext uri="{FF2B5EF4-FFF2-40B4-BE49-F238E27FC236}">
              <a16:creationId xmlns:a16="http://schemas.microsoft.com/office/drawing/2014/main" id="{6A8CCAD1-8FE9-4320-8E89-E2570249632A}"/>
            </a:ext>
          </a:extLst>
        </xdr:cNvPr>
        <xdr:cNvCxnSpPr/>
      </xdr:nvCxnSpPr>
      <xdr:spPr>
        <a:xfrm rot="5400000" flipH="1" flipV="1">
          <a:off x="3585835" y="31682214"/>
          <a:ext cx="634442" cy="281977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839810</xdr:colOff>
      <xdr:row>166</xdr:row>
      <xdr:rowOff>2682</xdr:rowOff>
    </xdr:from>
    <xdr:to>
      <xdr:col>3</xdr:col>
      <xdr:colOff>325662</xdr:colOff>
      <xdr:row>167</xdr:row>
      <xdr:rowOff>162182</xdr:rowOff>
    </xdr:to>
    <xdr:cxnSp macro="">
      <xdr:nvCxnSpPr>
        <xdr:cNvPr id="133" name="Conector: curvado 132">
          <a:extLst>
            <a:ext uri="{FF2B5EF4-FFF2-40B4-BE49-F238E27FC236}">
              <a16:creationId xmlns:a16="http://schemas.microsoft.com/office/drawing/2014/main" id="{74DF634F-19B7-4098-9F26-011A6FB857F4}"/>
            </a:ext>
          </a:extLst>
        </xdr:cNvPr>
        <xdr:cNvCxnSpPr/>
      </xdr:nvCxnSpPr>
      <xdr:spPr>
        <a:xfrm rot="16200000" flipH="1">
          <a:off x="2569911" y="31543406"/>
          <a:ext cx="359525" cy="352627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387458</xdr:colOff>
      <xdr:row>170</xdr:row>
      <xdr:rowOff>16142</xdr:rowOff>
    </xdr:from>
    <xdr:to>
      <xdr:col>1</xdr:col>
      <xdr:colOff>641685</xdr:colOff>
      <xdr:row>172</xdr:row>
      <xdr:rowOff>115301</xdr:rowOff>
    </xdr:to>
    <xdr:cxnSp macro="">
      <xdr:nvCxnSpPr>
        <xdr:cNvPr id="134" name="Conector: curvado 133">
          <a:extLst>
            <a:ext uri="{FF2B5EF4-FFF2-40B4-BE49-F238E27FC236}">
              <a16:creationId xmlns:a16="http://schemas.microsoft.com/office/drawing/2014/main" id="{3113D46E-D03B-4AE4-A970-BE82DCA26452}"/>
            </a:ext>
          </a:extLst>
        </xdr:cNvPr>
        <xdr:cNvCxnSpPr/>
      </xdr:nvCxnSpPr>
      <xdr:spPr>
        <a:xfrm rot="16200000" flipH="1">
          <a:off x="1141267" y="32466483"/>
          <a:ext cx="480159" cy="254227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581095</xdr:colOff>
      <xdr:row>168</xdr:row>
      <xdr:rowOff>75860</xdr:rowOff>
    </xdr:from>
    <xdr:to>
      <xdr:col>5</xdr:col>
      <xdr:colOff>849541</xdr:colOff>
      <xdr:row>170</xdr:row>
      <xdr:rowOff>56687</xdr:rowOff>
    </xdr:to>
    <xdr:cxnSp macro="">
      <xdr:nvCxnSpPr>
        <xdr:cNvPr id="135" name="Conector: curvado 134">
          <a:extLst>
            <a:ext uri="{FF2B5EF4-FFF2-40B4-BE49-F238E27FC236}">
              <a16:creationId xmlns:a16="http://schemas.microsoft.com/office/drawing/2014/main" id="{BFFC2100-A7CD-4655-9304-3B034D52A13F}"/>
            </a:ext>
          </a:extLst>
        </xdr:cNvPr>
        <xdr:cNvCxnSpPr>
          <a:cxnSpLocks/>
        </xdr:cNvCxnSpPr>
      </xdr:nvCxnSpPr>
      <xdr:spPr>
        <a:xfrm rot="16200000" flipV="1">
          <a:off x="4858754" y="32069401"/>
          <a:ext cx="380877" cy="268446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237378</xdr:colOff>
      <xdr:row>169</xdr:row>
      <xdr:rowOff>417</xdr:rowOff>
    </xdr:from>
    <xdr:to>
      <xdr:col>3</xdr:col>
      <xdr:colOff>715522</xdr:colOff>
      <xdr:row>172</xdr:row>
      <xdr:rowOff>121735</xdr:rowOff>
    </xdr:to>
    <xdr:cxnSp macro="">
      <xdr:nvCxnSpPr>
        <xdr:cNvPr id="136" name="Conector recto de flecha 135">
          <a:extLst>
            <a:ext uri="{FF2B5EF4-FFF2-40B4-BE49-F238E27FC236}">
              <a16:creationId xmlns:a16="http://schemas.microsoft.com/office/drawing/2014/main" id="{FA18C448-A563-498C-8273-5C707952E6D8}"/>
            </a:ext>
          </a:extLst>
        </xdr:cNvPr>
        <xdr:cNvCxnSpPr>
          <a:endCxn id="115" idx="5"/>
        </xdr:cNvCxnSpPr>
      </xdr:nvCxnSpPr>
      <xdr:spPr>
        <a:xfrm flipH="1" flipV="1">
          <a:off x="2837703" y="32137767"/>
          <a:ext cx="478144" cy="70234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791514</xdr:colOff>
      <xdr:row>170</xdr:row>
      <xdr:rowOff>13415</xdr:rowOff>
    </xdr:from>
    <xdr:to>
      <xdr:col>3</xdr:col>
      <xdr:colOff>704850</xdr:colOff>
      <xdr:row>172</xdr:row>
      <xdr:rowOff>110490</xdr:rowOff>
    </xdr:to>
    <xdr:cxnSp macro="">
      <xdr:nvCxnSpPr>
        <xdr:cNvPr id="137" name="Conector recto de flecha 136">
          <a:extLst>
            <a:ext uri="{FF2B5EF4-FFF2-40B4-BE49-F238E27FC236}">
              <a16:creationId xmlns:a16="http://schemas.microsoft.com/office/drawing/2014/main" id="{741F9B96-CC1F-4F34-A9C7-165A8998B471}"/>
            </a:ext>
          </a:extLst>
        </xdr:cNvPr>
        <xdr:cNvCxnSpPr/>
      </xdr:nvCxnSpPr>
      <xdr:spPr>
        <a:xfrm flipH="1" flipV="1">
          <a:off x="2525064" y="32350790"/>
          <a:ext cx="780111" cy="4780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681038</xdr:colOff>
      <xdr:row>172</xdr:row>
      <xdr:rowOff>28575</xdr:rowOff>
    </xdr:from>
    <xdr:to>
      <xdr:col>1</xdr:col>
      <xdr:colOff>339462</xdr:colOff>
      <xdr:row>173</xdr:row>
      <xdr:rowOff>120450</xdr:rowOff>
    </xdr:to>
    <xdr:cxnSp macro="">
      <xdr:nvCxnSpPr>
        <xdr:cNvPr id="138" name="Conector recto de flecha 137">
          <a:extLst>
            <a:ext uri="{FF2B5EF4-FFF2-40B4-BE49-F238E27FC236}">
              <a16:creationId xmlns:a16="http://schemas.microsoft.com/office/drawing/2014/main" id="{4EDA2567-F60C-420F-A590-4AE1433E8E0F}"/>
            </a:ext>
          </a:extLst>
        </xdr:cNvPr>
        <xdr:cNvCxnSpPr>
          <a:endCxn id="128" idx="1"/>
        </xdr:cNvCxnSpPr>
      </xdr:nvCxnSpPr>
      <xdr:spPr>
        <a:xfrm>
          <a:off x="681038" y="32746950"/>
          <a:ext cx="525199" cy="2919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678051</xdr:colOff>
      <xdr:row>172</xdr:row>
      <xdr:rowOff>29059</xdr:rowOff>
    </xdr:from>
    <xdr:to>
      <xdr:col>1</xdr:col>
      <xdr:colOff>125830</xdr:colOff>
      <xdr:row>174</xdr:row>
      <xdr:rowOff>66701</xdr:rowOff>
    </xdr:to>
    <xdr:cxnSp macro="">
      <xdr:nvCxnSpPr>
        <xdr:cNvPr id="139" name="Conector recto de flecha 138">
          <a:extLst>
            <a:ext uri="{FF2B5EF4-FFF2-40B4-BE49-F238E27FC236}">
              <a16:creationId xmlns:a16="http://schemas.microsoft.com/office/drawing/2014/main" id="{E195F445-9F54-4B0C-94ED-76FD0B6559B0}"/>
            </a:ext>
          </a:extLst>
        </xdr:cNvPr>
        <xdr:cNvCxnSpPr>
          <a:endCxn id="127" idx="1"/>
        </xdr:cNvCxnSpPr>
      </xdr:nvCxnSpPr>
      <xdr:spPr>
        <a:xfrm>
          <a:off x="678051" y="32747434"/>
          <a:ext cx="314554" cy="43769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119063</xdr:colOff>
      <xdr:row>164</xdr:row>
      <xdr:rowOff>7144</xdr:rowOff>
    </xdr:from>
    <xdr:to>
      <xdr:col>4</xdr:col>
      <xdr:colOff>499312</xdr:colOff>
      <xdr:row>165</xdr:row>
      <xdr:rowOff>32238</xdr:rowOff>
    </xdr:to>
    <xdr:cxnSp macro="">
      <xdr:nvCxnSpPr>
        <xdr:cNvPr id="140" name="Conector recto de flecha 139">
          <a:extLst>
            <a:ext uri="{FF2B5EF4-FFF2-40B4-BE49-F238E27FC236}">
              <a16:creationId xmlns:a16="http://schemas.microsoft.com/office/drawing/2014/main" id="{E081E7B7-37E1-4683-8157-778F4B1A66BC}"/>
            </a:ext>
          </a:extLst>
        </xdr:cNvPr>
        <xdr:cNvCxnSpPr>
          <a:endCxn id="103" idx="1"/>
        </xdr:cNvCxnSpPr>
      </xdr:nvCxnSpPr>
      <xdr:spPr>
        <a:xfrm>
          <a:off x="3586163" y="31144369"/>
          <a:ext cx="380249" cy="22511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116681</xdr:colOff>
      <xdr:row>164</xdr:row>
      <xdr:rowOff>2381</xdr:rowOff>
    </xdr:from>
    <xdr:to>
      <xdr:col>4</xdr:col>
      <xdr:colOff>492710</xdr:colOff>
      <xdr:row>165</xdr:row>
      <xdr:rowOff>132425</xdr:rowOff>
    </xdr:to>
    <xdr:cxnSp macro="">
      <xdr:nvCxnSpPr>
        <xdr:cNvPr id="141" name="Conector recto de flecha 140">
          <a:extLst>
            <a:ext uri="{FF2B5EF4-FFF2-40B4-BE49-F238E27FC236}">
              <a16:creationId xmlns:a16="http://schemas.microsoft.com/office/drawing/2014/main" id="{7630A967-EACD-41FA-8195-6BB79180C1BB}"/>
            </a:ext>
          </a:extLst>
        </xdr:cNvPr>
        <xdr:cNvCxnSpPr>
          <a:endCxn id="111" idx="1"/>
        </xdr:cNvCxnSpPr>
      </xdr:nvCxnSpPr>
      <xdr:spPr>
        <a:xfrm>
          <a:off x="3583781" y="31139606"/>
          <a:ext cx="376029" cy="33006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651340</xdr:colOff>
      <xdr:row>173</xdr:row>
      <xdr:rowOff>97970</xdr:rowOff>
    </xdr:from>
    <xdr:to>
      <xdr:col>2</xdr:col>
      <xdr:colOff>0</xdr:colOff>
      <xdr:row>175</xdr:row>
      <xdr:rowOff>91225</xdr:rowOff>
    </xdr:to>
    <xdr:cxnSp macro="">
      <xdr:nvCxnSpPr>
        <xdr:cNvPr id="142" name="Conector recto de flecha 141">
          <a:extLst>
            <a:ext uri="{FF2B5EF4-FFF2-40B4-BE49-F238E27FC236}">
              <a16:creationId xmlns:a16="http://schemas.microsoft.com/office/drawing/2014/main" id="{A340B854-258A-49F7-AC86-80DA66D12E13}"/>
            </a:ext>
          </a:extLst>
        </xdr:cNvPr>
        <xdr:cNvCxnSpPr>
          <a:endCxn id="119" idx="5"/>
        </xdr:cNvCxnSpPr>
      </xdr:nvCxnSpPr>
      <xdr:spPr>
        <a:xfrm flipH="1" flipV="1">
          <a:off x="1518115" y="33016370"/>
          <a:ext cx="215435" cy="39330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434382</xdr:colOff>
      <xdr:row>174</xdr:row>
      <xdr:rowOff>30189</xdr:rowOff>
    </xdr:from>
    <xdr:to>
      <xdr:col>2</xdr:col>
      <xdr:colOff>5013</xdr:colOff>
      <xdr:row>175</xdr:row>
      <xdr:rowOff>95250</xdr:rowOff>
    </xdr:to>
    <xdr:cxnSp macro="">
      <xdr:nvCxnSpPr>
        <xdr:cNvPr id="143" name="Conector recto de flecha 142">
          <a:extLst>
            <a:ext uri="{FF2B5EF4-FFF2-40B4-BE49-F238E27FC236}">
              <a16:creationId xmlns:a16="http://schemas.microsoft.com/office/drawing/2014/main" id="{7FA2F5A8-F04C-4390-A1C5-B912CD8C5293}"/>
            </a:ext>
          </a:extLst>
        </xdr:cNvPr>
        <xdr:cNvCxnSpPr>
          <a:endCxn id="120" idx="5"/>
        </xdr:cNvCxnSpPr>
      </xdr:nvCxnSpPr>
      <xdr:spPr>
        <a:xfrm flipH="1" flipV="1">
          <a:off x="1301157" y="33148614"/>
          <a:ext cx="437406" cy="26508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364902</xdr:colOff>
      <xdr:row>166</xdr:row>
      <xdr:rowOff>5953</xdr:rowOff>
    </xdr:from>
    <xdr:to>
      <xdr:col>5</xdr:col>
      <xdr:colOff>708422</xdr:colOff>
      <xdr:row>166</xdr:row>
      <xdr:rowOff>8050</xdr:rowOff>
    </xdr:to>
    <xdr:cxnSp macro="">
      <xdr:nvCxnSpPr>
        <xdr:cNvPr id="144" name="Conector recto 143">
          <a:extLst>
            <a:ext uri="{FF2B5EF4-FFF2-40B4-BE49-F238E27FC236}">
              <a16:creationId xmlns:a16="http://schemas.microsoft.com/office/drawing/2014/main" id="{7C1F849F-4985-47C3-BF96-7BABAD89FAE6}"/>
            </a:ext>
          </a:extLst>
        </xdr:cNvPr>
        <xdr:cNvCxnSpPr/>
      </xdr:nvCxnSpPr>
      <xdr:spPr>
        <a:xfrm flipV="1">
          <a:off x="3832002" y="31543228"/>
          <a:ext cx="1210295" cy="209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708026</xdr:colOff>
      <xdr:row>164</xdr:row>
      <xdr:rowOff>196467</xdr:rowOff>
    </xdr:from>
    <xdr:to>
      <xdr:col>5</xdr:col>
      <xdr:colOff>708026</xdr:colOff>
      <xdr:row>166</xdr:row>
      <xdr:rowOff>9845</xdr:rowOff>
    </xdr:to>
    <xdr:cxnSp macro="">
      <xdr:nvCxnSpPr>
        <xdr:cNvPr id="145" name="Conector recto 144">
          <a:extLst>
            <a:ext uri="{FF2B5EF4-FFF2-40B4-BE49-F238E27FC236}">
              <a16:creationId xmlns:a16="http://schemas.microsoft.com/office/drawing/2014/main" id="{D4FF5ADE-CD15-4293-8B52-1E93C00505E1}"/>
            </a:ext>
          </a:extLst>
        </xdr:cNvPr>
        <xdr:cNvCxnSpPr/>
      </xdr:nvCxnSpPr>
      <xdr:spPr>
        <a:xfrm flipV="1">
          <a:off x="5041901" y="31333692"/>
          <a:ext cx="0" cy="21342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459755</xdr:colOff>
      <xdr:row>163</xdr:row>
      <xdr:rowOff>71438</xdr:rowOff>
    </xdr:from>
    <xdr:to>
      <xdr:col>5</xdr:col>
      <xdr:colOff>708870</xdr:colOff>
      <xdr:row>164</xdr:row>
      <xdr:rowOff>174625</xdr:rowOff>
    </xdr:to>
    <xdr:sp macro="" textlink="">
      <xdr:nvSpPr>
        <xdr:cNvPr id="146" name="Rectángulo 145">
          <a:extLst>
            <a:ext uri="{FF2B5EF4-FFF2-40B4-BE49-F238E27FC236}">
              <a16:creationId xmlns:a16="http://schemas.microsoft.com/office/drawing/2014/main" id="{5E615489-CDCB-433A-B50C-C44E83C24E93}"/>
            </a:ext>
          </a:extLst>
        </xdr:cNvPr>
        <xdr:cNvSpPr/>
      </xdr:nvSpPr>
      <xdr:spPr>
        <a:xfrm>
          <a:off x="4793630" y="31008638"/>
          <a:ext cx="249115" cy="303212"/>
        </a:xfrm>
        <a:prstGeom prst="rect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459622</xdr:colOff>
      <xdr:row>166</xdr:row>
      <xdr:rowOff>28369</xdr:rowOff>
    </xdr:from>
    <xdr:to>
      <xdr:col>5</xdr:col>
      <xdr:colOff>708737</xdr:colOff>
      <xdr:row>168</xdr:row>
      <xdr:rowOff>23812</xdr:rowOff>
    </xdr:to>
    <xdr:sp macro="" textlink="">
      <xdr:nvSpPr>
        <xdr:cNvPr id="147" name="Rectángulo 146">
          <a:extLst>
            <a:ext uri="{FF2B5EF4-FFF2-40B4-BE49-F238E27FC236}">
              <a16:creationId xmlns:a16="http://schemas.microsoft.com/office/drawing/2014/main" id="{9BCA4768-E3AD-4E03-A9BE-99C3F27CE87E}"/>
            </a:ext>
          </a:extLst>
        </xdr:cNvPr>
        <xdr:cNvSpPr/>
      </xdr:nvSpPr>
      <xdr:spPr>
        <a:xfrm>
          <a:off x="4793497" y="31565644"/>
          <a:ext cx="249115" cy="395493"/>
        </a:xfrm>
        <a:prstGeom prst="rect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818019</xdr:colOff>
      <xdr:row>164</xdr:row>
      <xdr:rowOff>190501</xdr:rowOff>
    </xdr:from>
    <xdr:to>
      <xdr:col>5</xdr:col>
      <xdr:colOff>822239</xdr:colOff>
      <xdr:row>166</xdr:row>
      <xdr:rowOff>21566</xdr:rowOff>
    </xdr:to>
    <xdr:cxnSp macro="">
      <xdr:nvCxnSpPr>
        <xdr:cNvPr id="148" name="Conector recto de flecha 147">
          <a:extLst>
            <a:ext uri="{FF2B5EF4-FFF2-40B4-BE49-F238E27FC236}">
              <a16:creationId xmlns:a16="http://schemas.microsoft.com/office/drawing/2014/main" id="{BED2BEEE-4E6F-4422-A0DD-0AD1078F5D4E}"/>
            </a:ext>
          </a:extLst>
        </xdr:cNvPr>
        <xdr:cNvCxnSpPr/>
      </xdr:nvCxnSpPr>
      <xdr:spPr>
        <a:xfrm flipH="1" flipV="1">
          <a:off x="5151894" y="31327726"/>
          <a:ext cx="4220" cy="23111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390664</xdr:colOff>
      <xdr:row>165</xdr:row>
      <xdr:rowOff>121270</xdr:rowOff>
    </xdr:from>
    <xdr:to>
      <xdr:col>5</xdr:col>
      <xdr:colOff>436383</xdr:colOff>
      <xdr:row>165</xdr:row>
      <xdr:rowOff>169126</xdr:rowOff>
    </xdr:to>
    <xdr:sp macro="" textlink="">
      <xdr:nvSpPr>
        <xdr:cNvPr id="149" name="Diagrama de flujo: conector 148">
          <a:extLst>
            <a:ext uri="{FF2B5EF4-FFF2-40B4-BE49-F238E27FC236}">
              <a16:creationId xmlns:a16="http://schemas.microsoft.com/office/drawing/2014/main" id="{F6F3102A-149B-4445-90AA-C1D83B5E96CB}"/>
            </a:ext>
          </a:extLst>
        </xdr:cNvPr>
        <xdr:cNvSpPr/>
      </xdr:nvSpPr>
      <xdr:spPr>
        <a:xfrm>
          <a:off x="4724539" y="31458520"/>
          <a:ext cx="45719" cy="47856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386854</xdr:colOff>
      <xdr:row>165</xdr:row>
      <xdr:rowOff>31386</xdr:rowOff>
    </xdr:from>
    <xdr:to>
      <xdr:col>5</xdr:col>
      <xdr:colOff>432573</xdr:colOff>
      <xdr:row>165</xdr:row>
      <xdr:rowOff>79242</xdr:rowOff>
    </xdr:to>
    <xdr:sp macro="" textlink="">
      <xdr:nvSpPr>
        <xdr:cNvPr id="150" name="Diagrama de flujo: conector 149">
          <a:extLst>
            <a:ext uri="{FF2B5EF4-FFF2-40B4-BE49-F238E27FC236}">
              <a16:creationId xmlns:a16="http://schemas.microsoft.com/office/drawing/2014/main" id="{25A7FABF-96BA-47A0-B847-9EC9B09B5BFA}"/>
            </a:ext>
          </a:extLst>
        </xdr:cNvPr>
        <xdr:cNvSpPr/>
      </xdr:nvSpPr>
      <xdr:spPr>
        <a:xfrm>
          <a:off x="4720729" y="31368636"/>
          <a:ext cx="45719" cy="47856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2</xdr:col>
      <xdr:colOff>207959</xdr:colOff>
      <xdr:row>134</xdr:row>
      <xdr:rowOff>149225</xdr:rowOff>
    </xdr:from>
    <xdr:to>
      <xdr:col>3</xdr:col>
      <xdr:colOff>308119</xdr:colOff>
      <xdr:row>136</xdr:row>
      <xdr:rowOff>67201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1" name="Object 97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18E6C843-90EA-476D-AF49-F6FA9B35BC0D}"/>
                </a:ext>
              </a:extLst>
            </xdr:cNvPr>
            <xdr:cNvSpPr txBox="1"/>
          </xdr:nvSpPr>
          <xdr:spPr>
            <a:xfrm>
              <a:off x="1941509" y="25600025"/>
              <a:ext cx="966935" cy="260876"/>
            </a:xfrm>
            <a:prstGeom prst="rect">
              <a:avLst/>
            </a:prstGeom>
            <a:noFill/>
          </xdr:spPr>
          <xdr:txBody>
            <a:bodyPr vertOverflow="clip" horzOverflow="clip" wrap="square">
              <a:spAutoFit/>
            </a:bodyPr>
            <a:lstStyle/>
            <a:p>
              <a14:m>
                <m:oMath xmlns:m="http://schemas.openxmlformats.org/officeDocument/2006/math">
                  <m:r>
                    <m:rPr>
                      <m:sty m:val="p"/>
                    </m:rPr>
                    <a:rPr lang="es-ES" sz="1100" b="0" i="0"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Smax</m:t>
                  </m:r>
                  <m:r>
                    <a:rPr lang="es-ES" sz="1100" b="0" i="0"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1=</m:t>
                  </m:r>
                </m:oMath>
              </a14:m>
              <a:r>
                <a:rPr lang="es-PE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14:m>
                <m:oMath xmlns:m="http://schemas.openxmlformats.org/officeDocument/2006/math">
                  <m:r>
                    <a:rPr lang="es-ES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3</m:t>
                  </m:r>
                  <m:r>
                    <m:rPr>
                      <m:sty m:val="p"/>
                    </m:rPr>
                    <a:rPr lang="es-ES" b="0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t</m:t>
                  </m:r>
                </m:oMath>
              </a14:m>
              <a:endParaRPr lang="es-PE" i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51" name="Object 97">
              <a:extLst>
                <a:ext uri="{63B3BB69-23CF-44E3-9099-C40C66FF867C}">
                  <a14:compatExt xmlns:a14="http://schemas.microsoft.com/office/drawing/2010/main" spid="_x0000_s1121"/>
                </a:ext>
                <a:ext uri="{FF2B5EF4-FFF2-40B4-BE49-F238E27FC236}">
                  <a16:creationId xmlns:a16="http://schemas.microsoft.com/office/drawing/2014/main" id="{18E6C843-90EA-476D-AF49-F6FA9B35BC0D}"/>
                </a:ext>
              </a:extLst>
            </xdr:cNvPr>
            <xdr:cNvSpPr txBox="1"/>
          </xdr:nvSpPr>
          <xdr:spPr>
            <a:xfrm>
              <a:off x="1941509" y="25600025"/>
              <a:ext cx="966935" cy="260876"/>
            </a:xfrm>
            <a:prstGeom prst="rect">
              <a:avLst/>
            </a:prstGeom>
            <a:noFill/>
          </xdr:spPr>
          <xdr:txBody>
            <a:bodyPr vertOverflow="clip" horzOverflow="clip" wrap="square">
              <a:spAutoFit/>
            </a:bodyPr>
            <a:lstStyle/>
            <a:p>
              <a:r>
                <a:rPr lang="es-ES" sz="110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Smax1=</a:t>
              </a:r>
              <a:r>
                <a:rPr lang="es-PE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s-ES" i="0">
                  <a:latin typeface="Cambria Math" panose="02040503050406030204" pitchFamily="18" charset="0"/>
                  <a:ea typeface="Cambria Math" panose="02040503050406030204" pitchFamily="18" charset="0"/>
                </a:rPr>
                <a:t>3</a:t>
              </a:r>
              <a:r>
                <a:rPr lang="es-E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t</a:t>
              </a:r>
              <a:endParaRPr lang="es-PE" i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twoCellAnchor>
  <xdr:twoCellAnchor editAs="oneCell">
    <xdr:from>
      <xdr:col>3</xdr:col>
      <xdr:colOff>471486</xdr:colOff>
      <xdr:row>134</xdr:row>
      <xdr:rowOff>150812</xdr:rowOff>
    </xdr:from>
    <xdr:to>
      <xdr:col>4</xdr:col>
      <xdr:colOff>769937</xdr:colOff>
      <xdr:row>136</xdr:row>
      <xdr:rowOff>68788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2" name="Object 97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358EF93-AFB1-44A4-B30A-05D22CBBC29C}"/>
                </a:ext>
              </a:extLst>
            </xdr:cNvPr>
            <xdr:cNvSpPr txBox="1"/>
          </xdr:nvSpPr>
          <xdr:spPr>
            <a:xfrm>
              <a:off x="3071811" y="25601612"/>
              <a:ext cx="1165226" cy="260876"/>
            </a:xfrm>
            <a:prstGeom prst="rect">
              <a:avLst/>
            </a:prstGeom>
            <a:noFill/>
          </xdr:spPr>
          <xdr:txBody>
            <a:bodyPr vertOverflow="clip" horzOverflow="clip" wrap="square">
              <a:spAutoFit/>
            </a:bodyPr>
            <a:lstStyle/>
            <a:p>
              <a14:m>
                <m:oMath xmlns:m="http://schemas.openxmlformats.org/officeDocument/2006/math">
                  <m:r>
                    <m:rPr>
                      <m:sty m:val="p"/>
                    </m:rPr>
                    <a:rPr lang="es-ES" sz="1100" b="0" i="0"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Smax</m:t>
                  </m:r>
                  <m:r>
                    <a:rPr lang="es-ES" sz="1100" b="0" i="0"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2=</m:t>
                  </m:r>
                </m:oMath>
              </a14:m>
              <a:r>
                <a:rPr lang="es-PE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14:m>
                <m:oMath xmlns:m="http://schemas.openxmlformats.org/officeDocument/2006/math">
                  <m:r>
                    <a:rPr lang="es-ES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4</m:t>
                  </m:r>
                  <m:r>
                    <a:rPr lang="es-ES" b="0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5 </m:t>
                  </m:r>
                  <m:r>
                    <m:rPr>
                      <m:sty m:val="p"/>
                    </m:rPr>
                    <a:rPr lang="es-ES" b="0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cm</m:t>
                  </m:r>
                </m:oMath>
              </a14:m>
              <a:endParaRPr lang="es-PE" i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52" name="Object 97">
              <a:extLst>
                <a:ext uri="{63B3BB69-23CF-44E3-9099-C40C66FF867C}">
                  <a14:compatExt xmlns:a14="http://schemas.microsoft.com/office/drawing/2010/main" spid="_x0000_s1121"/>
                </a:ext>
                <a:ext uri="{FF2B5EF4-FFF2-40B4-BE49-F238E27FC236}">
                  <a16:creationId xmlns:a16="http://schemas.microsoft.com/office/drawing/2014/main" id="{0358EF93-AFB1-44A4-B30A-05D22CBBC29C}"/>
                </a:ext>
              </a:extLst>
            </xdr:cNvPr>
            <xdr:cNvSpPr txBox="1"/>
          </xdr:nvSpPr>
          <xdr:spPr>
            <a:xfrm>
              <a:off x="3071811" y="25601612"/>
              <a:ext cx="1165226" cy="260876"/>
            </a:xfrm>
            <a:prstGeom prst="rect">
              <a:avLst/>
            </a:prstGeom>
            <a:noFill/>
          </xdr:spPr>
          <xdr:txBody>
            <a:bodyPr vertOverflow="clip" horzOverflow="clip" wrap="square">
              <a:spAutoFit/>
            </a:bodyPr>
            <a:lstStyle/>
            <a:p>
              <a:r>
                <a:rPr lang="es-ES" sz="110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Smax2=</a:t>
              </a:r>
              <a:r>
                <a:rPr lang="es-PE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s-ES" i="0">
                  <a:latin typeface="Cambria Math" panose="02040503050406030204" pitchFamily="18" charset="0"/>
                  <a:ea typeface="Cambria Math" panose="02040503050406030204" pitchFamily="18" charset="0"/>
                </a:rPr>
                <a:t>4</a:t>
              </a:r>
              <a:r>
                <a:rPr lang="es-E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5 cm</a:t>
              </a:r>
              <a:endParaRPr lang="es-PE" i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twoCellAnchor>
  <xdr:twoCellAnchor>
    <xdr:from>
      <xdr:col>0</xdr:col>
      <xdr:colOff>518809</xdr:colOff>
      <xdr:row>25</xdr:row>
      <xdr:rowOff>194553</xdr:rowOff>
    </xdr:from>
    <xdr:to>
      <xdr:col>2</xdr:col>
      <xdr:colOff>644457</xdr:colOff>
      <xdr:row>25</xdr:row>
      <xdr:rowOff>194553</xdr:rowOff>
    </xdr:to>
    <xdr:cxnSp macro="">
      <xdr:nvCxnSpPr>
        <xdr:cNvPr id="154" name="Conector recto 153">
          <a:extLst>
            <a:ext uri="{FF2B5EF4-FFF2-40B4-BE49-F238E27FC236}">
              <a16:creationId xmlns:a16="http://schemas.microsoft.com/office/drawing/2014/main" id="{2EBB49C6-9697-4773-BBAD-5749B6648030}"/>
            </a:ext>
          </a:extLst>
        </xdr:cNvPr>
        <xdr:cNvCxnSpPr/>
      </xdr:nvCxnSpPr>
      <xdr:spPr>
        <a:xfrm>
          <a:off x="518809" y="5480928"/>
          <a:ext cx="185919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520390</xdr:colOff>
      <xdr:row>27</xdr:row>
      <xdr:rowOff>10783</xdr:rowOff>
    </xdr:from>
    <xdr:to>
      <xdr:col>2</xdr:col>
      <xdr:colOff>182692</xdr:colOff>
      <xdr:row>27</xdr:row>
      <xdr:rowOff>13939</xdr:rowOff>
    </xdr:to>
    <xdr:cxnSp macro="">
      <xdr:nvCxnSpPr>
        <xdr:cNvPr id="155" name="Conector recto 154">
          <a:extLst>
            <a:ext uri="{FF2B5EF4-FFF2-40B4-BE49-F238E27FC236}">
              <a16:creationId xmlns:a16="http://schemas.microsoft.com/office/drawing/2014/main" id="{8397F651-AF55-413D-808D-91A332DB18F2}"/>
            </a:ext>
          </a:extLst>
        </xdr:cNvPr>
        <xdr:cNvCxnSpPr/>
      </xdr:nvCxnSpPr>
      <xdr:spPr>
        <a:xfrm flipV="1">
          <a:off x="520390" y="5674673"/>
          <a:ext cx="1400034" cy="315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511098</xdr:colOff>
      <xdr:row>25</xdr:row>
      <xdr:rowOff>193637</xdr:rowOff>
    </xdr:from>
    <xdr:to>
      <xdr:col>0</xdr:col>
      <xdr:colOff>514852</xdr:colOff>
      <xdr:row>27</xdr:row>
      <xdr:rowOff>13939</xdr:rowOff>
    </xdr:to>
    <xdr:cxnSp macro="">
      <xdr:nvCxnSpPr>
        <xdr:cNvPr id="156" name="Conector recto 155">
          <a:extLst>
            <a:ext uri="{FF2B5EF4-FFF2-40B4-BE49-F238E27FC236}">
              <a16:creationId xmlns:a16="http://schemas.microsoft.com/office/drawing/2014/main" id="{551D8E56-1D83-4E67-BC22-00C0626E0501}"/>
            </a:ext>
          </a:extLst>
        </xdr:cNvPr>
        <xdr:cNvCxnSpPr/>
      </xdr:nvCxnSpPr>
      <xdr:spPr>
        <a:xfrm flipV="1">
          <a:off x="511098" y="5457942"/>
          <a:ext cx="3754" cy="21988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647659</xdr:colOff>
      <xdr:row>25</xdr:row>
      <xdr:rowOff>186171</xdr:rowOff>
    </xdr:from>
    <xdr:to>
      <xdr:col>3</xdr:col>
      <xdr:colOff>72406</xdr:colOff>
      <xdr:row>28</xdr:row>
      <xdr:rowOff>4</xdr:rowOff>
    </xdr:to>
    <xdr:cxnSp macro="">
      <xdr:nvCxnSpPr>
        <xdr:cNvPr id="157" name="Conector: angular 156">
          <a:extLst>
            <a:ext uri="{FF2B5EF4-FFF2-40B4-BE49-F238E27FC236}">
              <a16:creationId xmlns:a16="http://schemas.microsoft.com/office/drawing/2014/main" id="{DE3A4AC9-362C-4E82-A846-D30662FB51ED}"/>
            </a:ext>
          </a:extLst>
        </xdr:cNvPr>
        <xdr:cNvCxnSpPr/>
      </xdr:nvCxnSpPr>
      <xdr:spPr>
        <a:xfrm rot="16200000" flipV="1">
          <a:off x="2320016" y="5533739"/>
          <a:ext cx="413908" cy="291522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67837</xdr:colOff>
      <xdr:row>27</xdr:row>
      <xdr:rowOff>195509</xdr:rowOff>
    </xdr:from>
    <xdr:to>
      <xdr:col>3</xdr:col>
      <xdr:colOff>724669</xdr:colOff>
      <xdr:row>29</xdr:row>
      <xdr:rowOff>5013</xdr:rowOff>
    </xdr:to>
    <xdr:cxnSp macro="">
      <xdr:nvCxnSpPr>
        <xdr:cNvPr id="158" name="Conector: angular 157">
          <a:extLst>
            <a:ext uri="{FF2B5EF4-FFF2-40B4-BE49-F238E27FC236}">
              <a16:creationId xmlns:a16="http://schemas.microsoft.com/office/drawing/2014/main" id="{2BC6CF7D-54A6-4220-9C07-2737A127A69A}"/>
            </a:ext>
          </a:extLst>
        </xdr:cNvPr>
        <xdr:cNvCxnSpPr/>
      </xdr:nvCxnSpPr>
      <xdr:spPr>
        <a:xfrm rot="10800000" flipH="1" flipV="1">
          <a:off x="2668162" y="5881934"/>
          <a:ext cx="656832" cy="209554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721554</xdr:colOff>
      <xdr:row>29</xdr:row>
      <xdr:rowOff>6653</xdr:rowOff>
    </xdr:from>
    <xdr:to>
      <xdr:col>4</xdr:col>
      <xdr:colOff>149580</xdr:colOff>
      <xdr:row>31</xdr:row>
      <xdr:rowOff>12032</xdr:rowOff>
    </xdr:to>
    <xdr:cxnSp macro="">
      <xdr:nvCxnSpPr>
        <xdr:cNvPr id="159" name="Conector: angular 158">
          <a:extLst>
            <a:ext uri="{FF2B5EF4-FFF2-40B4-BE49-F238E27FC236}">
              <a16:creationId xmlns:a16="http://schemas.microsoft.com/office/drawing/2014/main" id="{F2A336E4-C22B-4999-A461-378F0FA109E4}"/>
            </a:ext>
          </a:extLst>
        </xdr:cNvPr>
        <xdr:cNvCxnSpPr/>
      </xdr:nvCxnSpPr>
      <xdr:spPr>
        <a:xfrm rot="5400000" flipV="1">
          <a:off x="3266565" y="6148442"/>
          <a:ext cx="405429" cy="294801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151228</xdr:colOff>
      <xdr:row>31</xdr:row>
      <xdr:rowOff>12027</xdr:rowOff>
    </xdr:from>
    <xdr:to>
      <xdr:col>4</xdr:col>
      <xdr:colOff>652652</xdr:colOff>
      <xdr:row>32</xdr:row>
      <xdr:rowOff>22057</xdr:rowOff>
    </xdr:to>
    <xdr:cxnSp macro="">
      <xdr:nvCxnSpPr>
        <xdr:cNvPr id="160" name="Conector: angular 159">
          <a:extLst>
            <a:ext uri="{FF2B5EF4-FFF2-40B4-BE49-F238E27FC236}">
              <a16:creationId xmlns:a16="http://schemas.microsoft.com/office/drawing/2014/main" id="{B8FFC277-56A1-4523-81B8-95B28AE760BE}"/>
            </a:ext>
          </a:extLst>
        </xdr:cNvPr>
        <xdr:cNvCxnSpPr/>
      </xdr:nvCxnSpPr>
      <xdr:spPr>
        <a:xfrm flipH="1" flipV="1">
          <a:off x="3618328" y="6498552"/>
          <a:ext cx="501424" cy="210055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650927</xdr:colOff>
      <xdr:row>32</xdr:row>
      <xdr:rowOff>18684</xdr:rowOff>
    </xdr:from>
    <xdr:to>
      <xdr:col>5</xdr:col>
      <xdr:colOff>78953</xdr:colOff>
      <xdr:row>34</xdr:row>
      <xdr:rowOff>24063</xdr:rowOff>
    </xdr:to>
    <xdr:cxnSp macro="">
      <xdr:nvCxnSpPr>
        <xdr:cNvPr id="161" name="Conector: angular 160">
          <a:extLst>
            <a:ext uri="{FF2B5EF4-FFF2-40B4-BE49-F238E27FC236}">
              <a16:creationId xmlns:a16="http://schemas.microsoft.com/office/drawing/2014/main" id="{B5FB4BE8-5A65-4D09-BA1E-A2735998A9AC}"/>
            </a:ext>
          </a:extLst>
        </xdr:cNvPr>
        <xdr:cNvCxnSpPr/>
      </xdr:nvCxnSpPr>
      <xdr:spPr>
        <a:xfrm rot="5400000" flipV="1">
          <a:off x="4062713" y="6760548"/>
          <a:ext cx="405429" cy="294801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79169</xdr:colOff>
      <xdr:row>34</xdr:row>
      <xdr:rowOff>24055</xdr:rowOff>
    </xdr:from>
    <xdr:to>
      <xdr:col>5</xdr:col>
      <xdr:colOff>821172</xdr:colOff>
      <xdr:row>35</xdr:row>
      <xdr:rowOff>29764</xdr:rowOff>
    </xdr:to>
    <xdr:cxnSp macro="">
      <xdr:nvCxnSpPr>
        <xdr:cNvPr id="162" name="Conector: angular 161">
          <a:extLst>
            <a:ext uri="{FF2B5EF4-FFF2-40B4-BE49-F238E27FC236}">
              <a16:creationId xmlns:a16="http://schemas.microsoft.com/office/drawing/2014/main" id="{FF244517-4856-4D14-BA23-EEE186B36E85}"/>
            </a:ext>
          </a:extLst>
        </xdr:cNvPr>
        <xdr:cNvCxnSpPr/>
      </xdr:nvCxnSpPr>
      <xdr:spPr>
        <a:xfrm rot="10800000" flipH="1" flipV="1">
          <a:off x="4413044" y="7110655"/>
          <a:ext cx="742003" cy="205734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186755</xdr:colOff>
      <xdr:row>27</xdr:row>
      <xdr:rowOff>10624</xdr:rowOff>
    </xdr:from>
    <xdr:to>
      <xdr:col>5</xdr:col>
      <xdr:colOff>478276</xdr:colOff>
      <xdr:row>36</xdr:row>
      <xdr:rowOff>101330</xdr:rowOff>
    </xdr:to>
    <xdr:cxnSp macro="">
      <xdr:nvCxnSpPr>
        <xdr:cNvPr id="163" name="Conector recto 162">
          <a:extLst>
            <a:ext uri="{FF2B5EF4-FFF2-40B4-BE49-F238E27FC236}">
              <a16:creationId xmlns:a16="http://schemas.microsoft.com/office/drawing/2014/main" id="{BB851FA4-97B7-4C54-892A-C2B969F5DB82}"/>
            </a:ext>
          </a:extLst>
        </xdr:cNvPr>
        <xdr:cNvCxnSpPr/>
      </xdr:nvCxnSpPr>
      <xdr:spPr>
        <a:xfrm flipH="1" flipV="1">
          <a:off x="1920305" y="5697049"/>
          <a:ext cx="2891846" cy="189093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818745</xdr:colOff>
      <xdr:row>39</xdr:row>
      <xdr:rowOff>109436</xdr:rowOff>
    </xdr:from>
    <xdr:to>
      <xdr:col>2</xdr:col>
      <xdr:colOff>603925</xdr:colOff>
      <xdr:row>39</xdr:row>
      <xdr:rowOff>117542</xdr:rowOff>
    </xdr:to>
    <xdr:cxnSp macro="">
      <xdr:nvCxnSpPr>
        <xdr:cNvPr id="164" name="Conector recto de flecha 163">
          <a:extLst>
            <a:ext uri="{FF2B5EF4-FFF2-40B4-BE49-F238E27FC236}">
              <a16:creationId xmlns:a16="http://schemas.microsoft.com/office/drawing/2014/main" id="{9888E6B5-65CE-43D6-AF07-32EBAF30AA6B}"/>
            </a:ext>
          </a:extLst>
        </xdr:cNvPr>
        <xdr:cNvCxnSpPr/>
      </xdr:nvCxnSpPr>
      <xdr:spPr>
        <a:xfrm flipV="1">
          <a:off x="818745" y="8196161"/>
          <a:ext cx="1518730" cy="810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603925</xdr:colOff>
      <xdr:row>39</xdr:row>
      <xdr:rowOff>113489</xdr:rowOff>
    </xdr:from>
    <xdr:to>
      <xdr:col>5</xdr:col>
      <xdr:colOff>449904</xdr:colOff>
      <xdr:row>39</xdr:row>
      <xdr:rowOff>113489</xdr:rowOff>
    </xdr:to>
    <xdr:cxnSp macro="">
      <xdr:nvCxnSpPr>
        <xdr:cNvPr id="165" name="Conector recto de flecha 164">
          <a:extLst>
            <a:ext uri="{FF2B5EF4-FFF2-40B4-BE49-F238E27FC236}">
              <a16:creationId xmlns:a16="http://schemas.microsoft.com/office/drawing/2014/main" id="{7A0C6458-1922-4189-BD97-DBDE43059878}"/>
            </a:ext>
          </a:extLst>
        </xdr:cNvPr>
        <xdr:cNvCxnSpPr/>
      </xdr:nvCxnSpPr>
      <xdr:spPr>
        <a:xfrm>
          <a:off x="2337475" y="8200214"/>
          <a:ext cx="2446304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453957</xdr:colOff>
      <xdr:row>39</xdr:row>
      <xdr:rowOff>113489</xdr:rowOff>
    </xdr:from>
    <xdr:to>
      <xdr:col>6</xdr:col>
      <xdr:colOff>701202</xdr:colOff>
      <xdr:row>39</xdr:row>
      <xdr:rowOff>113489</xdr:rowOff>
    </xdr:to>
    <xdr:cxnSp macro="">
      <xdr:nvCxnSpPr>
        <xdr:cNvPr id="166" name="Conector recto de flecha 165">
          <a:extLst>
            <a:ext uri="{FF2B5EF4-FFF2-40B4-BE49-F238E27FC236}">
              <a16:creationId xmlns:a16="http://schemas.microsoft.com/office/drawing/2014/main" id="{6969A82F-EE72-47E6-ADF0-4D05DC1CE858}"/>
            </a:ext>
          </a:extLst>
        </xdr:cNvPr>
        <xdr:cNvCxnSpPr/>
      </xdr:nvCxnSpPr>
      <xdr:spPr>
        <a:xfrm>
          <a:off x="4787832" y="8200214"/>
          <a:ext cx="111402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705255</xdr:colOff>
      <xdr:row>39</xdr:row>
      <xdr:rowOff>113489</xdr:rowOff>
    </xdr:from>
    <xdr:to>
      <xdr:col>7</xdr:col>
      <xdr:colOff>175461</xdr:colOff>
      <xdr:row>39</xdr:row>
      <xdr:rowOff>115303</xdr:rowOff>
    </xdr:to>
    <xdr:cxnSp macro="">
      <xdr:nvCxnSpPr>
        <xdr:cNvPr id="167" name="Conector recto de flecha 166">
          <a:extLst>
            <a:ext uri="{FF2B5EF4-FFF2-40B4-BE49-F238E27FC236}">
              <a16:creationId xmlns:a16="http://schemas.microsoft.com/office/drawing/2014/main" id="{68FF69F2-B100-4254-BC91-0D38F3AE213A}"/>
            </a:ext>
          </a:extLst>
        </xdr:cNvPr>
        <xdr:cNvCxnSpPr/>
      </xdr:nvCxnSpPr>
      <xdr:spPr>
        <a:xfrm>
          <a:off x="5905905" y="8200214"/>
          <a:ext cx="336981" cy="1814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602205</xdr:colOff>
      <xdr:row>29</xdr:row>
      <xdr:rowOff>147318</xdr:rowOff>
    </xdr:from>
    <xdr:to>
      <xdr:col>2</xdr:col>
      <xdr:colOff>609532</xdr:colOff>
      <xdr:row>39</xdr:row>
      <xdr:rowOff>44740</xdr:rowOff>
    </xdr:to>
    <xdr:cxnSp macro="">
      <xdr:nvCxnSpPr>
        <xdr:cNvPr id="172" name="Conector recto 171">
          <a:extLst>
            <a:ext uri="{FF2B5EF4-FFF2-40B4-BE49-F238E27FC236}">
              <a16:creationId xmlns:a16="http://schemas.microsoft.com/office/drawing/2014/main" id="{7942D0DA-EE32-47E6-A9C1-26F1B002CB19}"/>
            </a:ext>
          </a:extLst>
        </xdr:cNvPr>
        <xdr:cNvCxnSpPr/>
      </xdr:nvCxnSpPr>
      <xdr:spPr>
        <a:xfrm flipH="1">
          <a:off x="2335755" y="6233793"/>
          <a:ext cx="7327" cy="189767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454138</xdr:colOff>
      <xdr:row>33</xdr:row>
      <xdr:rowOff>150592</xdr:rowOff>
    </xdr:from>
    <xdr:to>
      <xdr:col>0</xdr:col>
      <xdr:colOff>462929</xdr:colOff>
      <xdr:row>39</xdr:row>
      <xdr:rowOff>53876</xdr:rowOff>
    </xdr:to>
    <xdr:cxnSp macro="">
      <xdr:nvCxnSpPr>
        <xdr:cNvPr id="173" name="Conector recto 172">
          <a:extLst>
            <a:ext uri="{FF2B5EF4-FFF2-40B4-BE49-F238E27FC236}">
              <a16:creationId xmlns:a16="http://schemas.microsoft.com/office/drawing/2014/main" id="{F8E27521-F328-45F9-B274-901C3401B3DF}"/>
            </a:ext>
          </a:extLst>
        </xdr:cNvPr>
        <xdr:cNvCxnSpPr/>
      </xdr:nvCxnSpPr>
      <xdr:spPr>
        <a:xfrm flipH="1">
          <a:off x="454138" y="7037167"/>
          <a:ext cx="8791" cy="110343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824581</xdr:colOff>
      <xdr:row>33</xdr:row>
      <xdr:rowOff>145073</xdr:rowOff>
    </xdr:from>
    <xdr:to>
      <xdr:col>0</xdr:col>
      <xdr:colOff>834519</xdr:colOff>
      <xdr:row>39</xdr:row>
      <xdr:rowOff>48357</xdr:rowOff>
    </xdr:to>
    <xdr:cxnSp macro="">
      <xdr:nvCxnSpPr>
        <xdr:cNvPr id="174" name="Conector recto 173">
          <a:extLst>
            <a:ext uri="{FF2B5EF4-FFF2-40B4-BE49-F238E27FC236}">
              <a16:creationId xmlns:a16="http://schemas.microsoft.com/office/drawing/2014/main" id="{E3B257E1-B6E1-40ED-85C6-98E3B7BEABC9}"/>
            </a:ext>
          </a:extLst>
        </xdr:cNvPr>
        <xdr:cNvCxnSpPr/>
      </xdr:nvCxnSpPr>
      <xdr:spPr>
        <a:xfrm flipH="1">
          <a:off x="824581" y="7031648"/>
          <a:ext cx="9938" cy="110343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508032</xdr:colOff>
      <xdr:row>27</xdr:row>
      <xdr:rowOff>43802</xdr:rowOff>
    </xdr:from>
    <xdr:to>
      <xdr:col>0</xdr:col>
      <xdr:colOff>845578</xdr:colOff>
      <xdr:row>29</xdr:row>
      <xdr:rowOff>24429</xdr:rowOff>
    </xdr:to>
    <xdr:sp macro="" textlink="">
      <xdr:nvSpPr>
        <xdr:cNvPr id="175" name="Rectángulo 174">
          <a:extLst>
            <a:ext uri="{FF2B5EF4-FFF2-40B4-BE49-F238E27FC236}">
              <a16:creationId xmlns:a16="http://schemas.microsoft.com/office/drawing/2014/main" id="{00F7B651-8785-4A0D-A492-A39EBC145DF3}"/>
            </a:ext>
          </a:extLst>
        </xdr:cNvPr>
        <xdr:cNvSpPr/>
      </xdr:nvSpPr>
      <xdr:spPr>
        <a:xfrm>
          <a:off x="508032" y="5707692"/>
          <a:ext cx="337546" cy="380213"/>
        </a:xfrm>
        <a:prstGeom prst="rect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616304</xdr:colOff>
      <xdr:row>29</xdr:row>
      <xdr:rowOff>36711</xdr:rowOff>
    </xdr:from>
    <xdr:to>
      <xdr:col>0</xdr:col>
      <xdr:colOff>686218</xdr:colOff>
      <xdr:row>30</xdr:row>
      <xdr:rowOff>35944</xdr:rowOff>
    </xdr:to>
    <xdr:cxnSp macro="">
      <xdr:nvCxnSpPr>
        <xdr:cNvPr id="176" name="Conector recto de flecha 175">
          <a:extLst>
            <a:ext uri="{FF2B5EF4-FFF2-40B4-BE49-F238E27FC236}">
              <a16:creationId xmlns:a16="http://schemas.microsoft.com/office/drawing/2014/main" id="{4324A943-A5A6-4E10-8D37-7E7604FEA35A}"/>
            </a:ext>
          </a:extLst>
        </xdr:cNvPr>
        <xdr:cNvCxnSpPr/>
      </xdr:nvCxnSpPr>
      <xdr:spPr>
        <a:xfrm flipV="1">
          <a:off x="616304" y="6123186"/>
          <a:ext cx="69914" cy="199258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580999</xdr:colOff>
      <xdr:row>30</xdr:row>
      <xdr:rowOff>9373</xdr:rowOff>
    </xdr:from>
    <xdr:to>
      <xdr:col>3</xdr:col>
      <xdr:colOff>728595</xdr:colOff>
      <xdr:row>31</xdr:row>
      <xdr:rowOff>29490</xdr:rowOff>
    </xdr:to>
    <xdr:cxnSp macro="">
      <xdr:nvCxnSpPr>
        <xdr:cNvPr id="177" name="Conector recto de flecha 176">
          <a:extLst>
            <a:ext uri="{FF2B5EF4-FFF2-40B4-BE49-F238E27FC236}">
              <a16:creationId xmlns:a16="http://schemas.microsoft.com/office/drawing/2014/main" id="{58AE4DC2-C232-441F-BE4D-E5FAB907E9C1}"/>
            </a:ext>
          </a:extLst>
        </xdr:cNvPr>
        <xdr:cNvCxnSpPr/>
      </xdr:nvCxnSpPr>
      <xdr:spPr>
        <a:xfrm flipH="1">
          <a:off x="3181324" y="6295873"/>
          <a:ext cx="147596" cy="22014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408375</xdr:colOff>
      <xdr:row>25</xdr:row>
      <xdr:rowOff>190501</xdr:rowOff>
    </xdr:from>
    <xdr:to>
      <xdr:col>0</xdr:col>
      <xdr:colOff>412595</xdr:colOff>
      <xdr:row>27</xdr:row>
      <xdr:rowOff>21566</xdr:rowOff>
    </xdr:to>
    <xdr:cxnSp macro="">
      <xdr:nvCxnSpPr>
        <xdr:cNvPr id="178" name="Conector recto de flecha 177">
          <a:extLst>
            <a:ext uri="{FF2B5EF4-FFF2-40B4-BE49-F238E27FC236}">
              <a16:creationId xmlns:a16="http://schemas.microsoft.com/office/drawing/2014/main" id="{C153BA98-FD68-4C43-8EBB-C7EBE956B933}"/>
            </a:ext>
          </a:extLst>
        </xdr:cNvPr>
        <xdr:cNvCxnSpPr/>
      </xdr:nvCxnSpPr>
      <xdr:spPr>
        <a:xfrm flipH="1" flipV="1">
          <a:off x="408375" y="5476876"/>
          <a:ext cx="4220" cy="23111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718567</xdr:colOff>
      <xdr:row>28</xdr:row>
      <xdr:rowOff>145915</xdr:rowOff>
    </xdr:from>
    <xdr:to>
      <xdr:col>4</xdr:col>
      <xdr:colOff>239139</xdr:colOff>
      <xdr:row>30</xdr:row>
      <xdr:rowOff>121528</xdr:rowOff>
    </xdr:to>
    <xdr:cxnSp macro="">
      <xdr:nvCxnSpPr>
        <xdr:cNvPr id="179" name="Conector: curvado 178">
          <a:extLst>
            <a:ext uri="{FF2B5EF4-FFF2-40B4-BE49-F238E27FC236}">
              <a16:creationId xmlns:a16="http://schemas.microsoft.com/office/drawing/2014/main" id="{051D88DF-DF7C-4813-8AEC-9D22ABF4B58B}"/>
            </a:ext>
          </a:extLst>
        </xdr:cNvPr>
        <xdr:cNvCxnSpPr/>
      </xdr:nvCxnSpPr>
      <xdr:spPr>
        <a:xfrm rot="10800000" flipV="1">
          <a:off x="3318892" y="6032365"/>
          <a:ext cx="387347" cy="375663"/>
        </a:xfrm>
        <a:prstGeom prst="curvedConnector3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822799</xdr:colOff>
      <xdr:row>35</xdr:row>
      <xdr:rowOff>20053</xdr:rowOff>
    </xdr:from>
    <xdr:to>
      <xdr:col>7</xdr:col>
      <xdr:colOff>165434</xdr:colOff>
      <xdr:row>35</xdr:row>
      <xdr:rowOff>28373</xdr:rowOff>
    </xdr:to>
    <xdr:cxnSp macro="">
      <xdr:nvCxnSpPr>
        <xdr:cNvPr id="180" name="Conector recto 179">
          <a:extLst>
            <a:ext uri="{FF2B5EF4-FFF2-40B4-BE49-F238E27FC236}">
              <a16:creationId xmlns:a16="http://schemas.microsoft.com/office/drawing/2014/main" id="{F9CF6A3F-7C0E-40F1-B785-8A6A075FF94A}"/>
            </a:ext>
          </a:extLst>
        </xdr:cNvPr>
        <xdr:cNvCxnSpPr/>
      </xdr:nvCxnSpPr>
      <xdr:spPr>
        <a:xfrm flipH="1">
          <a:off x="5156674" y="7306678"/>
          <a:ext cx="1076185" cy="83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475259</xdr:colOff>
      <xdr:row>36</xdr:row>
      <xdr:rowOff>90237</xdr:rowOff>
    </xdr:from>
    <xdr:to>
      <xdr:col>7</xdr:col>
      <xdr:colOff>165434</xdr:colOff>
      <xdr:row>36</xdr:row>
      <xdr:rowOff>101957</xdr:rowOff>
    </xdr:to>
    <xdr:cxnSp macro="">
      <xdr:nvCxnSpPr>
        <xdr:cNvPr id="181" name="Conector recto 180">
          <a:extLst>
            <a:ext uri="{FF2B5EF4-FFF2-40B4-BE49-F238E27FC236}">
              <a16:creationId xmlns:a16="http://schemas.microsoft.com/office/drawing/2014/main" id="{958AAD3B-02E1-42AC-9416-67108E520C50}"/>
            </a:ext>
          </a:extLst>
        </xdr:cNvPr>
        <xdr:cNvCxnSpPr/>
      </xdr:nvCxnSpPr>
      <xdr:spPr>
        <a:xfrm flipH="1">
          <a:off x="4809134" y="7576887"/>
          <a:ext cx="1423725" cy="117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163895</xdr:colOff>
      <xdr:row>35</xdr:row>
      <xdr:rowOff>34824</xdr:rowOff>
    </xdr:from>
    <xdr:to>
      <xdr:col>7</xdr:col>
      <xdr:colOff>166578</xdr:colOff>
      <xdr:row>36</xdr:row>
      <xdr:rowOff>88485</xdr:rowOff>
    </xdr:to>
    <xdr:cxnSp macro="">
      <xdr:nvCxnSpPr>
        <xdr:cNvPr id="182" name="Conector recto 181">
          <a:extLst>
            <a:ext uri="{FF2B5EF4-FFF2-40B4-BE49-F238E27FC236}">
              <a16:creationId xmlns:a16="http://schemas.microsoft.com/office/drawing/2014/main" id="{D7A97083-4152-4CF3-A9F4-3E82FD0249D8}"/>
            </a:ext>
          </a:extLst>
        </xdr:cNvPr>
        <xdr:cNvCxnSpPr/>
      </xdr:nvCxnSpPr>
      <xdr:spPr>
        <a:xfrm>
          <a:off x="6231320" y="7321449"/>
          <a:ext cx="2683" cy="25368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526033</xdr:colOff>
      <xdr:row>23</xdr:row>
      <xdr:rowOff>176008</xdr:rowOff>
    </xdr:from>
    <xdr:to>
      <xdr:col>0</xdr:col>
      <xdr:colOff>856617</xdr:colOff>
      <xdr:row>25</xdr:row>
      <xdr:rowOff>148717</xdr:rowOff>
    </xdr:to>
    <xdr:sp macro="" textlink="">
      <xdr:nvSpPr>
        <xdr:cNvPr id="183" name="Rectángulo 182">
          <a:extLst>
            <a:ext uri="{FF2B5EF4-FFF2-40B4-BE49-F238E27FC236}">
              <a16:creationId xmlns:a16="http://schemas.microsoft.com/office/drawing/2014/main" id="{65B75F30-6107-461E-9650-C47CB7722FA0}"/>
            </a:ext>
          </a:extLst>
        </xdr:cNvPr>
        <xdr:cNvSpPr/>
      </xdr:nvSpPr>
      <xdr:spPr>
        <a:xfrm>
          <a:off x="526033" y="5062333"/>
          <a:ext cx="330584" cy="372759"/>
        </a:xfrm>
        <a:prstGeom prst="rect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720650</xdr:colOff>
      <xdr:row>36</xdr:row>
      <xdr:rowOff>121379</xdr:rowOff>
    </xdr:from>
    <xdr:to>
      <xdr:col>7</xdr:col>
      <xdr:colOff>170447</xdr:colOff>
      <xdr:row>38</xdr:row>
      <xdr:rowOff>102005</xdr:rowOff>
    </xdr:to>
    <xdr:sp macro="" textlink="">
      <xdr:nvSpPr>
        <xdr:cNvPr id="184" name="Rectángulo 183">
          <a:extLst>
            <a:ext uri="{FF2B5EF4-FFF2-40B4-BE49-F238E27FC236}">
              <a16:creationId xmlns:a16="http://schemas.microsoft.com/office/drawing/2014/main" id="{9A794E4E-B46A-46A4-BA1B-CB04AE9EE78B}"/>
            </a:ext>
          </a:extLst>
        </xdr:cNvPr>
        <xdr:cNvSpPr/>
      </xdr:nvSpPr>
      <xdr:spPr>
        <a:xfrm>
          <a:off x="5921300" y="7588979"/>
          <a:ext cx="316572" cy="380676"/>
        </a:xfrm>
        <a:prstGeom prst="rect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453818</xdr:colOff>
      <xdr:row>39</xdr:row>
      <xdr:rowOff>113489</xdr:rowOff>
    </xdr:from>
    <xdr:to>
      <xdr:col>0</xdr:col>
      <xdr:colOff>822797</xdr:colOff>
      <xdr:row>39</xdr:row>
      <xdr:rowOff>116081</xdr:rowOff>
    </xdr:to>
    <xdr:cxnSp macro="">
      <xdr:nvCxnSpPr>
        <xdr:cNvPr id="185" name="Conector recto de flecha 184">
          <a:extLst>
            <a:ext uri="{FF2B5EF4-FFF2-40B4-BE49-F238E27FC236}">
              <a16:creationId xmlns:a16="http://schemas.microsoft.com/office/drawing/2014/main" id="{4587FC9E-D6B6-4619-8851-4928A25BEA88}"/>
            </a:ext>
          </a:extLst>
        </xdr:cNvPr>
        <xdr:cNvCxnSpPr/>
      </xdr:nvCxnSpPr>
      <xdr:spPr>
        <a:xfrm flipV="1">
          <a:off x="453818" y="8200214"/>
          <a:ext cx="368979" cy="259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447490</xdr:colOff>
      <xdr:row>37</xdr:row>
      <xdr:rowOff>8106</xdr:rowOff>
    </xdr:from>
    <xdr:to>
      <xdr:col>5</xdr:col>
      <xdr:colOff>450562</xdr:colOff>
      <xdr:row>39</xdr:row>
      <xdr:rowOff>43867</xdr:rowOff>
    </xdr:to>
    <xdr:cxnSp macro="">
      <xdr:nvCxnSpPr>
        <xdr:cNvPr id="187" name="Conector recto 186">
          <a:extLst>
            <a:ext uri="{FF2B5EF4-FFF2-40B4-BE49-F238E27FC236}">
              <a16:creationId xmlns:a16="http://schemas.microsoft.com/office/drawing/2014/main" id="{003AE180-DCE3-4A56-A7C4-44FA855A47F4}"/>
            </a:ext>
          </a:extLst>
        </xdr:cNvPr>
        <xdr:cNvCxnSpPr/>
      </xdr:nvCxnSpPr>
      <xdr:spPr>
        <a:xfrm flipH="1">
          <a:off x="4781365" y="7694781"/>
          <a:ext cx="3072" cy="43581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166553</xdr:colOff>
      <xdr:row>38</xdr:row>
      <xdr:rowOff>156702</xdr:rowOff>
    </xdr:from>
    <xdr:to>
      <xdr:col>7</xdr:col>
      <xdr:colOff>168397</xdr:colOff>
      <xdr:row>39</xdr:row>
      <xdr:rowOff>51007</xdr:rowOff>
    </xdr:to>
    <xdr:cxnSp macro="">
      <xdr:nvCxnSpPr>
        <xdr:cNvPr id="188" name="Conector recto 187">
          <a:extLst>
            <a:ext uri="{FF2B5EF4-FFF2-40B4-BE49-F238E27FC236}">
              <a16:creationId xmlns:a16="http://schemas.microsoft.com/office/drawing/2014/main" id="{A29C388E-FA15-4939-9DEA-29A3DBDCAF20}"/>
            </a:ext>
          </a:extLst>
        </xdr:cNvPr>
        <xdr:cNvCxnSpPr/>
      </xdr:nvCxnSpPr>
      <xdr:spPr>
        <a:xfrm>
          <a:off x="6233978" y="8043402"/>
          <a:ext cx="1844" cy="9433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716587</xdr:colOff>
      <xdr:row>38</xdr:row>
      <xdr:rowOff>158546</xdr:rowOff>
    </xdr:from>
    <xdr:to>
      <xdr:col>6</xdr:col>
      <xdr:colOff>718431</xdr:colOff>
      <xdr:row>39</xdr:row>
      <xdr:rowOff>52851</xdr:rowOff>
    </xdr:to>
    <xdr:cxnSp macro="">
      <xdr:nvCxnSpPr>
        <xdr:cNvPr id="189" name="Conector recto 188">
          <a:extLst>
            <a:ext uri="{FF2B5EF4-FFF2-40B4-BE49-F238E27FC236}">
              <a16:creationId xmlns:a16="http://schemas.microsoft.com/office/drawing/2014/main" id="{A44AEF00-F2C8-4039-90D1-1F0B90BD31D9}"/>
            </a:ext>
          </a:extLst>
        </xdr:cNvPr>
        <xdr:cNvCxnSpPr/>
      </xdr:nvCxnSpPr>
      <xdr:spPr>
        <a:xfrm>
          <a:off x="5917237" y="8045246"/>
          <a:ext cx="1844" cy="9433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190501</xdr:colOff>
      <xdr:row>51</xdr:row>
      <xdr:rowOff>0</xdr:rowOff>
    </xdr:from>
    <xdr:to>
      <xdr:col>2</xdr:col>
      <xdr:colOff>194554</xdr:colOff>
      <xdr:row>56</xdr:row>
      <xdr:rowOff>0</xdr:rowOff>
    </xdr:to>
    <xdr:cxnSp macro="">
      <xdr:nvCxnSpPr>
        <xdr:cNvPr id="190" name="Conector recto 189">
          <a:extLst>
            <a:ext uri="{FF2B5EF4-FFF2-40B4-BE49-F238E27FC236}">
              <a16:creationId xmlns:a16="http://schemas.microsoft.com/office/drawing/2014/main" id="{71CFD594-E5F1-4A9D-BA72-E35B08172055}"/>
            </a:ext>
          </a:extLst>
        </xdr:cNvPr>
        <xdr:cNvCxnSpPr/>
      </xdr:nvCxnSpPr>
      <xdr:spPr>
        <a:xfrm flipV="1">
          <a:off x="1924051" y="10106025"/>
          <a:ext cx="4053" cy="952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401266</xdr:colOff>
      <xdr:row>51</xdr:row>
      <xdr:rowOff>4053</xdr:rowOff>
    </xdr:from>
    <xdr:to>
      <xdr:col>2</xdr:col>
      <xdr:colOff>404104</xdr:colOff>
      <xdr:row>56</xdr:row>
      <xdr:rowOff>0</xdr:rowOff>
    </xdr:to>
    <xdr:cxnSp macro="">
      <xdr:nvCxnSpPr>
        <xdr:cNvPr id="191" name="Conector recto 190">
          <a:extLst>
            <a:ext uri="{FF2B5EF4-FFF2-40B4-BE49-F238E27FC236}">
              <a16:creationId xmlns:a16="http://schemas.microsoft.com/office/drawing/2014/main" id="{58D5EBB8-D64C-4098-BF90-7C07E08A2738}"/>
            </a:ext>
          </a:extLst>
        </xdr:cNvPr>
        <xdr:cNvCxnSpPr/>
      </xdr:nvCxnSpPr>
      <xdr:spPr>
        <a:xfrm flipH="1" flipV="1">
          <a:off x="2134816" y="10110078"/>
          <a:ext cx="2838" cy="94844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628651</xdr:colOff>
      <xdr:row>51</xdr:row>
      <xdr:rowOff>0</xdr:rowOff>
    </xdr:from>
    <xdr:to>
      <xdr:col>2</xdr:col>
      <xdr:colOff>636351</xdr:colOff>
      <xdr:row>56</xdr:row>
      <xdr:rowOff>0</xdr:rowOff>
    </xdr:to>
    <xdr:cxnSp macro="">
      <xdr:nvCxnSpPr>
        <xdr:cNvPr id="192" name="Conector recto 191">
          <a:extLst>
            <a:ext uri="{FF2B5EF4-FFF2-40B4-BE49-F238E27FC236}">
              <a16:creationId xmlns:a16="http://schemas.microsoft.com/office/drawing/2014/main" id="{2C978155-1A3E-4270-9899-F338135A1C05}"/>
            </a:ext>
          </a:extLst>
        </xdr:cNvPr>
        <xdr:cNvCxnSpPr/>
      </xdr:nvCxnSpPr>
      <xdr:spPr>
        <a:xfrm flipV="1">
          <a:off x="2362201" y="10106025"/>
          <a:ext cx="7700" cy="952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850360</xdr:colOff>
      <xdr:row>51</xdr:row>
      <xdr:rowOff>0</xdr:rowOff>
    </xdr:from>
    <xdr:to>
      <xdr:col>2</xdr:col>
      <xdr:colOff>855224</xdr:colOff>
      <xdr:row>56</xdr:row>
      <xdr:rowOff>0</xdr:rowOff>
    </xdr:to>
    <xdr:cxnSp macro="">
      <xdr:nvCxnSpPr>
        <xdr:cNvPr id="193" name="Conector recto 192">
          <a:extLst>
            <a:ext uri="{FF2B5EF4-FFF2-40B4-BE49-F238E27FC236}">
              <a16:creationId xmlns:a16="http://schemas.microsoft.com/office/drawing/2014/main" id="{C616DD5D-A98A-440E-BCA1-C5394DEA27A5}"/>
            </a:ext>
          </a:extLst>
        </xdr:cNvPr>
        <xdr:cNvCxnSpPr/>
      </xdr:nvCxnSpPr>
      <xdr:spPr>
        <a:xfrm flipV="1">
          <a:off x="2583910" y="10106025"/>
          <a:ext cx="4864" cy="952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171451</xdr:colOff>
      <xdr:row>51</xdr:row>
      <xdr:rowOff>8106</xdr:rowOff>
    </xdr:from>
    <xdr:to>
      <xdr:col>3</xdr:col>
      <xdr:colOff>178341</xdr:colOff>
      <xdr:row>56</xdr:row>
      <xdr:rowOff>0</xdr:rowOff>
    </xdr:to>
    <xdr:cxnSp macro="">
      <xdr:nvCxnSpPr>
        <xdr:cNvPr id="194" name="Conector recto 193">
          <a:extLst>
            <a:ext uri="{FF2B5EF4-FFF2-40B4-BE49-F238E27FC236}">
              <a16:creationId xmlns:a16="http://schemas.microsoft.com/office/drawing/2014/main" id="{2A180738-3BA7-49A8-9ABC-3FA65BF9EF1A}"/>
            </a:ext>
          </a:extLst>
        </xdr:cNvPr>
        <xdr:cNvCxnSpPr/>
      </xdr:nvCxnSpPr>
      <xdr:spPr>
        <a:xfrm flipV="1">
          <a:off x="2771776" y="10114131"/>
          <a:ext cx="6890" cy="94439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406402</xdr:colOff>
      <xdr:row>51</xdr:row>
      <xdr:rowOff>4053</xdr:rowOff>
    </xdr:from>
    <xdr:to>
      <xdr:col>3</xdr:col>
      <xdr:colOff>409036</xdr:colOff>
      <xdr:row>56</xdr:row>
      <xdr:rowOff>0</xdr:rowOff>
    </xdr:to>
    <xdr:cxnSp macro="">
      <xdr:nvCxnSpPr>
        <xdr:cNvPr id="195" name="Conector recto 194">
          <a:extLst>
            <a:ext uri="{FF2B5EF4-FFF2-40B4-BE49-F238E27FC236}">
              <a16:creationId xmlns:a16="http://schemas.microsoft.com/office/drawing/2014/main" id="{C334D40D-A719-473D-A972-B4C93CD973EB}"/>
            </a:ext>
          </a:extLst>
        </xdr:cNvPr>
        <xdr:cNvCxnSpPr/>
      </xdr:nvCxnSpPr>
      <xdr:spPr>
        <a:xfrm flipV="1">
          <a:off x="3006727" y="10110078"/>
          <a:ext cx="2634" cy="94844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651554</xdr:colOff>
      <xdr:row>51</xdr:row>
      <xdr:rowOff>8106</xdr:rowOff>
    </xdr:from>
    <xdr:to>
      <xdr:col>3</xdr:col>
      <xdr:colOff>655608</xdr:colOff>
      <xdr:row>56</xdr:row>
      <xdr:rowOff>0</xdr:rowOff>
    </xdr:to>
    <xdr:cxnSp macro="">
      <xdr:nvCxnSpPr>
        <xdr:cNvPr id="196" name="Conector recto 195">
          <a:extLst>
            <a:ext uri="{FF2B5EF4-FFF2-40B4-BE49-F238E27FC236}">
              <a16:creationId xmlns:a16="http://schemas.microsoft.com/office/drawing/2014/main" id="{1DC60747-A4A7-405A-B95B-F56F579E8B85}"/>
            </a:ext>
          </a:extLst>
        </xdr:cNvPr>
        <xdr:cNvCxnSpPr/>
      </xdr:nvCxnSpPr>
      <xdr:spPr>
        <a:xfrm flipH="1" flipV="1">
          <a:off x="3251879" y="10114131"/>
          <a:ext cx="4054" cy="94439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52996</xdr:colOff>
      <xdr:row>51</xdr:row>
      <xdr:rowOff>0</xdr:rowOff>
    </xdr:from>
    <xdr:to>
      <xdr:col>4</xdr:col>
      <xdr:colOff>52996</xdr:colOff>
      <xdr:row>56</xdr:row>
      <xdr:rowOff>0</xdr:rowOff>
    </xdr:to>
    <xdr:cxnSp macro="">
      <xdr:nvCxnSpPr>
        <xdr:cNvPr id="197" name="Conector recto 196">
          <a:extLst>
            <a:ext uri="{FF2B5EF4-FFF2-40B4-BE49-F238E27FC236}">
              <a16:creationId xmlns:a16="http://schemas.microsoft.com/office/drawing/2014/main" id="{73F951E4-96CF-42EB-87BD-5ED9377D343D}"/>
            </a:ext>
          </a:extLst>
        </xdr:cNvPr>
        <xdr:cNvCxnSpPr/>
      </xdr:nvCxnSpPr>
      <xdr:spPr>
        <a:xfrm flipV="1">
          <a:off x="3520096" y="10106025"/>
          <a:ext cx="0" cy="952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303989</xdr:colOff>
      <xdr:row>51</xdr:row>
      <xdr:rowOff>0</xdr:rowOff>
    </xdr:from>
    <xdr:to>
      <xdr:col>4</xdr:col>
      <xdr:colOff>308042</xdr:colOff>
      <xdr:row>56</xdr:row>
      <xdr:rowOff>4053</xdr:rowOff>
    </xdr:to>
    <xdr:cxnSp macro="">
      <xdr:nvCxnSpPr>
        <xdr:cNvPr id="198" name="Conector recto 197">
          <a:extLst>
            <a:ext uri="{FF2B5EF4-FFF2-40B4-BE49-F238E27FC236}">
              <a16:creationId xmlns:a16="http://schemas.microsoft.com/office/drawing/2014/main" id="{49E699C5-A249-43BE-84D8-4040FD994C08}"/>
            </a:ext>
          </a:extLst>
        </xdr:cNvPr>
        <xdr:cNvCxnSpPr/>
      </xdr:nvCxnSpPr>
      <xdr:spPr>
        <a:xfrm flipV="1">
          <a:off x="3771089" y="10106025"/>
          <a:ext cx="4053" cy="95655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522861</xdr:colOff>
      <xdr:row>51</xdr:row>
      <xdr:rowOff>8107</xdr:rowOff>
    </xdr:from>
    <xdr:to>
      <xdr:col>4</xdr:col>
      <xdr:colOff>526915</xdr:colOff>
      <xdr:row>56</xdr:row>
      <xdr:rowOff>0</xdr:rowOff>
    </xdr:to>
    <xdr:cxnSp macro="">
      <xdr:nvCxnSpPr>
        <xdr:cNvPr id="199" name="Conector recto 198">
          <a:extLst>
            <a:ext uri="{FF2B5EF4-FFF2-40B4-BE49-F238E27FC236}">
              <a16:creationId xmlns:a16="http://schemas.microsoft.com/office/drawing/2014/main" id="{30089C4C-94AD-4E86-9FD6-4C0A8F890B35}"/>
            </a:ext>
          </a:extLst>
        </xdr:cNvPr>
        <xdr:cNvCxnSpPr/>
      </xdr:nvCxnSpPr>
      <xdr:spPr>
        <a:xfrm flipH="1" flipV="1">
          <a:off x="3989961" y="10114132"/>
          <a:ext cx="4054" cy="94439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476250</xdr:colOff>
      <xdr:row>53</xdr:row>
      <xdr:rowOff>106551</xdr:rowOff>
    </xdr:from>
    <xdr:to>
      <xdr:col>6</xdr:col>
      <xdr:colOff>151754</xdr:colOff>
      <xdr:row>53</xdr:row>
      <xdr:rowOff>119063</xdr:rowOff>
    </xdr:to>
    <xdr:cxnSp macro="">
      <xdr:nvCxnSpPr>
        <xdr:cNvPr id="200" name="Conector recto de flecha 199">
          <a:extLst>
            <a:ext uri="{FF2B5EF4-FFF2-40B4-BE49-F238E27FC236}">
              <a16:creationId xmlns:a16="http://schemas.microsoft.com/office/drawing/2014/main" id="{F996913B-80DC-42F6-9839-6B89A1875EF1}"/>
            </a:ext>
          </a:extLst>
        </xdr:cNvPr>
        <xdr:cNvCxnSpPr/>
      </xdr:nvCxnSpPr>
      <xdr:spPr>
        <a:xfrm flipH="1">
          <a:off x="1343025" y="10593576"/>
          <a:ext cx="4009379" cy="12512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19104</xdr:colOff>
      <xdr:row>46</xdr:row>
      <xdr:rowOff>119063</xdr:rowOff>
    </xdr:from>
    <xdr:to>
      <xdr:col>6</xdr:col>
      <xdr:colOff>142068</xdr:colOff>
      <xdr:row>47</xdr:row>
      <xdr:rowOff>87178</xdr:rowOff>
    </xdr:to>
    <xdr:cxnSp macro="">
      <xdr:nvCxnSpPr>
        <xdr:cNvPr id="201" name="Conector recto 200">
          <a:extLst>
            <a:ext uri="{FF2B5EF4-FFF2-40B4-BE49-F238E27FC236}">
              <a16:creationId xmlns:a16="http://schemas.microsoft.com/office/drawing/2014/main" id="{9EA99327-9DD6-45A1-9F3C-88588D2D94DF}"/>
            </a:ext>
          </a:extLst>
        </xdr:cNvPr>
        <xdr:cNvCxnSpPr/>
      </xdr:nvCxnSpPr>
      <xdr:spPr>
        <a:xfrm>
          <a:off x="5219754" y="9396413"/>
          <a:ext cx="122964" cy="15861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32288</xdr:colOff>
      <xdr:row>53</xdr:row>
      <xdr:rowOff>106375</xdr:rowOff>
    </xdr:from>
    <xdr:to>
      <xdr:col>6</xdr:col>
      <xdr:colOff>152858</xdr:colOff>
      <xdr:row>54</xdr:row>
      <xdr:rowOff>41975</xdr:rowOff>
    </xdr:to>
    <xdr:cxnSp macro="">
      <xdr:nvCxnSpPr>
        <xdr:cNvPr id="202" name="Conector recto 201">
          <a:extLst>
            <a:ext uri="{FF2B5EF4-FFF2-40B4-BE49-F238E27FC236}">
              <a16:creationId xmlns:a16="http://schemas.microsoft.com/office/drawing/2014/main" id="{63B01570-5B54-4452-B97E-BCA84C01B00D}"/>
            </a:ext>
          </a:extLst>
        </xdr:cNvPr>
        <xdr:cNvCxnSpPr/>
      </xdr:nvCxnSpPr>
      <xdr:spPr>
        <a:xfrm flipH="1">
          <a:off x="5232938" y="10593400"/>
          <a:ext cx="120570" cy="1261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182880</xdr:colOff>
      <xdr:row>56</xdr:row>
      <xdr:rowOff>125649</xdr:rowOff>
    </xdr:from>
    <xdr:to>
      <xdr:col>4</xdr:col>
      <xdr:colOff>753893</xdr:colOff>
      <xdr:row>56</xdr:row>
      <xdr:rowOff>129540</xdr:rowOff>
    </xdr:to>
    <xdr:cxnSp macro="">
      <xdr:nvCxnSpPr>
        <xdr:cNvPr id="203" name="Conector recto de flecha 202">
          <a:extLst>
            <a:ext uri="{FF2B5EF4-FFF2-40B4-BE49-F238E27FC236}">
              <a16:creationId xmlns:a16="http://schemas.microsoft.com/office/drawing/2014/main" id="{6EB0E58F-F96B-452B-8A0B-BB3645A24065}"/>
            </a:ext>
          </a:extLst>
        </xdr:cNvPr>
        <xdr:cNvCxnSpPr/>
      </xdr:nvCxnSpPr>
      <xdr:spPr>
        <a:xfrm flipV="1">
          <a:off x="1916430" y="11184174"/>
          <a:ext cx="2304563" cy="389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769620</xdr:colOff>
      <xdr:row>56</xdr:row>
      <xdr:rowOff>123825</xdr:rowOff>
    </xdr:from>
    <xdr:to>
      <xdr:col>6</xdr:col>
      <xdr:colOff>733425</xdr:colOff>
      <xdr:row>56</xdr:row>
      <xdr:rowOff>135255</xdr:rowOff>
    </xdr:to>
    <xdr:cxnSp macro="">
      <xdr:nvCxnSpPr>
        <xdr:cNvPr id="204" name="Conector recto de flecha 203">
          <a:extLst>
            <a:ext uri="{FF2B5EF4-FFF2-40B4-BE49-F238E27FC236}">
              <a16:creationId xmlns:a16="http://schemas.microsoft.com/office/drawing/2014/main" id="{8C62691D-A13B-4163-9B6D-9BF865907EAA}"/>
            </a:ext>
          </a:extLst>
        </xdr:cNvPr>
        <xdr:cNvCxnSpPr/>
      </xdr:nvCxnSpPr>
      <xdr:spPr>
        <a:xfrm flipV="1">
          <a:off x="4236720" y="11182350"/>
          <a:ext cx="1697355" cy="1143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18902</xdr:colOff>
      <xdr:row>51</xdr:row>
      <xdr:rowOff>0</xdr:rowOff>
    </xdr:from>
    <xdr:to>
      <xdr:col>7</xdr:col>
      <xdr:colOff>21537</xdr:colOff>
      <xdr:row>56</xdr:row>
      <xdr:rowOff>8106</xdr:rowOff>
    </xdr:to>
    <xdr:cxnSp macro="">
      <xdr:nvCxnSpPr>
        <xdr:cNvPr id="205" name="Conector recto de flecha 204">
          <a:extLst>
            <a:ext uri="{FF2B5EF4-FFF2-40B4-BE49-F238E27FC236}">
              <a16:creationId xmlns:a16="http://schemas.microsoft.com/office/drawing/2014/main" id="{06AD21AA-8F0E-40B6-B588-D40A11EE2A61}"/>
            </a:ext>
          </a:extLst>
        </xdr:cNvPr>
        <xdr:cNvCxnSpPr/>
      </xdr:nvCxnSpPr>
      <xdr:spPr>
        <a:xfrm flipH="1" flipV="1">
          <a:off x="6086327" y="10106025"/>
          <a:ext cx="2635" cy="96060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612913</xdr:colOff>
      <xdr:row>56</xdr:row>
      <xdr:rowOff>115956</xdr:rowOff>
    </xdr:from>
    <xdr:to>
      <xdr:col>2</xdr:col>
      <xdr:colOff>167494</xdr:colOff>
      <xdr:row>56</xdr:row>
      <xdr:rowOff>128368</xdr:rowOff>
    </xdr:to>
    <xdr:cxnSp macro="">
      <xdr:nvCxnSpPr>
        <xdr:cNvPr id="206" name="Conector recto de flecha 205">
          <a:extLst>
            <a:ext uri="{FF2B5EF4-FFF2-40B4-BE49-F238E27FC236}">
              <a16:creationId xmlns:a16="http://schemas.microsoft.com/office/drawing/2014/main" id="{DD1F5BD6-490C-494E-820E-8EB57534E4A9}"/>
            </a:ext>
          </a:extLst>
        </xdr:cNvPr>
        <xdr:cNvCxnSpPr/>
      </xdr:nvCxnSpPr>
      <xdr:spPr>
        <a:xfrm>
          <a:off x="612913" y="11174481"/>
          <a:ext cx="1288131" cy="1241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170448</xdr:colOff>
      <xdr:row>37</xdr:row>
      <xdr:rowOff>111692</xdr:rowOff>
    </xdr:from>
    <xdr:to>
      <xdr:col>7</xdr:col>
      <xdr:colOff>598719</xdr:colOff>
      <xdr:row>38</xdr:row>
      <xdr:rowOff>39460</xdr:rowOff>
    </xdr:to>
    <xdr:cxnSp macro="">
      <xdr:nvCxnSpPr>
        <xdr:cNvPr id="207" name="Conector: curvado 206">
          <a:extLst>
            <a:ext uri="{FF2B5EF4-FFF2-40B4-BE49-F238E27FC236}">
              <a16:creationId xmlns:a16="http://schemas.microsoft.com/office/drawing/2014/main" id="{DE433325-AA33-46BA-BB40-832C5FE411D9}"/>
            </a:ext>
          </a:extLst>
        </xdr:cNvPr>
        <xdr:cNvCxnSpPr>
          <a:endCxn id="184" idx="3"/>
        </xdr:cNvCxnSpPr>
      </xdr:nvCxnSpPr>
      <xdr:spPr>
        <a:xfrm rot="10800000">
          <a:off x="6237873" y="7779317"/>
          <a:ext cx="428271" cy="127793"/>
        </a:xfrm>
        <a:prstGeom prst="curved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602046</xdr:colOff>
      <xdr:row>71</xdr:row>
      <xdr:rowOff>170258</xdr:rowOff>
    </xdr:from>
    <xdr:ext cx="2084004" cy="250031"/>
    <xdr:sp macro="" textlink="">
      <xdr:nvSpPr>
        <xdr:cNvPr id="208" name="29 CuadroTexto">
          <a:extLst>
            <a:ext uri="{FF2B5EF4-FFF2-40B4-BE49-F238E27FC236}">
              <a16:creationId xmlns:a16="http://schemas.microsoft.com/office/drawing/2014/main" id="{4BEC3569-067D-4C6E-B0B3-4B58030F1F23}"/>
            </a:ext>
          </a:extLst>
        </xdr:cNvPr>
        <xdr:cNvSpPr txBox="1"/>
      </xdr:nvSpPr>
      <xdr:spPr>
        <a:xfrm>
          <a:off x="4069146" y="13895783"/>
          <a:ext cx="2084004" cy="2500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10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t</a:t>
          </a:r>
          <a:r>
            <a:rPr lang="es-PE" sz="110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 = Ln/25 ~  Ln/20 </a:t>
          </a:r>
        </a:p>
      </xdr:txBody>
    </xdr:sp>
    <xdr:clientData/>
  </xdr:oneCellAnchor>
  <xdr:oneCellAnchor>
    <xdr:from>
      <xdr:col>5</xdr:col>
      <xdr:colOff>681818</xdr:colOff>
      <xdr:row>72</xdr:row>
      <xdr:rowOff>170258</xdr:rowOff>
    </xdr:from>
    <xdr:ext cx="324260" cy="250031"/>
    <xdr:sp macro="" textlink="">
      <xdr:nvSpPr>
        <xdr:cNvPr id="209" name="29 CuadroTexto">
          <a:extLst>
            <a:ext uri="{FF2B5EF4-FFF2-40B4-BE49-F238E27FC236}">
              <a16:creationId xmlns:a16="http://schemas.microsoft.com/office/drawing/2014/main" id="{C64C6141-3D59-43C0-94D4-5E11243CA230}"/>
            </a:ext>
          </a:extLst>
        </xdr:cNvPr>
        <xdr:cNvSpPr txBox="1"/>
      </xdr:nvSpPr>
      <xdr:spPr>
        <a:xfrm>
          <a:off x="5015693" y="14086283"/>
          <a:ext cx="324260" cy="2500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PE" sz="110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 ~  </a:t>
          </a:r>
        </a:p>
      </xdr:txBody>
    </xdr:sp>
    <xdr:clientData/>
  </xdr:oneCellAnchor>
  <xdr:oneCellAnchor>
    <xdr:from>
      <xdr:col>1</xdr:col>
      <xdr:colOff>402021</xdr:colOff>
      <xdr:row>182</xdr:row>
      <xdr:rowOff>171450</xdr:rowOff>
    </xdr:from>
    <xdr:ext cx="2084004" cy="4191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0" name="29 CuadroTexto">
              <a:extLst>
                <a:ext uri="{FF2B5EF4-FFF2-40B4-BE49-F238E27FC236}">
                  <a16:creationId xmlns:a16="http://schemas.microsoft.com/office/drawing/2014/main" id="{C6375461-266F-46B0-A7B5-8A201CCB0CBB}"/>
                </a:ext>
              </a:extLst>
            </xdr:cNvPr>
            <xdr:cNvSpPr txBox="1"/>
          </xdr:nvSpPr>
          <xdr:spPr>
            <a:xfrm>
              <a:off x="1268796" y="34861500"/>
              <a:ext cx="2084004" cy="419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cos</a:t>
              </a:r>
              <a14:m>
                <m:oMath xmlns:m="http://schemas.openxmlformats.org/officeDocument/2006/math">
                  <m:r>
                    <a:rPr lang="es-ES" sz="1100" b="0" i="1">
                      <a:solidFill>
                        <a:schemeClr val="tx1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  <a:cs typeface="Calibri" panose="020F0502020204030204" pitchFamily="34" charset="0"/>
                    </a:rPr>
                    <m:t>𝜃</m:t>
                  </m:r>
                </m:oMath>
              </a14:m>
              <a:r>
                <a:rPr lang="es-PE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f>
                    <m:fPr>
                      <m:ctrlPr>
                        <a:rPr lang="es-PE" sz="14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s-ES" sz="140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P</m:t>
                      </m:r>
                    </m:num>
                    <m:den>
                      <m:rad>
                        <m:radPr>
                          <m:degHide m:val="on"/>
                          <m:ctrlPr>
                            <a:rPr lang="es-PE" sz="14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sSup>
                            <m:sSupPr>
                              <m:ctrlPr>
                                <a:rPr lang="es-PE" sz="1400" b="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m:rPr>
                                  <m:sty m:val="p"/>
                                </m:rPr>
                                <a:rPr lang="es-ES" sz="1400" b="0" i="0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P</m:t>
                              </m:r>
                            </m:e>
                            <m:sup>
                              <m:r>
                                <a:rPr lang="es-ES" sz="1400" b="0" i="0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es-ES" sz="1400" b="0" i="0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+</m:t>
                          </m:r>
                          <m:sSup>
                            <m:sSupPr>
                              <m:ctrlPr>
                                <a:rPr lang="es-ES" sz="1400" b="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m:rPr>
                                  <m:sty m:val="p"/>
                                </m:rPr>
                                <a:rPr lang="es-ES" sz="1400" b="0" i="0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CP</m:t>
                              </m:r>
                            </m:e>
                            <m:sup>
                              <m:r>
                                <a:rPr lang="es-ES" sz="1400" b="0" i="0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e>
                      </m:rad>
                    </m:den>
                  </m:f>
                </m:oMath>
              </a14:m>
              <a:endParaRPr lang="es-PE" sz="11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10" name="29 CuadroTexto">
              <a:extLst>
                <a:ext uri="{FF2B5EF4-FFF2-40B4-BE49-F238E27FC236}">
                  <a16:creationId xmlns:a16="http://schemas.microsoft.com/office/drawing/2014/main" id="{C6375461-266F-46B0-A7B5-8A201CCB0CBB}"/>
                </a:ext>
              </a:extLst>
            </xdr:cNvPr>
            <xdr:cNvSpPr txBox="1"/>
          </xdr:nvSpPr>
          <xdr:spPr>
            <a:xfrm>
              <a:off x="1268796" y="34861500"/>
              <a:ext cx="2084004" cy="419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cos</a:t>
              </a:r>
              <a:r>
                <a:rPr lang="es-E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Calibri" panose="020F0502020204030204" pitchFamily="34" charset="0"/>
                </a:rPr>
                <a:t>𝜃</a:t>
              </a:r>
              <a:r>
                <a:rPr lang="es-PE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= </a:t>
              </a:r>
              <a:r>
                <a:rPr lang="es-ES" sz="14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P</a:t>
              </a:r>
              <a:r>
                <a:rPr lang="es-PE" sz="14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/√(</a:t>
              </a:r>
              <a:r>
                <a:rPr lang="es-ES" sz="14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P</a:t>
              </a:r>
              <a:r>
                <a:rPr lang="es-PE" sz="14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s-ES" sz="14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2+CP^2 </a:t>
              </a:r>
              <a:r>
                <a:rPr lang="es-PE" sz="14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s-PE" sz="11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459171</xdr:colOff>
      <xdr:row>187</xdr:row>
      <xdr:rowOff>38100</xdr:rowOff>
    </xdr:from>
    <xdr:ext cx="2084004" cy="4000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1" name="29 CuadroTexto">
              <a:extLst>
                <a:ext uri="{FF2B5EF4-FFF2-40B4-BE49-F238E27FC236}">
                  <a16:creationId xmlns:a16="http://schemas.microsoft.com/office/drawing/2014/main" id="{2689549E-7F3A-4D34-9042-DF0C2EB03415}"/>
                </a:ext>
              </a:extLst>
            </xdr:cNvPr>
            <xdr:cNvSpPr txBox="1"/>
          </xdr:nvSpPr>
          <xdr:spPr>
            <a:xfrm>
              <a:off x="1325946" y="35680650"/>
              <a:ext cx="2084004" cy="4000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hm</a:t>
              </a:r>
              <a:r>
                <a:rPr lang="es-ES" sz="14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4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s-PE" sz="12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s-ES" sz="120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CP</m:t>
                      </m:r>
                    </m:num>
                    <m:den>
                      <m:r>
                        <a:rPr lang="es-ES" sz="120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</m:oMath>
              </a14:m>
              <a:r>
                <a:rPr lang="es-PE" sz="12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+ </a:t>
              </a:r>
              <a14:m>
                <m:oMath xmlns:m="http://schemas.openxmlformats.org/officeDocument/2006/math">
                  <m:f>
                    <m:fPr>
                      <m:ctrlPr>
                        <a:rPr lang="es-PE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s-ES" sz="12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t</m:t>
                      </m:r>
                    </m:num>
                    <m:den>
                      <m:r>
                        <m:rPr>
                          <m:nor/>
                        </m:rPr>
                        <a:rPr lang="es-ES" sz="12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cos</m:t>
                      </m:r>
                      <m:r>
                        <a:rPr lang="es-E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𝜃</m:t>
                      </m:r>
                      <m:r>
                        <m:rPr>
                          <m:nor/>
                        </m:rPr>
                        <a:rPr lang="es-PE" sz="12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den>
                  </m:f>
                </m:oMath>
              </a14:m>
              <a:endParaRPr lang="es-PE" sz="14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11" name="29 CuadroTexto">
              <a:extLst>
                <a:ext uri="{FF2B5EF4-FFF2-40B4-BE49-F238E27FC236}">
                  <a16:creationId xmlns:a16="http://schemas.microsoft.com/office/drawing/2014/main" id="{2689549E-7F3A-4D34-9042-DF0C2EB03415}"/>
                </a:ext>
              </a:extLst>
            </xdr:cNvPr>
            <xdr:cNvSpPr txBox="1"/>
          </xdr:nvSpPr>
          <xdr:spPr>
            <a:xfrm>
              <a:off x="1325946" y="35680650"/>
              <a:ext cx="2084004" cy="4000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hm</a:t>
              </a:r>
              <a:r>
                <a:rPr lang="es-ES" sz="14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4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s-ES" sz="12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CP</a:t>
              </a:r>
              <a:r>
                <a:rPr lang="es-PE" sz="12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s-ES" sz="12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PE" sz="12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+ </a:t>
              </a:r>
              <a:r>
                <a:rPr lang="es-E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t</a:t>
              </a:r>
              <a:r>
                <a:rPr lang="es-PE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s-E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"cos</a:t>
              </a:r>
              <a:r>
                <a:rPr lang="es-E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𝜃</a:t>
              </a:r>
              <a:r>
                <a:rPr lang="es-PE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s-PE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</a:t>
              </a:r>
              <a:endParaRPr lang="es-PE" sz="14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119063</xdr:colOff>
      <xdr:row>208</xdr:row>
      <xdr:rowOff>123825</xdr:rowOff>
    </xdr:from>
    <xdr:ext cx="2622550" cy="3238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2" name="29 CuadroTexto">
              <a:extLst>
                <a:ext uri="{FF2B5EF4-FFF2-40B4-BE49-F238E27FC236}">
                  <a16:creationId xmlns:a16="http://schemas.microsoft.com/office/drawing/2014/main" id="{BCDCBBE1-C299-4A07-8EA0-2C76FA5BF8AA}"/>
                </a:ext>
              </a:extLst>
            </xdr:cNvPr>
            <xdr:cNvSpPr txBox="1"/>
          </xdr:nvSpPr>
          <xdr:spPr>
            <a:xfrm>
              <a:off x="119063" y="39766875"/>
              <a:ext cx="2622550" cy="323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Vx</a:t>
              </a:r>
              <a:r>
                <a:rPr lang="es-ES" sz="14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4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s-PE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R1</a:t>
              </a:r>
              <a:r>
                <a:rPr lang="es-PE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- Wu2 </a:t>
              </a:r>
              <a14:m>
                <m:oMath xmlns:m="http://schemas.openxmlformats.org/officeDocument/2006/math">
                  <m:r>
                    <a:rPr lang="es-PE" sz="110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⋅</m:t>
                  </m:r>
                </m:oMath>
              </a14:m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X </a:t>
              </a:r>
              <a:r>
                <a:rPr lang="es-PE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 (Wu1 - Wu2) (X - L) </a:t>
              </a:r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</a:t>
              </a:r>
              <a:endParaRPr lang="es-PE" sz="14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12" name="29 CuadroTexto">
              <a:extLst>
                <a:ext uri="{FF2B5EF4-FFF2-40B4-BE49-F238E27FC236}">
                  <a16:creationId xmlns:a16="http://schemas.microsoft.com/office/drawing/2014/main" id="{BCDCBBE1-C299-4A07-8EA0-2C76FA5BF8AA}"/>
                </a:ext>
              </a:extLst>
            </xdr:cNvPr>
            <xdr:cNvSpPr txBox="1"/>
          </xdr:nvSpPr>
          <xdr:spPr>
            <a:xfrm>
              <a:off x="119063" y="39766875"/>
              <a:ext cx="2622550" cy="323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Vx</a:t>
              </a:r>
              <a:r>
                <a:rPr lang="es-ES" sz="14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4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s-PE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R1</a:t>
              </a:r>
              <a:r>
                <a:rPr lang="es-PE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- Wu2 </a:t>
              </a:r>
              <a:r>
                <a:rPr lang="es-P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⋅</a:t>
              </a:r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X </a:t>
              </a:r>
              <a:r>
                <a:rPr lang="es-PE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 (Wu1 - Wu2) (X - L) </a:t>
              </a:r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</a:t>
              </a:r>
              <a:endParaRPr lang="es-PE" sz="14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190501</xdr:colOff>
      <xdr:row>210</xdr:row>
      <xdr:rowOff>142875</xdr:rowOff>
    </xdr:from>
    <xdr:ext cx="3579812" cy="3238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3" name="29 CuadroTexto">
              <a:extLst>
                <a:ext uri="{FF2B5EF4-FFF2-40B4-BE49-F238E27FC236}">
                  <a16:creationId xmlns:a16="http://schemas.microsoft.com/office/drawing/2014/main" id="{3444CEF8-96D5-4ABF-91DB-A53FE2B02F50}"/>
                </a:ext>
              </a:extLst>
            </xdr:cNvPr>
            <xdr:cNvSpPr txBox="1"/>
          </xdr:nvSpPr>
          <xdr:spPr>
            <a:xfrm>
              <a:off x="190501" y="40166925"/>
              <a:ext cx="3579812" cy="323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Mmax</a:t>
              </a:r>
              <a:r>
                <a:rPr lang="es-ES" sz="14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4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s-PE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R1 </a:t>
              </a:r>
              <a14:m>
                <m:oMath xmlns:m="http://schemas.openxmlformats.org/officeDocument/2006/math">
                  <m:r>
                    <a:rPr lang="es-PE" sz="110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⋅</m:t>
                  </m:r>
                </m:oMath>
              </a14:m>
              <a:r>
                <a:rPr lang="es-PE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X</a:t>
              </a:r>
              <a:r>
                <a:rPr lang="es-PE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- Wu2 </a:t>
              </a:r>
              <a14:m>
                <m:oMath xmlns:m="http://schemas.openxmlformats.org/officeDocument/2006/math">
                  <m:r>
                    <a:rPr lang="es-PE" sz="110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⋅</m:t>
                  </m:r>
                </m:oMath>
              </a14:m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sSup>
                    <m:sSupPr>
                      <m:ctrlPr>
                        <a:rPr lang="es-E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m:rPr>
                          <m:sty m:val="p"/>
                        </m:rPr>
                        <a:rPr lang="es-ES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X</m:t>
                      </m:r>
                    </m:e>
                    <m:sup>
                      <m:r>
                        <a:rPr lang="es-ES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es-ES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/2</m:t>
                  </m:r>
                </m:oMath>
              </a14:m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- </a:t>
              </a:r>
              <a:r>
                <a:rPr lang="es-PE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(Wu1 - Wu2) </a:t>
              </a:r>
              <a14:m>
                <m:oMath xmlns:m="http://schemas.openxmlformats.org/officeDocument/2006/math">
                  <m:r>
                    <a:rPr lang="es-PE" sz="110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⋅</m:t>
                  </m:r>
                </m:oMath>
              </a14:m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sSup>
                    <m:sSupPr>
                      <m:ctrlPr>
                        <a:rPr lang="es-E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s-ES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m:rPr>
                          <m:sty m:val="p"/>
                        </m:rPr>
                        <a:rPr lang="es-ES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X</m:t>
                      </m:r>
                      <m:r>
                        <a:rPr lang="es-ES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m:rPr>
                          <m:sty m:val="p"/>
                        </m:rPr>
                        <a:rPr lang="es-ES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L</m:t>
                      </m:r>
                      <m:r>
                        <a:rPr lang="es-ES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es-ES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/2)</a:t>
              </a:r>
            </a:p>
            <a:p>
              <a:endParaRPr lang="es-PE" sz="14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13" name="29 CuadroTexto">
              <a:extLst>
                <a:ext uri="{FF2B5EF4-FFF2-40B4-BE49-F238E27FC236}">
                  <a16:creationId xmlns:a16="http://schemas.microsoft.com/office/drawing/2014/main" id="{3444CEF8-96D5-4ABF-91DB-A53FE2B02F50}"/>
                </a:ext>
              </a:extLst>
            </xdr:cNvPr>
            <xdr:cNvSpPr txBox="1"/>
          </xdr:nvSpPr>
          <xdr:spPr>
            <a:xfrm>
              <a:off x="190501" y="40166925"/>
              <a:ext cx="3579812" cy="323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Mmax</a:t>
              </a:r>
              <a:r>
                <a:rPr lang="es-ES" sz="14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4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s-PE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R1 </a:t>
              </a:r>
              <a:r>
                <a:rPr lang="es-P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⋅</a:t>
              </a:r>
              <a:r>
                <a:rPr lang="es-PE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X</a:t>
              </a:r>
              <a:r>
                <a:rPr lang="es-PE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- Wu2 </a:t>
              </a:r>
              <a:r>
                <a:rPr lang="es-P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⋅</a:t>
              </a:r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X^2/2</a:t>
              </a:r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- </a:t>
              </a:r>
              <a:r>
                <a:rPr lang="es-PE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(Wu1 - Wu2) </a:t>
              </a:r>
              <a:r>
                <a:rPr lang="es-P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⋅</a:t>
              </a:r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〖(X−L)〗^2</a:t>
              </a:r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/2)</a:t>
              </a:r>
            </a:p>
            <a:p>
              <a:endParaRPr lang="es-PE" sz="14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65088</xdr:colOff>
      <xdr:row>214</xdr:row>
      <xdr:rowOff>123834</xdr:rowOff>
    </xdr:from>
    <xdr:ext cx="1704975" cy="2667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4" name="29 CuadroTexto">
              <a:extLst>
                <a:ext uri="{FF2B5EF4-FFF2-40B4-BE49-F238E27FC236}">
                  <a16:creationId xmlns:a16="http://schemas.microsoft.com/office/drawing/2014/main" id="{EE98767E-391E-48D1-BD51-34FA95B320C5}"/>
                </a:ext>
              </a:extLst>
            </xdr:cNvPr>
            <xdr:cNvSpPr txBox="1"/>
          </xdr:nvSpPr>
          <xdr:spPr>
            <a:xfrm>
              <a:off x="931863" y="40909884"/>
              <a:ext cx="1704975" cy="2667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100" b="0" i="0" baseline="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rPr>
                <a:t>⁺ </a:t>
              </a:r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Mdiseño</a:t>
              </a:r>
              <a:r>
                <a:rPr lang="es-ES" sz="14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4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l-GR" sz="1100" b="0" i="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rPr>
                <a:t>α</a:t>
              </a:r>
              <a:r>
                <a:rPr lang="es-ES" sz="1400" b="0" i="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rPr>
                <a:t> </a:t>
              </a:r>
              <a14:m>
                <m:oMath xmlns:m="http://schemas.openxmlformats.org/officeDocument/2006/math">
                  <m:r>
                    <a:rPr lang="es-PE" sz="110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⋅</m:t>
                  </m:r>
                </m:oMath>
              </a14:m>
              <a:r>
                <a:rPr lang="es-ES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Mmax =</a:t>
              </a:r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endParaRPr lang="es-PE" sz="14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14" name="29 CuadroTexto">
              <a:extLst>
                <a:ext uri="{FF2B5EF4-FFF2-40B4-BE49-F238E27FC236}">
                  <a16:creationId xmlns:a16="http://schemas.microsoft.com/office/drawing/2014/main" id="{EE98767E-391E-48D1-BD51-34FA95B320C5}"/>
                </a:ext>
              </a:extLst>
            </xdr:cNvPr>
            <xdr:cNvSpPr txBox="1"/>
          </xdr:nvSpPr>
          <xdr:spPr>
            <a:xfrm>
              <a:off x="931863" y="40909884"/>
              <a:ext cx="1704975" cy="2667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100" b="0" i="0" baseline="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rPr>
                <a:t>⁺ </a:t>
              </a:r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Mdiseño</a:t>
              </a:r>
              <a:r>
                <a:rPr lang="es-ES" sz="14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4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l-GR" sz="1100" b="0" i="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rPr>
                <a:t>α</a:t>
              </a:r>
              <a:r>
                <a:rPr lang="es-ES" sz="1400" b="0" i="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rPr>
                <a:t> </a:t>
              </a:r>
              <a:r>
                <a:rPr lang="es-P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⋅</a:t>
              </a:r>
              <a:r>
                <a:rPr lang="es-ES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Mmax =</a:t>
              </a:r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endParaRPr lang="es-PE" sz="14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192469</xdr:colOff>
      <xdr:row>228</xdr:row>
      <xdr:rowOff>133350</xdr:rowOff>
    </xdr:from>
    <xdr:ext cx="1672843" cy="238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5" name="29 CuadroTexto">
              <a:extLst>
                <a:ext uri="{FF2B5EF4-FFF2-40B4-BE49-F238E27FC236}">
                  <a16:creationId xmlns:a16="http://schemas.microsoft.com/office/drawing/2014/main" id="{22C945BD-CF92-45F8-8D02-DAF3E2D0CB5A}"/>
                </a:ext>
              </a:extLst>
            </xdr:cNvPr>
            <xdr:cNvSpPr txBox="1"/>
          </xdr:nvSpPr>
          <xdr:spPr>
            <a:xfrm>
              <a:off x="1059244" y="43586400"/>
              <a:ext cx="1672843" cy="23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 min1</a:t>
              </a:r>
              <a:r>
                <a:rPr lang="es-ES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= 0.0018 </a:t>
              </a:r>
              <a14:m>
                <m:oMath xmlns:m="http://schemas.openxmlformats.org/officeDocument/2006/math">
                  <m:r>
                    <a:rPr lang="es-PE" sz="110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⋅</m:t>
                  </m:r>
                </m:oMath>
              </a14:m>
              <a:r>
                <a:rPr lang="es-ES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b </a:t>
              </a:r>
              <a14:m>
                <m:oMath xmlns:m="http://schemas.openxmlformats.org/officeDocument/2006/math">
                  <m:r>
                    <a:rPr lang="es-PE" sz="110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⋅</m:t>
                  </m:r>
                </m:oMath>
              </a14:m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d</a:t>
              </a:r>
              <a:endParaRPr lang="es-PE" sz="14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15" name="29 CuadroTexto">
              <a:extLst>
                <a:ext uri="{FF2B5EF4-FFF2-40B4-BE49-F238E27FC236}">
                  <a16:creationId xmlns:a16="http://schemas.microsoft.com/office/drawing/2014/main" id="{22C945BD-CF92-45F8-8D02-DAF3E2D0CB5A}"/>
                </a:ext>
              </a:extLst>
            </xdr:cNvPr>
            <xdr:cNvSpPr txBox="1"/>
          </xdr:nvSpPr>
          <xdr:spPr>
            <a:xfrm>
              <a:off x="1059244" y="43586400"/>
              <a:ext cx="1672843" cy="23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 min1</a:t>
              </a:r>
              <a:r>
                <a:rPr lang="es-ES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= 0.0018 </a:t>
              </a:r>
              <a:r>
                <a:rPr lang="es-P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⋅</a:t>
              </a:r>
              <a:r>
                <a:rPr lang="es-ES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b </a:t>
              </a:r>
              <a:r>
                <a:rPr lang="es-P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⋅</a:t>
              </a:r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d</a:t>
              </a:r>
              <a:endParaRPr lang="es-PE" sz="14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4</xdr:col>
      <xdr:colOff>152400</xdr:colOff>
      <xdr:row>227</xdr:row>
      <xdr:rowOff>142875</xdr:rowOff>
    </xdr:from>
    <xdr:ext cx="1800226" cy="4739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6" name="Object 97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611A9BCD-8430-4C1A-BFBA-5AD10122DEA2}"/>
                </a:ext>
              </a:extLst>
            </xdr:cNvPr>
            <xdr:cNvSpPr txBox="1"/>
          </xdr:nvSpPr>
          <xdr:spPr>
            <a:xfrm>
              <a:off x="3619500" y="43405425"/>
              <a:ext cx="1800226" cy="473912"/>
            </a:xfrm>
            <a:prstGeom prst="rect">
              <a:avLst/>
            </a:prstGeom>
            <a:noFill/>
          </xdr:spPr>
          <xdr:txBody>
            <a:bodyPr vertOverflow="clip" horzOverflow="clip" wrap="square">
              <a:spAutoFit/>
            </a:bodyPr>
            <a:lstStyle/>
            <a:p>
              <a14:m>
                <m:oMath xmlns:m="http://schemas.openxmlformats.org/officeDocument/2006/math">
                  <m:r>
                    <m:rPr>
                      <m:sty m:val="p"/>
                    </m:rPr>
                    <a:rPr lang="es-PE" sz="1100" i="0"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A</m:t>
                  </m:r>
                  <m:r>
                    <m:rPr>
                      <m:sty m:val="p"/>
                    </m:rPr>
                    <a:rPr lang="es-ES" sz="1100" b="0" i="0"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s</m:t>
                  </m:r>
                  <m:r>
                    <a:rPr lang="es-ES" sz="1100" b="0" i="0"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 </m:t>
                  </m:r>
                  <m:r>
                    <m:rPr>
                      <m:sty m:val="p"/>
                    </m:rPr>
                    <a:rPr lang="es-ES" sz="1100" b="0" i="0"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min</m:t>
                  </m:r>
                  <m:r>
                    <a:rPr lang="es-ES" sz="1100" b="0" i="0"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2=</m:t>
                  </m:r>
                </m:oMath>
              </a14:m>
              <a:r>
                <a:rPr lang="es-PE" i="0">
                  <a:latin typeface="Cambria Math" panose="02040503050406030204" pitchFamily="18" charset="0"/>
                  <a:ea typeface="Cambria Math" panose="02040503050406030204" pitchFamily="18" charset="0"/>
                </a:rPr>
                <a:t>  </a:t>
              </a:r>
              <a14:m>
                <m:oMath xmlns:m="http://schemas.openxmlformats.org/officeDocument/2006/math">
                  <m:f>
                    <m:fPr>
                      <m:ctrlPr>
                        <a:rPr lang="es-PE" sz="1400" i="1"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fPr>
                    <m:num>
                      <m:r>
                        <a:rPr lang="es-PE" sz="1400" i="0"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0.7</m:t>
                      </m:r>
                      <m:r>
                        <a:rPr lang="es-ES" sz="1400" b="0" i="0"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 </m:t>
                      </m:r>
                      <m:r>
                        <a:rPr lang="es-PE" sz="1400" i="0"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⋅</m:t>
                      </m:r>
                      <m:r>
                        <a:rPr lang="es-ES" sz="1400" b="0" i="0"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 </m:t>
                      </m:r>
                      <m:rad>
                        <m:radPr>
                          <m:degHide m:val="on"/>
                          <m:ctrlPr>
                            <a:rPr lang="es-PE" sz="1400" i="1"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</m:ctrlPr>
                        </m:radPr>
                        <m:deg/>
                        <m:e>
                          <m:sSup>
                            <m:sSupPr>
                              <m:ctrlPr>
                                <a:rPr lang="es-PE" sz="1400" i="1"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m:rPr>
                                  <m:sty m:val="p"/>
                                </m:rPr>
                                <a:rPr lang="es-PE" sz="1400" i="0"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f</m:t>
                              </m:r>
                            </m:e>
                            <m:sup>
                              <m:r>
                                <a:rPr lang="es-PE" sz="1400" i="0"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′</m:t>
                              </m:r>
                            </m:sup>
                          </m:sSup>
                          <m:r>
                            <m:rPr>
                              <m:sty m:val="p"/>
                            </m:rPr>
                            <a:rPr lang="es-PE" sz="1400" i="0"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c</m:t>
                          </m:r>
                        </m:e>
                      </m:rad>
                      <m:r>
                        <a:rPr lang="es-ES" sz="1400" b="0" i="0"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 </m:t>
                      </m:r>
                      <m:r>
                        <a:rPr lang="es-PE" sz="1100" i="0"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⋅</m:t>
                      </m:r>
                      <m:r>
                        <a:rPr lang="es-ES" sz="1400" b="0" i="0"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s-PE" sz="1400" i="0"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b</m:t>
                      </m:r>
                      <m:r>
                        <a:rPr lang="es-ES" sz="1400" b="0" i="0"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 </m:t>
                      </m:r>
                      <m:r>
                        <a:rPr lang="es-PE" sz="1400" i="0"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⋅</m:t>
                      </m:r>
                      <m:r>
                        <a:rPr lang="es-ES" sz="1400" b="0" i="0"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s-PE" sz="1400" i="0"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t</m:t>
                      </m:r>
                    </m:num>
                    <m:den>
                      <m:r>
                        <m:rPr>
                          <m:sty m:val="p"/>
                        </m:rPr>
                        <a:rPr lang="es-PE" sz="1400" i="0"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fy</m:t>
                      </m:r>
                    </m:den>
                  </m:f>
                </m:oMath>
              </a14:m>
              <a:endParaRPr lang="es-PE" i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16" name="Object 97">
              <a:extLst>
                <a:ext uri="{63B3BB69-23CF-44E3-9099-C40C66FF867C}">
                  <a14:compatExt xmlns:a14="http://schemas.microsoft.com/office/drawing/2010/main" spid="_x0000_s1121"/>
                </a:ext>
                <a:ext uri="{FF2B5EF4-FFF2-40B4-BE49-F238E27FC236}">
                  <a16:creationId xmlns:a16="http://schemas.microsoft.com/office/drawing/2014/main" id="{611A9BCD-8430-4C1A-BFBA-5AD10122DEA2}"/>
                </a:ext>
              </a:extLst>
            </xdr:cNvPr>
            <xdr:cNvSpPr txBox="1"/>
          </xdr:nvSpPr>
          <xdr:spPr>
            <a:xfrm>
              <a:off x="3619500" y="43405425"/>
              <a:ext cx="1800226" cy="473912"/>
            </a:xfrm>
            <a:prstGeom prst="rect">
              <a:avLst/>
            </a:prstGeom>
            <a:noFill/>
          </xdr:spPr>
          <xdr:txBody>
            <a:bodyPr vertOverflow="clip" horzOverflow="clip" wrap="square">
              <a:spAutoFit/>
            </a:bodyPr>
            <a:lstStyle/>
            <a:p>
              <a:r>
                <a:rPr lang="es-PE" sz="110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A</a:t>
              </a:r>
              <a:r>
                <a:rPr lang="es-ES" sz="110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s min2=</a:t>
              </a:r>
              <a:r>
                <a:rPr lang="es-PE" i="0">
                  <a:latin typeface="Cambria Math" panose="02040503050406030204" pitchFamily="18" charset="0"/>
                  <a:ea typeface="Cambria Math" panose="02040503050406030204" pitchFamily="18" charset="0"/>
                </a:rPr>
                <a:t>  </a:t>
              </a:r>
              <a:r>
                <a:rPr lang="es-PE" sz="140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(0.7</a:t>
              </a:r>
              <a:r>
                <a:rPr lang="es-ES" sz="140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s-PE" sz="140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⋅</a:t>
              </a:r>
              <a:r>
                <a:rPr lang="es-ES" sz="140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s-PE" sz="140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√(</a:t>
              </a:r>
              <a:r>
                <a:rPr lang="es-PE" sz="140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f^′ c)</a:t>
              </a:r>
              <a:r>
                <a:rPr lang="es-ES" sz="140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 </a:t>
              </a:r>
              <a:r>
                <a:rPr lang="es-PE" sz="110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⋅</a:t>
              </a:r>
              <a:r>
                <a:rPr lang="es-ES" sz="140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s-PE" sz="140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b</a:t>
              </a:r>
              <a:r>
                <a:rPr lang="es-ES" sz="140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s-PE" sz="140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⋅</a:t>
              </a:r>
              <a:r>
                <a:rPr lang="es-ES" sz="140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s-PE" sz="140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t)/fy</a:t>
              </a:r>
              <a:endParaRPr lang="es-PE" i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1</xdr:col>
      <xdr:colOff>516321</xdr:colOff>
      <xdr:row>224</xdr:row>
      <xdr:rowOff>171451</xdr:rowOff>
    </xdr:from>
    <xdr:ext cx="1350579" cy="381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7" name="29 CuadroTexto">
              <a:extLst>
                <a:ext uri="{FF2B5EF4-FFF2-40B4-BE49-F238E27FC236}">
                  <a16:creationId xmlns:a16="http://schemas.microsoft.com/office/drawing/2014/main" id="{DD42988A-4D23-4FD5-902E-DCEFC1A4DAE1}"/>
                </a:ext>
              </a:extLst>
            </xdr:cNvPr>
            <xdr:cNvSpPr txBox="1"/>
          </xdr:nvSpPr>
          <xdr:spPr>
            <a:xfrm>
              <a:off x="1383096" y="42862501"/>
              <a:ext cx="1350579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2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</a:t>
              </a:r>
              <a:r>
                <a:rPr lang="es-PE" sz="12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f>
                    <m:fPr>
                      <m:ctrlPr>
                        <a:rPr lang="es-PE" sz="12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s-ES" sz="120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Mu</m:t>
                      </m:r>
                    </m:num>
                    <m:den>
                      <m:r>
                        <m:rPr>
                          <m:nor/>
                        </m:rPr>
                        <a:rPr lang="el-GR" sz="1200" b="0" i="0" baseline="0">
                          <a:solidFill>
                            <a:schemeClr val="tx1"/>
                          </a:solidFill>
                          <a:effectLst/>
                          <a:latin typeface="Calibri" panose="020F0502020204030204" pitchFamily="34" charset="0"/>
                          <a:ea typeface="Cambria Math" panose="02040503050406030204" pitchFamily="18" charset="0"/>
                          <a:cs typeface="Calibri" panose="020F0502020204030204" pitchFamily="34" charset="0"/>
                        </a:rPr>
                        <m:t>φ</m:t>
                      </m:r>
                      <m:r>
                        <a:rPr lang="es-ES" sz="1200" b="0" i="0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s-ES" sz="1200" b="0" i="0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fy</m:t>
                      </m:r>
                      <m:r>
                        <a:rPr lang="es-ES" sz="1200" b="0" i="0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 (</m:t>
                      </m:r>
                      <m:r>
                        <m:rPr>
                          <m:sty m:val="p"/>
                        </m:rPr>
                        <a:rPr lang="es-ES" sz="1200" b="0" i="0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d</m:t>
                      </m:r>
                      <m:r>
                        <a:rPr lang="es-ES" sz="1200" b="0" i="0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−</m:t>
                      </m:r>
                      <m:r>
                        <m:rPr>
                          <m:sty m:val="p"/>
                        </m:rPr>
                        <a:rPr lang="es-ES" sz="1200" b="0" i="0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a</m:t>
                      </m:r>
                      <m:r>
                        <a:rPr lang="es-ES" sz="1200" b="0" i="0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/2)</m:t>
                      </m:r>
                    </m:den>
                  </m:f>
                </m:oMath>
              </a14:m>
              <a:endParaRPr lang="es-PE" sz="140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217" name="29 CuadroTexto">
              <a:extLst>
                <a:ext uri="{FF2B5EF4-FFF2-40B4-BE49-F238E27FC236}">
                  <a16:creationId xmlns:a16="http://schemas.microsoft.com/office/drawing/2014/main" id="{DD42988A-4D23-4FD5-902E-DCEFC1A4DAE1}"/>
                </a:ext>
              </a:extLst>
            </xdr:cNvPr>
            <xdr:cNvSpPr txBox="1"/>
          </xdr:nvSpPr>
          <xdr:spPr>
            <a:xfrm>
              <a:off x="1383096" y="42862501"/>
              <a:ext cx="1350579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2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</a:t>
              </a:r>
              <a:r>
                <a:rPr lang="es-PE" sz="12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= </a:t>
              </a:r>
              <a:r>
                <a:rPr lang="es-ES" sz="12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Mu</a:t>
              </a:r>
              <a:r>
                <a:rPr lang="es-PE" sz="12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/(</a:t>
              </a:r>
              <a:r>
                <a:rPr lang="el-GR" sz="12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</a:t>
              </a:r>
              <a:r>
                <a:rPr lang="el-GR" sz="1200" b="0" i="0" baseline="0">
                  <a:solidFill>
                    <a:schemeClr val="tx1"/>
                  </a:solidFill>
                  <a:effectLst/>
                  <a:latin typeface="Calibri" panose="020F0502020204030204" pitchFamily="34" charset="0"/>
                  <a:ea typeface="Cambria Math" panose="02040503050406030204" pitchFamily="18" charset="0"/>
                  <a:cs typeface="Calibri" panose="020F0502020204030204" pitchFamily="34" charset="0"/>
                </a:rPr>
                <a:t>φ</a:t>
              </a:r>
              <a:r>
                <a:rPr lang="es-ES" sz="12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  fy (d−a/2)</a:t>
              </a:r>
              <a:r>
                <a:rPr lang="es-PE" sz="12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endParaRPr lang="es-PE" sz="140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602046</xdr:colOff>
      <xdr:row>221</xdr:row>
      <xdr:rowOff>114301</xdr:rowOff>
    </xdr:from>
    <xdr:ext cx="1350579" cy="2476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8" name="29 CuadroTexto">
              <a:extLst>
                <a:ext uri="{FF2B5EF4-FFF2-40B4-BE49-F238E27FC236}">
                  <a16:creationId xmlns:a16="http://schemas.microsoft.com/office/drawing/2014/main" id="{96EEBCA8-F4B6-4009-AA64-07426304497E}"/>
                </a:ext>
              </a:extLst>
            </xdr:cNvPr>
            <xdr:cNvSpPr txBox="1"/>
          </xdr:nvSpPr>
          <xdr:spPr>
            <a:xfrm>
              <a:off x="1468821" y="42233851"/>
              <a:ext cx="1350579" cy="2476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d</a:t>
              </a:r>
              <a:r>
                <a:rPr lang="es-PE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= t </a:t>
              </a:r>
              <a:r>
                <a:rPr lang="es-PE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- R - </a:t>
              </a:r>
              <a14:m>
                <m:oMath xmlns:m="http://schemas.openxmlformats.org/officeDocument/2006/math">
                  <m:sSub>
                    <m:sSubPr>
                      <m:ctrlPr>
                        <a:rPr lang="es-PE" sz="1100" b="0" i="1" baseline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s-ES" sz="1100" b="0" i="0" baseline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d</m:t>
                      </m:r>
                    </m:e>
                    <m:sub>
                      <m:r>
                        <a:rPr lang="es-PE" sz="1100" b="0" i="1" baseline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Ø</m:t>
                      </m:r>
                    </m:sub>
                  </m:sSub>
                  <m:r>
                    <a:rPr lang="es-ES" sz="1100" b="0" i="0" baseline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/2</m:t>
                  </m:r>
                </m:oMath>
              </a14:m>
              <a:endParaRPr lang="es-PE" sz="120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218" name="29 CuadroTexto">
              <a:extLst>
                <a:ext uri="{FF2B5EF4-FFF2-40B4-BE49-F238E27FC236}">
                  <a16:creationId xmlns:a16="http://schemas.microsoft.com/office/drawing/2014/main" id="{96EEBCA8-F4B6-4009-AA64-07426304497E}"/>
                </a:ext>
              </a:extLst>
            </xdr:cNvPr>
            <xdr:cNvSpPr txBox="1"/>
          </xdr:nvSpPr>
          <xdr:spPr>
            <a:xfrm>
              <a:off x="1468821" y="42233851"/>
              <a:ext cx="1350579" cy="2476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d</a:t>
              </a:r>
              <a:r>
                <a:rPr lang="es-PE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= t </a:t>
              </a:r>
              <a:r>
                <a:rPr lang="es-PE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- R - </a:t>
              </a:r>
              <a:r>
                <a:rPr lang="es-ES" sz="11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d</a:t>
              </a:r>
              <a:r>
                <a:rPr lang="es-PE" sz="11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_Ø</a:t>
              </a:r>
              <a:r>
                <a:rPr lang="es-ES" sz="11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/2</a:t>
              </a:r>
              <a:endParaRPr lang="es-PE" sz="120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2</xdr:col>
      <xdr:colOff>573087</xdr:colOff>
      <xdr:row>239</xdr:row>
      <xdr:rowOff>182562</xdr:rowOff>
    </xdr:from>
    <xdr:ext cx="2080828" cy="238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9" name="Object 97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EC34FB38-03E3-4F96-AA46-D0A259FD4C9B}"/>
                </a:ext>
              </a:extLst>
            </xdr:cNvPr>
            <xdr:cNvSpPr txBox="1"/>
          </xdr:nvSpPr>
          <xdr:spPr>
            <a:xfrm>
              <a:off x="2306637" y="45731112"/>
              <a:ext cx="2080828" cy="238125"/>
            </a:xfrm>
            <a:prstGeom prst="rect">
              <a:avLst/>
            </a:prstGeom>
            <a:noFill/>
          </xdr:spPr>
          <xdr:txBody>
            <a:bodyPr vertOverflow="clip" horzOverflow="clip" wrap="square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m:rPr>
                      <m:sty m:val="p"/>
                    </m:rPr>
                    <a:rPr lang="es-ES" sz="1100" b="0" i="0"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S</m:t>
                  </m:r>
                  <m:r>
                    <a:rPr lang="es-ES" sz="1100" b="0" i="0"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=</m:t>
                  </m:r>
                </m:oMath>
              </a14:m>
              <a:r>
                <a:rPr lang="es-PE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s-PE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b="0" i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(</m:t>
                      </m:r>
                      <m:r>
                        <m:rPr>
                          <m:sty m:val="p"/>
                        </m:rPr>
                        <a:rPr lang="es-ES" b="0" i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b</m:t>
                      </m:r>
                      <m:r>
                        <a:rPr lang="es-ES" b="0" i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−2</m:t>
                      </m:r>
                      <m:r>
                        <m:rPr>
                          <m:sty m:val="p"/>
                        </m:rPr>
                        <a:rPr lang="es-ES" b="0" i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R</m:t>
                      </m:r>
                      <m:r>
                        <a:rPr lang="es-ES" b="0" i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</m:t>
                      </m:r>
                      <m:r>
                        <a:rPr lang="es-ES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𝑑</m:t>
                      </m:r>
                    </m:e>
                    <m:sub>
                      <m:r>
                        <a:rPr lang="es-PE" i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Ø</m:t>
                      </m:r>
                    </m:sub>
                  </m:sSub>
                  <m:r>
                    <a:rPr lang="es-ES" sz="1100" b="0" i="0"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)/(</m:t>
                  </m:r>
                  <m:sSub>
                    <m:sSubPr>
                      <m:ctrlPr>
                        <a:rPr lang="es-PE" sz="1100" i="1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s-ES" sz="1100" b="0" i="0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N</m:t>
                      </m:r>
                    </m:e>
                    <m:sub>
                      <m:r>
                        <a:rPr lang="es-PE" sz="1100" i="0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Ø</m:t>
                      </m:r>
                    </m:sub>
                  </m:sSub>
                  <m:r>
                    <m:rPr>
                      <m:nor/>
                    </m:rPr>
                    <a:rPr lang="es-PE" sz="1100" i="0">
                      <a:effectLst/>
                      <a:latin typeface="+mn-lt"/>
                      <a:ea typeface="+mn-ea"/>
                      <a:cs typeface="+mn-cs"/>
                    </a:rPr>
                    <m:t>−1)</m:t>
                  </m:r>
                </m:oMath>
              </a14:m>
              <a:endParaRPr lang="es-PE">
                <a:effectLst/>
              </a:endParaRPr>
            </a:p>
          </xdr:txBody>
        </xdr:sp>
      </mc:Choice>
      <mc:Fallback xmlns="">
        <xdr:sp macro="" textlink="">
          <xdr:nvSpPr>
            <xdr:cNvPr id="219" name="Object 97">
              <a:extLst>
                <a:ext uri="{63B3BB69-23CF-44E3-9099-C40C66FF867C}">
                  <a14:compatExt xmlns:a14="http://schemas.microsoft.com/office/drawing/2010/main" spid="_x0000_s1121"/>
                </a:ext>
                <a:ext uri="{FF2B5EF4-FFF2-40B4-BE49-F238E27FC236}">
                  <a16:creationId xmlns:a16="http://schemas.microsoft.com/office/drawing/2014/main" id="{EC34FB38-03E3-4F96-AA46-D0A259FD4C9B}"/>
                </a:ext>
              </a:extLst>
            </xdr:cNvPr>
            <xdr:cNvSpPr txBox="1"/>
          </xdr:nvSpPr>
          <xdr:spPr>
            <a:xfrm>
              <a:off x="2306637" y="45731112"/>
              <a:ext cx="2080828" cy="238125"/>
            </a:xfrm>
            <a:prstGeom prst="rect">
              <a:avLst/>
            </a:prstGeom>
            <a:noFill/>
          </xdr:spPr>
          <xdr:txBody>
            <a:bodyPr vertOverflow="clip" horzOverflow="clip" wrap="square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10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S=</a:t>
              </a:r>
              <a:r>
                <a:rPr lang="es-PE" i="0">
                  <a:latin typeface="Cambria Math" panose="02040503050406030204" pitchFamily="18" charset="0"/>
                  <a:ea typeface="Cambria Math" panose="02040503050406030204" pitchFamily="18" charset="0"/>
                </a:rPr>
                <a:t> 〖</a:t>
              </a:r>
              <a:r>
                <a:rPr lang="es-E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(b−2R−𝑑</a:t>
              </a:r>
              <a:r>
                <a:rPr lang="es-PE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〗_</a:t>
              </a:r>
              <a:r>
                <a:rPr lang="es-PE" i="0">
                  <a:latin typeface="Cambria Math" panose="02040503050406030204" pitchFamily="18" charset="0"/>
                  <a:ea typeface="Cambria Math" panose="02040503050406030204" pitchFamily="18" charset="0"/>
                </a:rPr>
                <a:t>Ø</a:t>
              </a:r>
              <a:r>
                <a:rPr lang="es-ES" sz="11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)/(N</a:t>
              </a:r>
              <a:r>
                <a:rPr lang="es-PE" sz="11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PE" sz="110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Ø</a:t>
              </a:r>
              <a:r>
                <a:rPr lang="es-PE" sz="1100" i="0"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PE" sz="110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"−1)</a:t>
              </a:r>
              <a:r>
                <a:rPr lang="es-PE" sz="1100" i="0"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s-PE">
                <a:effectLst/>
              </a:endParaRPr>
            </a:p>
          </xdr:txBody>
        </xdr:sp>
      </mc:Fallback>
    </mc:AlternateContent>
    <xdr:clientData/>
  </xdr:oneCellAnchor>
  <xdr:oneCellAnchor>
    <xdr:from>
      <xdr:col>2</xdr:col>
      <xdr:colOff>521278</xdr:colOff>
      <xdr:row>251</xdr:row>
      <xdr:rowOff>0</xdr:rowOff>
    </xdr:from>
    <xdr:ext cx="1897206" cy="2460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0" name="Object 97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8AD2B3CE-BD69-49FA-A20E-C23989BF0276}"/>
                </a:ext>
              </a:extLst>
            </xdr:cNvPr>
            <xdr:cNvSpPr txBox="1"/>
          </xdr:nvSpPr>
          <xdr:spPr>
            <a:xfrm>
              <a:off x="2254828" y="47834550"/>
              <a:ext cx="1897206" cy="246063"/>
            </a:xfrm>
            <a:prstGeom prst="rect">
              <a:avLst/>
            </a:prstGeom>
            <a:noFill/>
          </xdr:spPr>
          <xdr:txBody>
            <a:bodyPr vertOverflow="clip" horzOverflow="clip" wrap="square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100" b="0" i="0"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S</m:t>
                    </m:r>
                    <m:r>
                      <a:rPr lang="es-ES" sz="1100" b="0" i="0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s-PE" sz="1100" i="0"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sSub>
                      <m:sSubPr>
                        <m:ctrlPr>
                          <a:rPr lang="es-PE" sz="1100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100" b="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m:rPr>
                            <m:sty m:val="p"/>
                          </m:rPr>
                          <a:rPr lang="es-ES" sz="1100" b="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b</m:t>
                        </m:r>
                        <m:r>
                          <a:rPr lang="es-ES" sz="1100" b="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  <m:r>
                          <m:rPr>
                            <m:sty m:val="p"/>
                          </m:rPr>
                          <a:rPr lang="es-ES" sz="1100" b="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R</m:t>
                        </m:r>
                        <m:r>
                          <a:rPr lang="es-ES" sz="1100" b="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m:rPr>
                            <m:sty m:val="p"/>
                          </m:rPr>
                          <a:rPr lang="es-ES" sz="1100" b="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d</m:t>
                        </m:r>
                      </m:e>
                      <m:sub>
                        <m:r>
                          <a:rPr lang="es-PE" sz="110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Ø</m:t>
                        </m:r>
                      </m:sub>
                    </m:sSub>
                    <m:r>
                      <a:rPr lang="es-ES" sz="1100" b="0" i="0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)/(</m:t>
                    </m:r>
                    <m:sSub>
                      <m:sSubPr>
                        <m:ctrlPr>
                          <a:rPr lang="es-PE" sz="1100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s-ES" sz="1100" b="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N</m:t>
                        </m:r>
                      </m:e>
                      <m:sub>
                        <m:r>
                          <a:rPr lang="es-PE" sz="110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Ø</m:t>
                        </m:r>
                      </m:sub>
                    </m:sSub>
                    <m:r>
                      <m:rPr>
                        <m:nor/>
                      </m:rPr>
                      <a:rPr lang="es-PE" sz="1100" i="0">
                        <a:effectLst/>
                        <a:latin typeface="+mn-lt"/>
                        <a:ea typeface="+mn-ea"/>
                        <a:cs typeface="+mn-cs"/>
                      </a:rPr>
                      <m:t>−1)</m:t>
                    </m:r>
                  </m:oMath>
                </m:oMathPara>
              </a14:m>
              <a:endParaRPr lang="es-PE" i="0">
                <a:effectLst/>
              </a:endParaRPr>
            </a:p>
            <a:p>
              <a:endParaRPr lang="es-PE" i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20" name="Object 97">
              <a:extLst>
                <a:ext uri="{63B3BB69-23CF-44E3-9099-C40C66FF867C}">
                  <a14:compatExt xmlns:a14="http://schemas.microsoft.com/office/drawing/2010/main" spid="_x0000_s1121"/>
                </a:ext>
                <a:ext uri="{FF2B5EF4-FFF2-40B4-BE49-F238E27FC236}">
                  <a16:creationId xmlns:a16="http://schemas.microsoft.com/office/drawing/2014/main" id="{8AD2B3CE-BD69-49FA-A20E-C23989BF0276}"/>
                </a:ext>
              </a:extLst>
            </xdr:cNvPr>
            <xdr:cNvSpPr txBox="1"/>
          </xdr:nvSpPr>
          <xdr:spPr>
            <a:xfrm>
              <a:off x="2254828" y="47834550"/>
              <a:ext cx="1897206" cy="246063"/>
            </a:xfrm>
            <a:prstGeom prst="rect">
              <a:avLst/>
            </a:prstGeom>
            <a:noFill/>
          </xdr:spPr>
          <xdr:txBody>
            <a:bodyPr vertOverflow="clip" horzOverflow="clip" wrap="square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10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S</a:t>
              </a:r>
              <a:r>
                <a:rPr lang="es-ES" sz="11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s-PE" sz="11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s-PE" sz="110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 〖</a:t>
              </a:r>
              <a:r>
                <a:rPr lang="es-ES" sz="11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(b−2R−d</a:t>
              </a:r>
              <a:r>
                <a:rPr lang="es-PE" sz="11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s-PE" sz="110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Ø</a:t>
              </a:r>
              <a:r>
                <a:rPr lang="es-ES" sz="11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)/(N</a:t>
              </a:r>
              <a:r>
                <a:rPr lang="es-PE" sz="11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PE" sz="110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Ø</a:t>
              </a:r>
              <a:r>
                <a:rPr lang="es-PE" sz="1100" i="0"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PE" sz="110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"−1)</a:t>
              </a:r>
              <a:r>
                <a:rPr lang="es-PE" sz="1100" i="0"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s-PE" i="0">
                <a:effectLst/>
              </a:endParaRPr>
            </a:p>
            <a:p>
              <a:endParaRPr lang="es-PE" i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2</xdr:col>
      <xdr:colOff>571500</xdr:colOff>
      <xdr:row>259</xdr:row>
      <xdr:rowOff>171450</xdr:rowOff>
    </xdr:from>
    <xdr:ext cx="1809750" cy="2492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1" name="Object 97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431207CE-56E6-473F-A2B0-4395D352DC4D}"/>
                </a:ext>
              </a:extLst>
            </xdr:cNvPr>
            <xdr:cNvSpPr txBox="1"/>
          </xdr:nvSpPr>
          <xdr:spPr>
            <a:xfrm>
              <a:off x="2305050" y="49530000"/>
              <a:ext cx="1809750" cy="249238"/>
            </a:xfrm>
            <a:prstGeom prst="rect">
              <a:avLst/>
            </a:prstGeom>
            <a:noFill/>
          </xdr:spPr>
          <xdr:txBody>
            <a:bodyPr vertOverflow="clip" horzOverflow="clip" wrap="square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100" b="0" i="0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S</m:t>
                    </m:r>
                    <m:r>
                      <a:rPr lang="es-ES" sz="1100" b="0" i="0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s-PE" sz="1100" i="0"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sSub>
                      <m:sSubPr>
                        <m:ctrlPr>
                          <a:rPr lang="es-PE" sz="1100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100" b="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m:rPr>
                            <m:sty m:val="p"/>
                          </m:rPr>
                          <a:rPr lang="es-ES" sz="1100" b="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b</m:t>
                        </m:r>
                        <m:r>
                          <a:rPr lang="es-ES" sz="1100" b="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  <m:r>
                          <m:rPr>
                            <m:sty m:val="p"/>
                          </m:rPr>
                          <a:rPr lang="es-ES" sz="1100" b="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R</m:t>
                        </m:r>
                        <m:r>
                          <a:rPr lang="es-ES" sz="1100" b="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s-ES" sz="1100" b="0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e>
                      <m:sub>
                        <m:r>
                          <a:rPr lang="es-PE" sz="110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Ø</m:t>
                        </m:r>
                      </m:sub>
                    </m:sSub>
                    <m:r>
                      <a:rPr lang="es-ES" sz="1100" b="0" i="0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)/(</m:t>
                    </m:r>
                    <m:sSub>
                      <m:sSubPr>
                        <m:ctrlPr>
                          <a:rPr lang="es-PE" sz="1100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s-ES" sz="1100" b="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N</m:t>
                        </m:r>
                      </m:e>
                      <m:sub>
                        <m:r>
                          <a:rPr lang="es-PE" sz="110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Ø</m:t>
                        </m:r>
                      </m:sub>
                    </m:sSub>
                    <m:r>
                      <m:rPr>
                        <m:nor/>
                      </m:rPr>
                      <a:rPr lang="es-PE" sz="1100" i="0">
                        <a:effectLst/>
                        <a:latin typeface="+mn-lt"/>
                        <a:ea typeface="+mn-ea"/>
                        <a:cs typeface="+mn-cs"/>
                      </a:rPr>
                      <m:t>−1)</m:t>
                    </m:r>
                  </m:oMath>
                </m:oMathPara>
              </a14:m>
              <a:endParaRPr lang="es-PE">
                <a:effectLst/>
              </a:endParaRPr>
            </a:p>
          </xdr:txBody>
        </xdr:sp>
      </mc:Choice>
      <mc:Fallback xmlns="">
        <xdr:sp macro="" textlink="">
          <xdr:nvSpPr>
            <xdr:cNvPr id="221" name="Object 97">
              <a:extLst>
                <a:ext uri="{63B3BB69-23CF-44E3-9099-C40C66FF867C}">
                  <a14:compatExt xmlns:a14="http://schemas.microsoft.com/office/drawing/2010/main" spid="_x0000_s1121"/>
                </a:ext>
                <a:ext uri="{FF2B5EF4-FFF2-40B4-BE49-F238E27FC236}">
                  <a16:creationId xmlns:a16="http://schemas.microsoft.com/office/drawing/2014/main" id="{431207CE-56E6-473F-A2B0-4395D352DC4D}"/>
                </a:ext>
              </a:extLst>
            </xdr:cNvPr>
            <xdr:cNvSpPr txBox="1"/>
          </xdr:nvSpPr>
          <xdr:spPr>
            <a:xfrm>
              <a:off x="2305050" y="49530000"/>
              <a:ext cx="1809750" cy="249238"/>
            </a:xfrm>
            <a:prstGeom prst="rect">
              <a:avLst/>
            </a:prstGeom>
            <a:noFill/>
          </xdr:spPr>
          <xdr:txBody>
            <a:bodyPr vertOverflow="clip" horzOverflow="clip" wrap="square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1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S=</a:t>
              </a:r>
              <a:r>
                <a:rPr lang="es-PE" sz="11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s-PE" sz="110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 〖</a:t>
              </a:r>
              <a:r>
                <a:rPr lang="es-ES" sz="11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(b−2R−𝑑</a:t>
              </a:r>
              <a:r>
                <a:rPr lang="es-PE" sz="11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s-PE" sz="110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Ø</a:t>
              </a:r>
              <a:r>
                <a:rPr lang="es-ES" sz="11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)/(N</a:t>
              </a:r>
              <a:r>
                <a:rPr lang="es-PE" sz="11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PE" sz="110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Ø</a:t>
              </a:r>
              <a:r>
                <a:rPr lang="es-PE" sz="1100" i="0"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PE" sz="110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"−1)</a:t>
              </a:r>
              <a:r>
                <a:rPr lang="es-PE" sz="1100" i="0"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s-PE">
                <a:effectLst/>
              </a:endParaRPr>
            </a:p>
          </xdr:txBody>
        </xdr:sp>
      </mc:Fallback>
    </mc:AlternateContent>
    <xdr:clientData/>
  </xdr:oneCellAnchor>
  <xdr:oneCellAnchor>
    <xdr:from>
      <xdr:col>2</xdr:col>
      <xdr:colOff>207959</xdr:colOff>
      <xdr:row>236</xdr:row>
      <xdr:rowOff>149225</xdr:rowOff>
    </xdr:from>
    <xdr:ext cx="957409" cy="2656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2" name="Object 97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6E7FC125-3D98-4F7F-BA84-E525B1058F04}"/>
                </a:ext>
              </a:extLst>
            </xdr:cNvPr>
            <xdr:cNvSpPr txBox="1"/>
          </xdr:nvSpPr>
          <xdr:spPr>
            <a:xfrm>
              <a:off x="1941509" y="45126275"/>
              <a:ext cx="957409" cy="265639"/>
            </a:xfrm>
            <a:prstGeom prst="rect">
              <a:avLst/>
            </a:prstGeom>
            <a:noFill/>
          </xdr:spPr>
          <xdr:txBody>
            <a:bodyPr vertOverflow="clip" horzOverflow="clip" wrap="square">
              <a:spAutoFit/>
            </a:bodyPr>
            <a:lstStyle/>
            <a:p>
              <a14:m>
                <m:oMath xmlns:m="http://schemas.openxmlformats.org/officeDocument/2006/math">
                  <m:r>
                    <m:rPr>
                      <m:sty m:val="p"/>
                    </m:rPr>
                    <a:rPr lang="es-ES" sz="1100" b="0" i="0"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Smax</m:t>
                  </m:r>
                  <m:r>
                    <a:rPr lang="es-ES" sz="1100" b="0" i="0"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1=</m:t>
                  </m:r>
                </m:oMath>
              </a14:m>
              <a:r>
                <a:rPr lang="es-PE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14:m>
                <m:oMath xmlns:m="http://schemas.openxmlformats.org/officeDocument/2006/math">
                  <m:r>
                    <a:rPr lang="es-ES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3</m:t>
                  </m:r>
                  <m:r>
                    <m:rPr>
                      <m:sty m:val="p"/>
                    </m:rPr>
                    <a:rPr lang="es-ES" b="0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t</m:t>
                  </m:r>
                </m:oMath>
              </a14:m>
              <a:endParaRPr lang="es-PE" i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22" name="Object 97">
              <a:extLst>
                <a:ext uri="{63B3BB69-23CF-44E3-9099-C40C66FF867C}">
                  <a14:compatExt xmlns:a14="http://schemas.microsoft.com/office/drawing/2010/main" spid="_x0000_s1121"/>
                </a:ext>
                <a:ext uri="{FF2B5EF4-FFF2-40B4-BE49-F238E27FC236}">
                  <a16:creationId xmlns:a16="http://schemas.microsoft.com/office/drawing/2014/main" id="{6E7FC125-3D98-4F7F-BA84-E525B1058F04}"/>
                </a:ext>
              </a:extLst>
            </xdr:cNvPr>
            <xdr:cNvSpPr txBox="1"/>
          </xdr:nvSpPr>
          <xdr:spPr>
            <a:xfrm>
              <a:off x="1941509" y="45126275"/>
              <a:ext cx="957409" cy="265639"/>
            </a:xfrm>
            <a:prstGeom prst="rect">
              <a:avLst/>
            </a:prstGeom>
            <a:noFill/>
          </xdr:spPr>
          <xdr:txBody>
            <a:bodyPr vertOverflow="clip" horzOverflow="clip" wrap="square">
              <a:spAutoFit/>
            </a:bodyPr>
            <a:lstStyle/>
            <a:p>
              <a:r>
                <a:rPr lang="es-ES" sz="110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Smax1=</a:t>
              </a:r>
              <a:r>
                <a:rPr lang="es-PE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s-ES" i="0">
                  <a:latin typeface="Cambria Math" panose="02040503050406030204" pitchFamily="18" charset="0"/>
                  <a:ea typeface="Cambria Math" panose="02040503050406030204" pitchFamily="18" charset="0"/>
                </a:rPr>
                <a:t>3</a:t>
              </a:r>
              <a:r>
                <a:rPr lang="es-E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t</a:t>
              </a:r>
              <a:endParaRPr lang="es-PE" i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3</xdr:col>
      <xdr:colOff>471486</xdr:colOff>
      <xdr:row>236</xdr:row>
      <xdr:rowOff>150812</xdr:rowOff>
    </xdr:from>
    <xdr:ext cx="1179514" cy="2656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3" name="Object 97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1A617C95-BFF0-44B5-BBE4-265EF9BED684}"/>
                </a:ext>
              </a:extLst>
            </xdr:cNvPr>
            <xdr:cNvSpPr txBox="1"/>
          </xdr:nvSpPr>
          <xdr:spPr>
            <a:xfrm>
              <a:off x="3071811" y="45127862"/>
              <a:ext cx="1179514" cy="265639"/>
            </a:xfrm>
            <a:prstGeom prst="rect">
              <a:avLst/>
            </a:prstGeom>
            <a:noFill/>
          </xdr:spPr>
          <xdr:txBody>
            <a:bodyPr vertOverflow="clip" horzOverflow="clip" wrap="square">
              <a:spAutoFit/>
            </a:bodyPr>
            <a:lstStyle/>
            <a:p>
              <a14:m>
                <m:oMath xmlns:m="http://schemas.openxmlformats.org/officeDocument/2006/math">
                  <m:r>
                    <m:rPr>
                      <m:sty m:val="p"/>
                    </m:rPr>
                    <a:rPr lang="es-ES" sz="1100" b="0" i="0"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Smax</m:t>
                  </m:r>
                  <m:r>
                    <a:rPr lang="es-ES" sz="1100" b="0" i="0"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2=</m:t>
                  </m:r>
                </m:oMath>
              </a14:m>
              <a:r>
                <a:rPr lang="es-PE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14:m>
                <m:oMath xmlns:m="http://schemas.openxmlformats.org/officeDocument/2006/math">
                  <m:r>
                    <a:rPr lang="es-ES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4</m:t>
                  </m:r>
                  <m:r>
                    <a:rPr lang="es-ES" b="0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5 </m:t>
                  </m:r>
                  <m:r>
                    <m:rPr>
                      <m:sty m:val="p"/>
                    </m:rPr>
                    <a:rPr lang="es-ES" b="0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cm</m:t>
                  </m:r>
                </m:oMath>
              </a14:m>
              <a:endParaRPr lang="es-PE" i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23" name="Object 97">
              <a:extLst>
                <a:ext uri="{63B3BB69-23CF-44E3-9099-C40C66FF867C}">
                  <a14:compatExt xmlns:a14="http://schemas.microsoft.com/office/drawing/2010/main" spid="_x0000_s1121"/>
                </a:ext>
                <a:ext uri="{FF2B5EF4-FFF2-40B4-BE49-F238E27FC236}">
                  <a16:creationId xmlns:a16="http://schemas.microsoft.com/office/drawing/2014/main" id="{1A617C95-BFF0-44B5-BBE4-265EF9BED684}"/>
                </a:ext>
              </a:extLst>
            </xdr:cNvPr>
            <xdr:cNvSpPr txBox="1"/>
          </xdr:nvSpPr>
          <xdr:spPr>
            <a:xfrm>
              <a:off x="3071811" y="45127862"/>
              <a:ext cx="1179514" cy="265639"/>
            </a:xfrm>
            <a:prstGeom prst="rect">
              <a:avLst/>
            </a:prstGeom>
            <a:noFill/>
          </xdr:spPr>
          <xdr:txBody>
            <a:bodyPr vertOverflow="clip" horzOverflow="clip" wrap="square">
              <a:spAutoFit/>
            </a:bodyPr>
            <a:lstStyle/>
            <a:p>
              <a:r>
                <a:rPr lang="es-ES" sz="110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Smax2=</a:t>
              </a:r>
              <a:r>
                <a:rPr lang="es-PE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s-ES" i="0">
                  <a:latin typeface="Cambria Math" panose="02040503050406030204" pitchFamily="18" charset="0"/>
                  <a:ea typeface="Cambria Math" panose="02040503050406030204" pitchFamily="18" charset="0"/>
                </a:rPr>
                <a:t>4</a:t>
              </a:r>
              <a:r>
                <a:rPr lang="es-E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5 cm</a:t>
              </a:r>
              <a:endParaRPr lang="es-PE" i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twoCellAnchor editAs="oneCell">
    <xdr:from>
      <xdr:col>1</xdr:col>
      <xdr:colOff>37291</xdr:colOff>
      <xdr:row>200</xdr:row>
      <xdr:rowOff>124883</xdr:rowOff>
    </xdr:from>
    <xdr:to>
      <xdr:col>6</xdr:col>
      <xdr:colOff>303478</xdr:colOff>
      <xdr:row>205</xdr:row>
      <xdr:rowOff>22627</xdr:rowOff>
    </xdr:to>
    <xdr:pic>
      <xdr:nvPicPr>
        <xdr:cNvPr id="224" name="Picture 71">
          <a:extLst>
            <a:ext uri="{FF2B5EF4-FFF2-40B4-BE49-F238E27FC236}">
              <a16:creationId xmlns:a16="http://schemas.microsoft.com/office/drawing/2014/main" id="{FD1F0456-2A0D-4C0D-9CF6-040F0102FA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066" y="38243933"/>
          <a:ext cx="4600062" cy="8502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547871</xdr:colOff>
      <xdr:row>268</xdr:row>
      <xdr:rowOff>175137</xdr:rowOff>
    </xdr:from>
    <xdr:to>
      <xdr:col>2</xdr:col>
      <xdr:colOff>463960</xdr:colOff>
      <xdr:row>268</xdr:row>
      <xdr:rowOff>178288</xdr:rowOff>
    </xdr:to>
    <xdr:cxnSp macro="">
      <xdr:nvCxnSpPr>
        <xdr:cNvPr id="225" name="Conector recto 224">
          <a:extLst>
            <a:ext uri="{FF2B5EF4-FFF2-40B4-BE49-F238E27FC236}">
              <a16:creationId xmlns:a16="http://schemas.microsoft.com/office/drawing/2014/main" id="{122282D6-E0A6-4270-93ED-F7635A674747}"/>
            </a:ext>
          </a:extLst>
        </xdr:cNvPr>
        <xdr:cNvCxnSpPr/>
      </xdr:nvCxnSpPr>
      <xdr:spPr>
        <a:xfrm flipV="1">
          <a:off x="547871" y="51267237"/>
          <a:ext cx="1649639" cy="3151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547921</xdr:colOff>
      <xdr:row>268</xdr:row>
      <xdr:rowOff>22199</xdr:rowOff>
    </xdr:from>
    <xdr:to>
      <xdr:col>2</xdr:col>
      <xdr:colOff>384073</xdr:colOff>
      <xdr:row>268</xdr:row>
      <xdr:rowOff>27652</xdr:rowOff>
    </xdr:to>
    <xdr:cxnSp macro="">
      <xdr:nvCxnSpPr>
        <xdr:cNvPr id="226" name="Conector recto 225">
          <a:extLst>
            <a:ext uri="{FF2B5EF4-FFF2-40B4-BE49-F238E27FC236}">
              <a16:creationId xmlns:a16="http://schemas.microsoft.com/office/drawing/2014/main" id="{30A48F65-FA0D-4910-B146-3554623284C0}"/>
            </a:ext>
          </a:extLst>
        </xdr:cNvPr>
        <xdr:cNvCxnSpPr/>
      </xdr:nvCxnSpPr>
      <xdr:spPr>
        <a:xfrm flipH="1" flipV="1">
          <a:off x="547921" y="51114299"/>
          <a:ext cx="1569702" cy="545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372303</xdr:colOff>
      <xdr:row>268</xdr:row>
      <xdr:rowOff>30946</xdr:rowOff>
    </xdr:from>
    <xdr:to>
      <xdr:col>3</xdr:col>
      <xdr:colOff>465172</xdr:colOff>
      <xdr:row>271</xdr:row>
      <xdr:rowOff>85716</xdr:rowOff>
    </xdr:to>
    <xdr:cxnSp macro="">
      <xdr:nvCxnSpPr>
        <xdr:cNvPr id="227" name="Conector recto 226">
          <a:extLst>
            <a:ext uri="{FF2B5EF4-FFF2-40B4-BE49-F238E27FC236}">
              <a16:creationId xmlns:a16="http://schemas.microsoft.com/office/drawing/2014/main" id="{F5053FDC-94B4-4D95-B986-DBE10DFB67AF}"/>
            </a:ext>
          </a:extLst>
        </xdr:cNvPr>
        <xdr:cNvCxnSpPr/>
      </xdr:nvCxnSpPr>
      <xdr:spPr>
        <a:xfrm flipH="1" flipV="1">
          <a:off x="2105853" y="51123046"/>
          <a:ext cx="959644" cy="65484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238125</xdr:colOff>
      <xdr:row>277</xdr:row>
      <xdr:rowOff>46775</xdr:rowOff>
    </xdr:from>
    <xdr:to>
      <xdr:col>7</xdr:col>
      <xdr:colOff>132696</xdr:colOff>
      <xdr:row>277</xdr:row>
      <xdr:rowOff>61632</xdr:rowOff>
    </xdr:to>
    <xdr:cxnSp macro="">
      <xdr:nvCxnSpPr>
        <xdr:cNvPr id="228" name="Conector recto 227">
          <a:extLst>
            <a:ext uri="{FF2B5EF4-FFF2-40B4-BE49-F238E27FC236}">
              <a16:creationId xmlns:a16="http://schemas.microsoft.com/office/drawing/2014/main" id="{D6836A9F-7813-4EA0-B3A9-180E3209CA02}"/>
            </a:ext>
          </a:extLst>
        </xdr:cNvPr>
        <xdr:cNvCxnSpPr/>
      </xdr:nvCxnSpPr>
      <xdr:spPr>
        <a:xfrm flipH="1">
          <a:off x="4572000" y="52939100"/>
          <a:ext cx="1628121" cy="1485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470858</xdr:colOff>
      <xdr:row>278</xdr:row>
      <xdr:rowOff>51743</xdr:rowOff>
    </xdr:from>
    <xdr:to>
      <xdr:col>7</xdr:col>
      <xdr:colOff>133745</xdr:colOff>
      <xdr:row>278</xdr:row>
      <xdr:rowOff>55128</xdr:rowOff>
    </xdr:to>
    <xdr:cxnSp macro="">
      <xdr:nvCxnSpPr>
        <xdr:cNvPr id="229" name="Conector recto 228">
          <a:extLst>
            <a:ext uri="{FF2B5EF4-FFF2-40B4-BE49-F238E27FC236}">
              <a16:creationId xmlns:a16="http://schemas.microsoft.com/office/drawing/2014/main" id="{26708525-E92E-4DF4-A5CD-18DE60DD6508}"/>
            </a:ext>
          </a:extLst>
        </xdr:cNvPr>
        <xdr:cNvCxnSpPr/>
      </xdr:nvCxnSpPr>
      <xdr:spPr>
        <a:xfrm flipV="1">
          <a:off x="4804733" y="53144093"/>
          <a:ext cx="1396437" cy="338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54769</xdr:colOff>
      <xdr:row>268</xdr:row>
      <xdr:rowOff>83345</xdr:rowOff>
    </xdr:from>
    <xdr:to>
      <xdr:col>5</xdr:col>
      <xdr:colOff>479652</xdr:colOff>
      <xdr:row>278</xdr:row>
      <xdr:rowOff>57830</xdr:rowOff>
    </xdr:to>
    <xdr:cxnSp macro="">
      <xdr:nvCxnSpPr>
        <xdr:cNvPr id="230" name="Conector recto 229">
          <a:extLst>
            <a:ext uri="{FF2B5EF4-FFF2-40B4-BE49-F238E27FC236}">
              <a16:creationId xmlns:a16="http://schemas.microsoft.com/office/drawing/2014/main" id="{9BFCF8D2-F9A7-430F-AC96-CC6A7ED15588}"/>
            </a:ext>
          </a:extLst>
        </xdr:cNvPr>
        <xdr:cNvCxnSpPr/>
      </xdr:nvCxnSpPr>
      <xdr:spPr>
        <a:xfrm flipH="1" flipV="1">
          <a:off x="1788319" y="51175445"/>
          <a:ext cx="3025208" cy="197473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586862</xdr:colOff>
      <xdr:row>268</xdr:row>
      <xdr:rowOff>79888</xdr:rowOff>
    </xdr:from>
    <xdr:to>
      <xdr:col>2</xdr:col>
      <xdr:colOff>59408</xdr:colOff>
      <xdr:row>268</xdr:row>
      <xdr:rowOff>81168</xdr:rowOff>
    </xdr:to>
    <xdr:cxnSp macro="">
      <xdr:nvCxnSpPr>
        <xdr:cNvPr id="231" name="Conector recto 230">
          <a:extLst>
            <a:ext uri="{FF2B5EF4-FFF2-40B4-BE49-F238E27FC236}">
              <a16:creationId xmlns:a16="http://schemas.microsoft.com/office/drawing/2014/main" id="{73D755AB-3456-4EDA-BE56-E80BE80E9237}"/>
            </a:ext>
          </a:extLst>
        </xdr:cNvPr>
        <xdr:cNvCxnSpPr/>
      </xdr:nvCxnSpPr>
      <xdr:spPr>
        <a:xfrm>
          <a:off x="1453637" y="51171988"/>
          <a:ext cx="339321" cy="128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457486</xdr:colOff>
      <xdr:row>268</xdr:row>
      <xdr:rowOff>172235</xdr:rowOff>
    </xdr:from>
    <xdr:to>
      <xdr:col>2</xdr:col>
      <xdr:colOff>711401</xdr:colOff>
      <xdr:row>269</xdr:row>
      <xdr:rowOff>147028</xdr:rowOff>
    </xdr:to>
    <xdr:cxnSp macro="">
      <xdr:nvCxnSpPr>
        <xdr:cNvPr id="232" name="Conector recto 231">
          <a:extLst>
            <a:ext uri="{FF2B5EF4-FFF2-40B4-BE49-F238E27FC236}">
              <a16:creationId xmlns:a16="http://schemas.microsoft.com/office/drawing/2014/main" id="{9FA8E4D9-53A7-477C-8563-6201EA12C38D}"/>
            </a:ext>
          </a:extLst>
        </xdr:cNvPr>
        <xdr:cNvCxnSpPr/>
      </xdr:nvCxnSpPr>
      <xdr:spPr>
        <a:xfrm flipH="1" flipV="1">
          <a:off x="2191036" y="51264335"/>
          <a:ext cx="253915" cy="174818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319367</xdr:colOff>
      <xdr:row>274</xdr:row>
      <xdr:rowOff>19611</xdr:rowOff>
    </xdr:from>
    <xdr:to>
      <xdr:col>5</xdr:col>
      <xdr:colOff>645242</xdr:colOff>
      <xdr:row>278</xdr:row>
      <xdr:rowOff>3072</xdr:rowOff>
    </xdr:to>
    <xdr:cxnSp macro="">
      <xdr:nvCxnSpPr>
        <xdr:cNvPr id="233" name="Conector recto 232">
          <a:extLst>
            <a:ext uri="{FF2B5EF4-FFF2-40B4-BE49-F238E27FC236}">
              <a16:creationId xmlns:a16="http://schemas.microsoft.com/office/drawing/2014/main" id="{A3FF0DD9-6D0F-4739-9C9D-037A6B6C3461}"/>
            </a:ext>
          </a:extLst>
        </xdr:cNvPr>
        <xdr:cNvCxnSpPr/>
      </xdr:nvCxnSpPr>
      <xdr:spPr>
        <a:xfrm flipH="1" flipV="1">
          <a:off x="3786467" y="52311861"/>
          <a:ext cx="1192650" cy="78356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646236</xdr:colOff>
      <xdr:row>278</xdr:row>
      <xdr:rowOff>2258</xdr:rowOff>
    </xdr:from>
    <xdr:to>
      <xdr:col>6</xdr:col>
      <xdr:colOff>136103</xdr:colOff>
      <xdr:row>278</xdr:row>
      <xdr:rowOff>2277</xdr:rowOff>
    </xdr:to>
    <xdr:cxnSp macro="">
      <xdr:nvCxnSpPr>
        <xdr:cNvPr id="234" name="Conector recto 233">
          <a:extLst>
            <a:ext uri="{FF2B5EF4-FFF2-40B4-BE49-F238E27FC236}">
              <a16:creationId xmlns:a16="http://schemas.microsoft.com/office/drawing/2014/main" id="{FC7310CE-3D60-4F78-9D42-2C6CBC34668B}"/>
            </a:ext>
          </a:extLst>
        </xdr:cNvPr>
        <xdr:cNvCxnSpPr/>
      </xdr:nvCxnSpPr>
      <xdr:spPr>
        <a:xfrm flipH="1" flipV="1">
          <a:off x="4980111" y="53094608"/>
          <a:ext cx="356642" cy="1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787830</xdr:colOff>
      <xdr:row>276</xdr:row>
      <xdr:rowOff>37056</xdr:rowOff>
    </xdr:from>
    <xdr:to>
      <xdr:col>5</xdr:col>
      <xdr:colOff>259364</xdr:colOff>
      <xdr:row>277</xdr:row>
      <xdr:rowOff>61625</xdr:rowOff>
    </xdr:to>
    <xdr:cxnSp macro="">
      <xdr:nvCxnSpPr>
        <xdr:cNvPr id="235" name="Conector recto 234">
          <a:extLst>
            <a:ext uri="{FF2B5EF4-FFF2-40B4-BE49-F238E27FC236}">
              <a16:creationId xmlns:a16="http://schemas.microsoft.com/office/drawing/2014/main" id="{BA393238-C7E6-4753-83AF-ED6586C4DFF2}"/>
            </a:ext>
          </a:extLst>
        </xdr:cNvPr>
        <xdr:cNvCxnSpPr/>
      </xdr:nvCxnSpPr>
      <xdr:spPr>
        <a:xfrm>
          <a:off x="4254930" y="52729356"/>
          <a:ext cx="338309" cy="22459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690267</xdr:colOff>
      <xdr:row>277</xdr:row>
      <xdr:rowOff>60713</xdr:rowOff>
    </xdr:from>
    <xdr:to>
      <xdr:col>6</xdr:col>
      <xdr:colOff>735986</xdr:colOff>
      <xdr:row>277</xdr:row>
      <xdr:rowOff>104294</xdr:rowOff>
    </xdr:to>
    <xdr:sp macro="" textlink="">
      <xdr:nvSpPr>
        <xdr:cNvPr id="236" name="Diagrama de flujo: conector 235">
          <a:extLst>
            <a:ext uri="{FF2B5EF4-FFF2-40B4-BE49-F238E27FC236}">
              <a16:creationId xmlns:a16="http://schemas.microsoft.com/office/drawing/2014/main" id="{2C7E0AEA-F79D-40B8-BEC4-BD7D79C14164}"/>
            </a:ext>
          </a:extLst>
        </xdr:cNvPr>
        <xdr:cNvSpPr/>
      </xdr:nvSpPr>
      <xdr:spPr>
        <a:xfrm>
          <a:off x="5890917" y="52953038"/>
          <a:ext cx="45719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641948</xdr:colOff>
      <xdr:row>268</xdr:row>
      <xdr:rowOff>172633</xdr:rowOff>
    </xdr:from>
    <xdr:to>
      <xdr:col>1</xdr:col>
      <xdr:colOff>861203</xdr:colOff>
      <xdr:row>271</xdr:row>
      <xdr:rowOff>25267</xdr:rowOff>
    </xdr:to>
    <xdr:cxnSp macro="">
      <xdr:nvCxnSpPr>
        <xdr:cNvPr id="237" name="Conector: curvado 236">
          <a:extLst>
            <a:ext uri="{FF2B5EF4-FFF2-40B4-BE49-F238E27FC236}">
              <a16:creationId xmlns:a16="http://schemas.microsoft.com/office/drawing/2014/main" id="{DFD8AEB9-822F-4EA8-A991-F2FEC018F125}"/>
            </a:ext>
          </a:extLst>
        </xdr:cNvPr>
        <xdr:cNvCxnSpPr/>
      </xdr:nvCxnSpPr>
      <xdr:spPr>
        <a:xfrm rot="5400000" flipH="1" flipV="1">
          <a:off x="1391996" y="51381460"/>
          <a:ext cx="452709" cy="219255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245441</xdr:colOff>
      <xdr:row>273</xdr:row>
      <xdr:rowOff>79644</xdr:rowOff>
    </xdr:from>
    <xdr:to>
      <xdr:col>3</xdr:col>
      <xdr:colOff>709355</xdr:colOff>
      <xdr:row>275</xdr:row>
      <xdr:rowOff>40185</xdr:rowOff>
    </xdr:to>
    <xdr:cxnSp macro="">
      <xdr:nvCxnSpPr>
        <xdr:cNvPr id="238" name="Conector: curvado 237">
          <a:extLst>
            <a:ext uri="{FF2B5EF4-FFF2-40B4-BE49-F238E27FC236}">
              <a16:creationId xmlns:a16="http://schemas.microsoft.com/office/drawing/2014/main" id="{59DE1500-9BF1-43F2-8602-B25A47FB492C}"/>
            </a:ext>
          </a:extLst>
        </xdr:cNvPr>
        <xdr:cNvCxnSpPr/>
      </xdr:nvCxnSpPr>
      <xdr:spPr>
        <a:xfrm rot="5400000" flipH="1" flipV="1">
          <a:off x="2897427" y="52120208"/>
          <a:ext cx="360591" cy="463914"/>
        </a:xfrm>
        <a:prstGeom prst="curvedConnector3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796554</xdr:colOff>
      <xdr:row>278</xdr:row>
      <xdr:rowOff>51765</xdr:rowOff>
    </xdr:from>
    <xdr:to>
      <xdr:col>6</xdr:col>
      <xdr:colOff>281357</xdr:colOff>
      <xdr:row>280</xdr:row>
      <xdr:rowOff>20966</xdr:rowOff>
    </xdr:to>
    <xdr:cxnSp macro="">
      <xdr:nvCxnSpPr>
        <xdr:cNvPr id="239" name="Conector: curvado 238">
          <a:extLst>
            <a:ext uri="{FF2B5EF4-FFF2-40B4-BE49-F238E27FC236}">
              <a16:creationId xmlns:a16="http://schemas.microsoft.com/office/drawing/2014/main" id="{3B58B0D3-8CF4-434F-92C1-8449970682E3}"/>
            </a:ext>
          </a:extLst>
        </xdr:cNvPr>
        <xdr:cNvCxnSpPr/>
      </xdr:nvCxnSpPr>
      <xdr:spPr>
        <a:xfrm rot="5400000" flipH="1" flipV="1">
          <a:off x="5121592" y="53152952"/>
          <a:ext cx="369251" cy="351578"/>
        </a:xfrm>
        <a:prstGeom prst="curvedConnector3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161441</xdr:colOff>
      <xdr:row>276</xdr:row>
      <xdr:rowOff>118606</xdr:rowOff>
    </xdr:from>
    <xdr:to>
      <xdr:col>4</xdr:col>
      <xdr:colOff>835692</xdr:colOff>
      <xdr:row>278</xdr:row>
      <xdr:rowOff>58119</xdr:rowOff>
    </xdr:to>
    <xdr:cxnSp macro="">
      <xdr:nvCxnSpPr>
        <xdr:cNvPr id="240" name="Conector recto de flecha 239">
          <a:extLst>
            <a:ext uri="{FF2B5EF4-FFF2-40B4-BE49-F238E27FC236}">
              <a16:creationId xmlns:a16="http://schemas.microsoft.com/office/drawing/2014/main" id="{A1C976D0-255C-4D13-841B-2149D58E055E}"/>
            </a:ext>
          </a:extLst>
        </xdr:cNvPr>
        <xdr:cNvCxnSpPr>
          <a:endCxn id="293" idx="3"/>
        </xdr:cNvCxnSpPr>
      </xdr:nvCxnSpPr>
      <xdr:spPr>
        <a:xfrm flipV="1">
          <a:off x="3628541" y="52810906"/>
          <a:ext cx="674251" cy="3395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849631</xdr:colOff>
      <xdr:row>273</xdr:row>
      <xdr:rowOff>182884</xdr:rowOff>
    </xdr:from>
    <xdr:to>
      <xdr:col>5</xdr:col>
      <xdr:colOff>339090</xdr:colOff>
      <xdr:row>275</xdr:row>
      <xdr:rowOff>160020</xdr:rowOff>
    </xdr:to>
    <xdr:cxnSp macro="">
      <xdr:nvCxnSpPr>
        <xdr:cNvPr id="241" name="Conector: curvado 240">
          <a:extLst>
            <a:ext uri="{FF2B5EF4-FFF2-40B4-BE49-F238E27FC236}">
              <a16:creationId xmlns:a16="http://schemas.microsoft.com/office/drawing/2014/main" id="{4428C21F-840C-495E-8098-EDFB5F91EA6C}"/>
            </a:ext>
          </a:extLst>
        </xdr:cNvPr>
        <xdr:cNvCxnSpPr/>
      </xdr:nvCxnSpPr>
      <xdr:spPr>
        <a:xfrm rot="5400000">
          <a:off x="4306255" y="52285585"/>
          <a:ext cx="377186" cy="356234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277634</xdr:colOff>
      <xdr:row>266</xdr:row>
      <xdr:rowOff>10886</xdr:rowOff>
    </xdr:from>
    <xdr:to>
      <xdr:col>2</xdr:col>
      <xdr:colOff>59871</xdr:colOff>
      <xdr:row>268</xdr:row>
      <xdr:rowOff>38008</xdr:rowOff>
    </xdr:to>
    <xdr:cxnSp macro="">
      <xdr:nvCxnSpPr>
        <xdr:cNvPr id="242" name="Conector recto de flecha 241">
          <a:extLst>
            <a:ext uri="{FF2B5EF4-FFF2-40B4-BE49-F238E27FC236}">
              <a16:creationId xmlns:a16="http://schemas.microsoft.com/office/drawing/2014/main" id="{63AF1182-70F3-4F15-9AB9-A3352BEDD6B3}"/>
            </a:ext>
          </a:extLst>
        </xdr:cNvPr>
        <xdr:cNvCxnSpPr>
          <a:endCxn id="313" idx="7"/>
        </xdr:cNvCxnSpPr>
      </xdr:nvCxnSpPr>
      <xdr:spPr>
        <a:xfrm flipH="1">
          <a:off x="1144409" y="50702936"/>
          <a:ext cx="649012" cy="42717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5698</xdr:colOff>
      <xdr:row>276</xdr:row>
      <xdr:rowOff>0</xdr:rowOff>
    </xdr:from>
    <xdr:to>
      <xdr:col>6</xdr:col>
      <xdr:colOff>303989</xdr:colOff>
      <xdr:row>277</xdr:row>
      <xdr:rowOff>77739</xdr:rowOff>
    </xdr:to>
    <xdr:cxnSp macro="">
      <xdr:nvCxnSpPr>
        <xdr:cNvPr id="243" name="Conector recto de flecha 242">
          <a:extLst>
            <a:ext uri="{FF2B5EF4-FFF2-40B4-BE49-F238E27FC236}">
              <a16:creationId xmlns:a16="http://schemas.microsoft.com/office/drawing/2014/main" id="{1FB5A7B3-F8E0-400B-AC38-2E655559F2FD}"/>
            </a:ext>
          </a:extLst>
        </xdr:cNvPr>
        <xdr:cNvCxnSpPr>
          <a:endCxn id="288" idx="7"/>
        </xdr:cNvCxnSpPr>
      </xdr:nvCxnSpPr>
      <xdr:spPr>
        <a:xfrm flipH="1">
          <a:off x="5206348" y="52692300"/>
          <a:ext cx="298291" cy="2777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785863</xdr:colOff>
      <xdr:row>168</xdr:row>
      <xdr:rowOff>146633</xdr:rowOff>
    </xdr:from>
    <xdr:to>
      <xdr:col>3</xdr:col>
      <xdr:colOff>67223</xdr:colOff>
      <xdr:row>169</xdr:row>
      <xdr:rowOff>166750</xdr:rowOff>
    </xdr:to>
    <xdr:cxnSp macro="">
      <xdr:nvCxnSpPr>
        <xdr:cNvPr id="244" name="Conector recto de flecha 243">
          <a:extLst>
            <a:ext uri="{FF2B5EF4-FFF2-40B4-BE49-F238E27FC236}">
              <a16:creationId xmlns:a16="http://schemas.microsoft.com/office/drawing/2014/main" id="{A170B1B5-F017-4B2A-BF9B-4C366FAE2FC5}"/>
            </a:ext>
          </a:extLst>
        </xdr:cNvPr>
        <xdr:cNvCxnSpPr/>
      </xdr:nvCxnSpPr>
      <xdr:spPr>
        <a:xfrm>
          <a:off x="2519413" y="32083958"/>
          <a:ext cx="148135" cy="22014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432131</xdr:colOff>
      <xdr:row>167</xdr:row>
      <xdr:rowOff>128485</xdr:rowOff>
    </xdr:from>
    <xdr:to>
      <xdr:col>2</xdr:col>
      <xdr:colOff>811214</xdr:colOff>
      <xdr:row>169</xdr:row>
      <xdr:rowOff>60670</xdr:rowOff>
    </xdr:to>
    <xdr:cxnSp macro="">
      <xdr:nvCxnSpPr>
        <xdr:cNvPr id="245" name="Conector: curvado 244">
          <a:extLst>
            <a:ext uri="{FF2B5EF4-FFF2-40B4-BE49-F238E27FC236}">
              <a16:creationId xmlns:a16="http://schemas.microsoft.com/office/drawing/2014/main" id="{095733D7-D21E-415A-B795-3E14012AAC17}"/>
            </a:ext>
          </a:extLst>
        </xdr:cNvPr>
        <xdr:cNvCxnSpPr/>
      </xdr:nvCxnSpPr>
      <xdr:spPr>
        <a:xfrm>
          <a:off x="2165681" y="31865785"/>
          <a:ext cx="379083" cy="332235"/>
        </a:xfrm>
        <a:prstGeom prst="curvedConnector3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449</xdr:colOff>
      <xdr:row>172</xdr:row>
      <xdr:rowOff>94958</xdr:rowOff>
    </xdr:from>
    <xdr:to>
      <xdr:col>2</xdr:col>
      <xdr:colOff>46168</xdr:colOff>
      <xdr:row>172</xdr:row>
      <xdr:rowOff>138540</xdr:rowOff>
    </xdr:to>
    <xdr:sp macro="" textlink="">
      <xdr:nvSpPr>
        <xdr:cNvPr id="246" name="Diagrama de flujo: conector 245">
          <a:extLst>
            <a:ext uri="{FF2B5EF4-FFF2-40B4-BE49-F238E27FC236}">
              <a16:creationId xmlns:a16="http://schemas.microsoft.com/office/drawing/2014/main" id="{64549A24-7E98-4847-BD2C-1B35E46C7A88}"/>
            </a:ext>
          </a:extLst>
        </xdr:cNvPr>
        <xdr:cNvSpPr/>
      </xdr:nvSpPr>
      <xdr:spPr>
        <a:xfrm>
          <a:off x="1733999" y="32813333"/>
          <a:ext cx="45719" cy="43582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799476</xdr:colOff>
      <xdr:row>172</xdr:row>
      <xdr:rowOff>8562</xdr:rowOff>
    </xdr:from>
    <xdr:to>
      <xdr:col>1</xdr:col>
      <xdr:colOff>845195</xdr:colOff>
      <xdr:row>172</xdr:row>
      <xdr:rowOff>52144</xdr:rowOff>
    </xdr:to>
    <xdr:sp macro="" textlink="">
      <xdr:nvSpPr>
        <xdr:cNvPr id="247" name="Diagrama de flujo: conector 246">
          <a:extLst>
            <a:ext uri="{FF2B5EF4-FFF2-40B4-BE49-F238E27FC236}">
              <a16:creationId xmlns:a16="http://schemas.microsoft.com/office/drawing/2014/main" id="{DED19C26-7FEA-4059-AF53-FAC46E8FF50E}"/>
            </a:ext>
          </a:extLst>
        </xdr:cNvPr>
        <xdr:cNvSpPr/>
      </xdr:nvSpPr>
      <xdr:spPr>
        <a:xfrm>
          <a:off x="1666251" y="32726937"/>
          <a:ext cx="45719" cy="43582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19749</xdr:colOff>
      <xdr:row>46</xdr:row>
      <xdr:rowOff>119709</xdr:rowOff>
    </xdr:from>
    <xdr:to>
      <xdr:col>6</xdr:col>
      <xdr:colOff>35517</xdr:colOff>
      <xdr:row>54</xdr:row>
      <xdr:rowOff>41975</xdr:rowOff>
    </xdr:to>
    <xdr:cxnSp macro="">
      <xdr:nvCxnSpPr>
        <xdr:cNvPr id="248" name="Conector recto 247">
          <a:extLst>
            <a:ext uri="{FF2B5EF4-FFF2-40B4-BE49-F238E27FC236}">
              <a16:creationId xmlns:a16="http://schemas.microsoft.com/office/drawing/2014/main" id="{3CC929FA-CE88-4BEF-84A8-A4723B5F5DCC}"/>
            </a:ext>
          </a:extLst>
        </xdr:cNvPr>
        <xdr:cNvCxnSpPr/>
      </xdr:nvCxnSpPr>
      <xdr:spPr>
        <a:xfrm>
          <a:off x="5220399" y="9397059"/>
          <a:ext cx="15768" cy="132244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264781</xdr:colOff>
      <xdr:row>35</xdr:row>
      <xdr:rowOff>33237</xdr:rowOff>
    </xdr:from>
    <xdr:to>
      <xdr:col>7</xdr:col>
      <xdr:colOff>269001</xdr:colOff>
      <xdr:row>36</xdr:row>
      <xdr:rowOff>64327</xdr:rowOff>
    </xdr:to>
    <xdr:cxnSp macro="">
      <xdr:nvCxnSpPr>
        <xdr:cNvPr id="249" name="Conector recto de flecha 248">
          <a:extLst>
            <a:ext uri="{FF2B5EF4-FFF2-40B4-BE49-F238E27FC236}">
              <a16:creationId xmlns:a16="http://schemas.microsoft.com/office/drawing/2014/main" id="{5A6FF7F9-091C-43B4-875E-D52529906C37}"/>
            </a:ext>
          </a:extLst>
        </xdr:cNvPr>
        <xdr:cNvCxnSpPr/>
      </xdr:nvCxnSpPr>
      <xdr:spPr>
        <a:xfrm flipH="1" flipV="1">
          <a:off x="6332206" y="7300812"/>
          <a:ext cx="4220" cy="23111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518809</xdr:colOff>
      <xdr:row>267</xdr:row>
      <xdr:rowOff>187226</xdr:rowOff>
    </xdr:from>
    <xdr:to>
      <xdr:col>2</xdr:col>
      <xdr:colOff>644457</xdr:colOff>
      <xdr:row>267</xdr:row>
      <xdr:rowOff>187226</xdr:rowOff>
    </xdr:to>
    <xdr:cxnSp macro="">
      <xdr:nvCxnSpPr>
        <xdr:cNvPr id="250" name="Conector recto 249">
          <a:extLst>
            <a:ext uri="{FF2B5EF4-FFF2-40B4-BE49-F238E27FC236}">
              <a16:creationId xmlns:a16="http://schemas.microsoft.com/office/drawing/2014/main" id="{004421D5-2D5C-4A00-9A3A-A852F019E869}"/>
            </a:ext>
          </a:extLst>
        </xdr:cNvPr>
        <xdr:cNvCxnSpPr/>
      </xdr:nvCxnSpPr>
      <xdr:spPr>
        <a:xfrm>
          <a:off x="518809" y="51079301"/>
          <a:ext cx="185919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510520</xdr:colOff>
      <xdr:row>269</xdr:row>
      <xdr:rowOff>6569</xdr:rowOff>
    </xdr:from>
    <xdr:to>
      <xdr:col>2</xdr:col>
      <xdr:colOff>182692</xdr:colOff>
      <xdr:row>269</xdr:row>
      <xdr:rowOff>10783</xdr:rowOff>
    </xdr:to>
    <xdr:cxnSp macro="">
      <xdr:nvCxnSpPr>
        <xdr:cNvPr id="251" name="Conector recto 250">
          <a:extLst>
            <a:ext uri="{FF2B5EF4-FFF2-40B4-BE49-F238E27FC236}">
              <a16:creationId xmlns:a16="http://schemas.microsoft.com/office/drawing/2014/main" id="{50F92A0F-AED7-4DE1-BC2D-C2BA15C3B2BC}"/>
            </a:ext>
          </a:extLst>
        </xdr:cNvPr>
        <xdr:cNvCxnSpPr/>
      </xdr:nvCxnSpPr>
      <xdr:spPr>
        <a:xfrm>
          <a:off x="510520" y="51298694"/>
          <a:ext cx="1405722" cy="421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514304</xdr:colOff>
      <xdr:row>267</xdr:row>
      <xdr:rowOff>193636</xdr:rowOff>
    </xdr:from>
    <xdr:to>
      <xdr:col>0</xdr:col>
      <xdr:colOff>514852</xdr:colOff>
      <xdr:row>269</xdr:row>
      <xdr:rowOff>742</xdr:rowOff>
    </xdr:to>
    <xdr:cxnSp macro="">
      <xdr:nvCxnSpPr>
        <xdr:cNvPr id="252" name="Conector recto 251">
          <a:extLst>
            <a:ext uri="{FF2B5EF4-FFF2-40B4-BE49-F238E27FC236}">
              <a16:creationId xmlns:a16="http://schemas.microsoft.com/office/drawing/2014/main" id="{B10CF302-25FB-48A3-A1CB-FA43FDF91433}"/>
            </a:ext>
          </a:extLst>
        </xdr:cNvPr>
        <xdr:cNvCxnSpPr/>
      </xdr:nvCxnSpPr>
      <xdr:spPr>
        <a:xfrm flipV="1">
          <a:off x="514304" y="51085711"/>
          <a:ext cx="548" cy="20715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647659</xdr:colOff>
      <xdr:row>267</xdr:row>
      <xdr:rowOff>186171</xdr:rowOff>
    </xdr:from>
    <xdr:to>
      <xdr:col>3</xdr:col>
      <xdr:colOff>72406</xdr:colOff>
      <xdr:row>270</xdr:row>
      <xdr:rowOff>4</xdr:rowOff>
    </xdr:to>
    <xdr:cxnSp macro="">
      <xdr:nvCxnSpPr>
        <xdr:cNvPr id="253" name="Conector: angular 252">
          <a:extLst>
            <a:ext uri="{FF2B5EF4-FFF2-40B4-BE49-F238E27FC236}">
              <a16:creationId xmlns:a16="http://schemas.microsoft.com/office/drawing/2014/main" id="{5A64E61E-339B-495E-AC54-7ACB7F2687AC}"/>
            </a:ext>
          </a:extLst>
        </xdr:cNvPr>
        <xdr:cNvCxnSpPr/>
      </xdr:nvCxnSpPr>
      <xdr:spPr>
        <a:xfrm rot="16200000" flipV="1">
          <a:off x="2320016" y="51139439"/>
          <a:ext cx="413908" cy="291522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67837</xdr:colOff>
      <xdr:row>269</xdr:row>
      <xdr:rowOff>195509</xdr:rowOff>
    </xdr:from>
    <xdr:to>
      <xdr:col>3</xdr:col>
      <xdr:colOff>724669</xdr:colOff>
      <xdr:row>271</xdr:row>
      <xdr:rowOff>5013</xdr:rowOff>
    </xdr:to>
    <xdr:cxnSp macro="">
      <xdr:nvCxnSpPr>
        <xdr:cNvPr id="254" name="Conector: angular 253">
          <a:extLst>
            <a:ext uri="{FF2B5EF4-FFF2-40B4-BE49-F238E27FC236}">
              <a16:creationId xmlns:a16="http://schemas.microsoft.com/office/drawing/2014/main" id="{83221490-1460-4CBE-A4E0-70F0695B13CF}"/>
            </a:ext>
          </a:extLst>
        </xdr:cNvPr>
        <xdr:cNvCxnSpPr/>
      </xdr:nvCxnSpPr>
      <xdr:spPr>
        <a:xfrm rot="10800000" flipH="1" flipV="1">
          <a:off x="2668162" y="51487634"/>
          <a:ext cx="656832" cy="209554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721554</xdr:colOff>
      <xdr:row>271</xdr:row>
      <xdr:rowOff>6653</xdr:rowOff>
    </xdr:from>
    <xdr:to>
      <xdr:col>4</xdr:col>
      <xdr:colOff>149580</xdr:colOff>
      <xdr:row>273</xdr:row>
      <xdr:rowOff>12032</xdr:rowOff>
    </xdr:to>
    <xdr:cxnSp macro="">
      <xdr:nvCxnSpPr>
        <xdr:cNvPr id="255" name="Conector: angular 254">
          <a:extLst>
            <a:ext uri="{FF2B5EF4-FFF2-40B4-BE49-F238E27FC236}">
              <a16:creationId xmlns:a16="http://schemas.microsoft.com/office/drawing/2014/main" id="{47003269-B1F7-4FFA-A123-438A92029E37}"/>
            </a:ext>
          </a:extLst>
        </xdr:cNvPr>
        <xdr:cNvCxnSpPr/>
      </xdr:nvCxnSpPr>
      <xdr:spPr>
        <a:xfrm rot="5400000" flipV="1">
          <a:off x="3266565" y="51754142"/>
          <a:ext cx="405429" cy="294801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151228</xdr:colOff>
      <xdr:row>273</xdr:row>
      <xdr:rowOff>12027</xdr:rowOff>
    </xdr:from>
    <xdr:to>
      <xdr:col>4</xdr:col>
      <xdr:colOff>652652</xdr:colOff>
      <xdr:row>274</xdr:row>
      <xdr:rowOff>22057</xdr:rowOff>
    </xdr:to>
    <xdr:cxnSp macro="">
      <xdr:nvCxnSpPr>
        <xdr:cNvPr id="256" name="Conector: angular 255">
          <a:extLst>
            <a:ext uri="{FF2B5EF4-FFF2-40B4-BE49-F238E27FC236}">
              <a16:creationId xmlns:a16="http://schemas.microsoft.com/office/drawing/2014/main" id="{86B59BC0-E637-49FC-BF2F-8AF7BD9B7206}"/>
            </a:ext>
          </a:extLst>
        </xdr:cNvPr>
        <xdr:cNvCxnSpPr/>
      </xdr:nvCxnSpPr>
      <xdr:spPr>
        <a:xfrm flipH="1" flipV="1">
          <a:off x="3618328" y="52104252"/>
          <a:ext cx="501424" cy="210055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650927</xdr:colOff>
      <xdr:row>274</xdr:row>
      <xdr:rowOff>18684</xdr:rowOff>
    </xdr:from>
    <xdr:to>
      <xdr:col>5</xdr:col>
      <xdr:colOff>78953</xdr:colOff>
      <xdr:row>276</xdr:row>
      <xdr:rowOff>24063</xdr:rowOff>
    </xdr:to>
    <xdr:cxnSp macro="">
      <xdr:nvCxnSpPr>
        <xdr:cNvPr id="257" name="Conector: angular 256">
          <a:extLst>
            <a:ext uri="{FF2B5EF4-FFF2-40B4-BE49-F238E27FC236}">
              <a16:creationId xmlns:a16="http://schemas.microsoft.com/office/drawing/2014/main" id="{66BC6C9D-AD60-499E-979B-453B1607AB49}"/>
            </a:ext>
          </a:extLst>
        </xdr:cNvPr>
        <xdr:cNvCxnSpPr/>
      </xdr:nvCxnSpPr>
      <xdr:spPr>
        <a:xfrm rot="5400000" flipV="1">
          <a:off x="4062713" y="52366248"/>
          <a:ext cx="405429" cy="294801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79169</xdr:colOff>
      <xdr:row>276</xdr:row>
      <xdr:rowOff>24055</xdr:rowOff>
    </xdr:from>
    <xdr:to>
      <xdr:col>5</xdr:col>
      <xdr:colOff>820119</xdr:colOff>
      <xdr:row>277</xdr:row>
      <xdr:rowOff>25831</xdr:rowOff>
    </xdr:to>
    <xdr:cxnSp macro="">
      <xdr:nvCxnSpPr>
        <xdr:cNvPr id="258" name="Conector: angular 257">
          <a:extLst>
            <a:ext uri="{FF2B5EF4-FFF2-40B4-BE49-F238E27FC236}">
              <a16:creationId xmlns:a16="http://schemas.microsoft.com/office/drawing/2014/main" id="{84D919B5-0F17-4E4A-A2FA-F79C9A3AF952}"/>
            </a:ext>
          </a:extLst>
        </xdr:cNvPr>
        <xdr:cNvCxnSpPr/>
      </xdr:nvCxnSpPr>
      <xdr:spPr>
        <a:xfrm>
          <a:off x="4413044" y="52716355"/>
          <a:ext cx="740950" cy="201801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186755</xdr:colOff>
      <xdr:row>269</xdr:row>
      <xdr:rowOff>10624</xdr:rowOff>
    </xdr:from>
    <xdr:to>
      <xdr:col>5</xdr:col>
      <xdr:colOff>478276</xdr:colOff>
      <xdr:row>278</xdr:row>
      <xdr:rowOff>101330</xdr:rowOff>
    </xdr:to>
    <xdr:cxnSp macro="">
      <xdr:nvCxnSpPr>
        <xdr:cNvPr id="259" name="Conector recto 258">
          <a:extLst>
            <a:ext uri="{FF2B5EF4-FFF2-40B4-BE49-F238E27FC236}">
              <a16:creationId xmlns:a16="http://schemas.microsoft.com/office/drawing/2014/main" id="{80F78030-1F07-4AA8-BAD9-72D41832E15F}"/>
            </a:ext>
          </a:extLst>
        </xdr:cNvPr>
        <xdr:cNvCxnSpPr/>
      </xdr:nvCxnSpPr>
      <xdr:spPr>
        <a:xfrm flipH="1" flipV="1">
          <a:off x="1920305" y="51302749"/>
          <a:ext cx="2891846" cy="189093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818745</xdr:colOff>
      <xdr:row>281</xdr:row>
      <xdr:rowOff>109436</xdr:rowOff>
    </xdr:from>
    <xdr:to>
      <xdr:col>2</xdr:col>
      <xdr:colOff>603925</xdr:colOff>
      <xdr:row>281</xdr:row>
      <xdr:rowOff>117542</xdr:rowOff>
    </xdr:to>
    <xdr:cxnSp macro="">
      <xdr:nvCxnSpPr>
        <xdr:cNvPr id="260" name="Conector recto de flecha 259">
          <a:extLst>
            <a:ext uri="{FF2B5EF4-FFF2-40B4-BE49-F238E27FC236}">
              <a16:creationId xmlns:a16="http://schemas.microsoft.com/office/drawing/2014/main" id="{29F2CF45-0C96-4BF1-9C54-55BE8AF96F3C}"/>
            </a:ext>
          </a:extLst>
        </xdr:cNvPr>
        <xdr:cNvCxnSpPr/>
      </xdr:nvCxnSpPr>
      <xdr:spPr>
        <a:xfrm flipV="1">
          <a:off x="818745" y="53801861"/>
          <a:ext cx="1518730" cy="810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603925</xdr:colOff>
      <xdr:row>281</xdr:row>
      <xdr:rowOff>113489</xdr:rowOff>
    </xdr:from>
    <xdr:to>
      <xdr:col>5</xdr:col>
      <xdr:colOff>449904</xdr:colOff>
      <xdr:row>281</xdr:row>
      <xdr:rowOff>113489</xdr:rowOff>
    </xdr:to>
    <xdr:cxnSp macro="">
      <xdr:nvCxnSpPr>
        <xdr:cNvPr id="261" name="Conector recto de flecha 260">
          <a:extLst>
            <a:ext uri="{FF2B5EF4-FFF2-40B4-BE49-F238E27FC236}">
              <a16:creationId xmlns:a16="http://schemas.microsoft.com/office/drawing/2014/main" id="{D96CC9C7-BFF0-4E77-BD0C-4C767A4D5885}"/>
            </a:ext>
          </a:extLst>
        </xdr:cNvPr>
        <xdr:cNvCxnSpPr/>
      </xdr:nvCxnSpPr>
      <xdr:spPr>
        <a:xfrm>
          <a:off x="2337475" y="53805914"/>
          <a:ext cx="2446304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453957</xdr:colOff>
      <xdr:row>281</xdr:row>
      <xdr:rowOff>113489</xdr:rowOff>
    </xdr:from>
    <xdr:to>
      <xdr:col>6</xdr:col>
      <xdr:colOff>701202</xdr:colOff>
      <xdr:row>281</xdr:row>
      <xdr:rowOff>113489</xdr:rowOff>
    </xdr:to>
    <xdr:cxnSp macro="">
      <xdr:nvCxnSpPr>
        <xdr:cNvPr id="262" name="Conector recto de flecha 261">
          <a:extLst>
            <a:ext uri="{FF2B5EF4-FFF2-40B4-BE49-F238E27FC236}">
              <a16:creationId xmlns:a16="http://schemas.microsoft.com/office/drawing/2014/main" id="{05945167-6632-44E6-9BA5-5CA026114863}"/>
            </a:ext>
          </a:extLst>
        </xdr:cNvPr>
        <xdr:cNvCxnSpPr/>
      </xdr:nvCxnSpPr>
      <xdr:spPr>
        <a:xfrm>
          <a:off x="4787832" y="53805914"/>
          <a:ext cx="111402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705255</xdr:colOff>
      <xdr:row>281</xdr:row>
      <xdr:rowOff>113489</xdr:rowOff>
    </xdr:from>
    <xdr:to>
      <xdr:col>7</xdr:col>
      <xdr:colOff>175461</xdr:colOff>
      <xdr:row>281</xdr:row>
      <xdr:rowOff>115303</xdr:rowOff>
    </xdr:to>
    <xdr:cxnSp macro="">
      <xdr:nvCxnSpPr>
        <xdr:cNvPr id="263" name="Conector recto de flecha 262">
          <a:extLst>
            <a:ext uri="{FF2B5EF4-FFF2-40B4-BE49-F238E27FC236}">
              <a16:creationId xmlns:a16="http://schemas.microsoft.com/office/drawing/2014/main" id="{F7CBF7B8-EB5E-4188-B1C0-54F5C3C055E6}"/>
            </a:ext>
          </a:extLst>
        </xdr:cNvPr>
        <xdr:cNvCxnSpPr/>
      </xdr:nvCxnSpPr>
      <xdr:spPr>
        <a:xfrm>
          <a:off x="5905905" y="53805914"/>
          <a:ext cx="336981" cy="1814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602208</xdr:colOff>
      <xdr:row>277</xdr:row>
      <xdr:rowOff>59871</xdr:rowOff>
    </xdr:from>
    <xdr:to>
      <xdr:col>2</xdr:col>
      <xdr:colOff>604157</xdr:colOff>
      <xdr:row>281</xdr:row>
      <xdr:rowOff>44740</xdr:rowOff>
    </xdr:to>
    <xdr:cxnSp macro="">
      <xdr:nvCxnSpPr>
        <xdr:cNvPr id="264" name="Conector recto 263">
          <a:extLst>
            <a:ext uri="{FF2B5EF4-FFF2-40B4-BE49-F238E27FC236}">
              <a16:creationId xmlns:a16="http://schemas.microsoft.com/office/drawing/2014/main" id="{69A5D0D8-3554-4FE3-8A7C-CDFE1F626B0A}"/>
            </a:ext>
          </a:extLst>
        </xdr:cNvPr>
        <xdr:cNvCxnSpPr/>
      </xdr:nvCxnSpPr>
      <xdr:spPr>
        <a:xfrm flipH="1">
          <a:off x="2335758" y="52952196"/>
          <a:ext cx="1949" cy="78496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454138</xdr:colOff>
      <xdr:row>275</xdr:row>
      <xdr:rowOff>150592</xdr:rowOff>
    </xdr:from>
    <xdr:to>
      <xdr:col>0</xdr:col>
      <xdr:colOff>462929</xdr:colOff>
      <xdr:row>281</xdr:row>
      <xdr:rowOff>53876</xdr:rowOff>
    </xdr:to>
    <xdr:cxnSp macro="">
      <xdr:nvCxnSpPr>
        <xdr:cNvPr id="265" name="Conector recto 264">
          <a:extLst>
            <a:ext uri="{FF2B5EF4-FFF2-40B4-BE49-F238E27FC236}">
              <a16:creationId xmlns:a16="http://schemas.microsoft.com/office/drawing/2014/main" id="{6F2FB3FF-E6D0-4407-B847-AC66111C2277}"/>
            </a:ext>
          </a:extLst>
        </xdr:cNvPr>
        <xdr:cNvCxnSpPr/>
      </xdr:nvCxnSpPr>
      <xdr:spPr>
        <a:xfrm flipH="1">
          <a:off x="454138" y="52642867"/>
          <a:ext cx="8791" cy="110343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824581</xdr:colOff>
      <xdr:row>275</xdr:row>
      <xdr:rowOff>145073</xdr:rowOff>
    </xdr:from>
    <xdr:to>
      <xdr:col>0</xdr:col>
      <xdr:colOff>834519</xdr:colOff>
      <xdr:row>281</xdr:row>
      <xdr:rowOff>48357</xdr:rowOff>
    </xdr:to>
    <xdr:cxnSp macro="">
      <xdr:nvCxnSpPr>
        <xdr:cNvPr id="266" name="Conector recto 265">
          <a:extLst>
            <a:ext uri="{FF2B5EF4-FFF2-40B4-BE49-F238E27FC236}">
              <a16:creationId xmlns:a16="http://schemas.microsoft.com/office/drawing/2014/main" id="{94A45453-808F-4D41-AD34-4B8927FF8640}"/>
            </a:ext>
          </a:extLst>
        </xdr:cNvPr>
        <xdr:cNvCxnSpPr/>
      </xdr:nvCxnSpPr>
      <xdr:spPr>
        <a:xfrm flipH="1">
          <a:off x="824581" y="52637348"/>
          <a:ext cx="9938" cy="110343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503386</xdr:colOff>
      <xdr:row>269</xdr:row>
      <xdr:rowOff>43802</xdr:rowOff>
    </xdr:from>
    <xdr:to>
      <xdr:col>0</xdr:col>
      <xdr:colOff>840932</xdr:colOff>
      <xdr:row>271</xdr:row>
      <xdr:rowOff>24429</xdr:rowOff>
    </xdr:to>
    <xdr:sp macro="" textlink="">
      <xdr:nvSpPr>
        <xdr:cNvPr id="267" name="Rectángulo 266">
          <a:extLst>
            <a:ext uri="{FF2B5EF4-FFF2-40B4-BE49-F238E27FC236}">
              <a16:creationId xmlns:a16="http://schemas.microsoft.com/office/drawing/2014/main" id="{BE4E872F-6608-4B9B-8118-884F5CC9F3C6}"/>
            </a:ext>
          </a:extLst>
        </xdr:cNvPr>
        <xdr:cNvSpPr/>
      </xdr:nvSpPr>
      <xdr:spPr>
        <a:xfrm>
          <a:off x="503386" y="51335927"/>
          <a:ext cx="337546" cy="380677"/>
        </a:xfrm>
        <a:prstGeom prst="rect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616304</xdr:colOff>
      <xdr:row>271</xdr:row>
      <xdr:rowOff>36711</xdr:rowOff>
    </xdr:from>
    <xdr:to>
      <xdr:col>0</xdr:col>
      <xdr:colOff>686218</xdr:colOff>
      <xdr:row>272</xdr:row>
      <xdr:rowOff>35944</xdr:rowOff>
    </xdr:to>
    <xdr:cxnSp macro="">
      <xdr:nvCxnSpPr>
        <xdr:cNvPr id="268" name="Conector recto de flecha 267">
          <a:extLst>
            <a:ext uri="{FF2B5EF4-FFF2-40B4-BE49-F238E27FC236}">
              <a16:creationId xmlns:a16="http://schemas.microsoft.com/office/drawing/2014/main" id="{1C3120B5-E036-496B-B470-3CCD9685DC85}"/>
            </a:ext>
          </a:extLst>
        </xdr:cNvPr>
        <xdr:cNvCxnSpPr/>
      </xdr:nvCxnSpPr>
      <xdr:spPr>
        <a:xfrm flipV="1">
          <a:off x="616304" y="51728886"/>
          <a:ext cx="69914" cy="199258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515684</xdr:colOff>
      <xdr:row>271</xdr:row>
      <xdr:rowOff>167217</xdr:rowOff>
    </xdr:from>
    <xdr:to>
      <xdr:col>3</xdr:col>
      <xdr:colOff>663280</xdr:colOff>
      <xdr:row>272</xdr:row>
      <xdr:rowOff>187334</xdr:rowOff>
    </xdr:to>
    <xdr:cxnSp macro="">
      <xdr:nvCxnSpPr>
        <xdr:cNvPr id="269" name="Conector recto de flecha 268">
          <a:extLst>
            <a:ext uri="{FF2B5EF4-FFF2-40B4-BE49-F238E27FC236}">
              <a16:creationId xmlns:a16="http://schemas.microsoft.com/office/drawing/2014/main" id="{EB333F0C-317C-436A-8440-50FFE82EB673}"/>
            </a:ext>
          </a:extLst>
        </xdr:cNvPr>
        <xdr:cNvCxnSpPr/>
      </xdr:nvCxnSpPr>
      <xdr:spPr>
        <a:xfrm flipH="1">
          <a:off x="3116009" y="51859392"/>
          <a:ext cx="147596" cy="22014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408375</xdr:colOff>
      <xdr:row>267</xdr:row>
      <xdr:rowOff>190501</xdr:rowOff>
    </xdr:from>
    <xdr:to>
      <xdr:col>0</xdr:col>
      <xdr:colOff>412595</xdr:colOff>
      <xdr:row>269</xdr:row>
      <xdr:rowOff>21566</xdr:rowOff>
    </xdr:to>
    <xdr:cxnSp macro="">
      <xdr:nvCxnSpPr>
        <xdr:cNvPr id="270" name="Conector recto de flecha 269">
          <a:extLst>
            <a:ext uri="{FF2B5EF4-FFF2-40B4-BE49-F238E27FC236}">
              <a16:creationId xmlns:a16="http://schemas.microsoft.com/office/drawing/2014/main" id="{3A163614-9C66-4C0F-A96B-B6AB526377CA}"/>
            </a:ext>
          </a:extLst>
        </xdr:cNvPr>
        <xdr:cNvCxnSpPr/>
      </xdr:nvCxnSpPr>
      <xdr:spPr>
        <a:xfrm flipH="1" flipV="1">
          <a:off x="408375" y="51082576"/>
          <a:ext cx="4220" cy="23111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636815</xdr:colOff>
      <xdr:row>270</xdr:row>
      <xdr:rowOff>145914</xdr:rowOff>
    </xdr:from>
    <xdr:to>
      <xdr:col>4</xdr:col>
      <xdr:colOff>239140</xdr:colOff>
      <xdr:row>272</xdr:row>
      <xdr:rowOff>108856</xdr:rowOff>
    </xdr:to>
    <xdr:cxnSp macro="">
      <xdr:nvCxnSpPr>
        <xdr:cNvPr id="271" name="Conector: curvado 270">
          <a:extLst>
            <a:ext uri="{FF2B5EF4-FFF2-40B4-BE49-F238E27FC236}">
              <a16:creationId xmlns:a16="http://schemas.microsoft.com/office/drawing/2014/main" id="{565C62EB-643C-4481-9F4C-EB2D256F8C0D}"/>
            </a:ext>
          </a:extLst>
        </xdr:cNvPr>
        <xdr:cNvCxnSpPr/>
      </xdr:nvCxnSpPr>
      <xdr:spPr>
        <a:xfrm rot="10800000" flipV="1">
          <a:off x="3237140" y="51638064"/>
          <a:ext cx="469100" cy="362992"/>
        </a:xfrm>
        <a:prstGeom prst="curvedConnector3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822799</xdr:colOff>
      <xdr:row>277</xdr:row>
      <xdr:rowOff>15040</xdr:rowOff>
    </xdr:from>
    <xdr:to>
      <xdr:col>7</xdr:col>
      <xdr:colOff>165434</xdr:colOff>
      <xdr:row>277</xdr:row>
      <xdr:rowOff>23360</xdr:rowOff>
    </xdr:to>
    <xdr:cxnSp macro="">
      <xdr:nvCxnSpPr>
        <xdr:cNvPr id="272" name="Conector recto 271">
          <a:extLst>
            <a:ext uri="{FF2B5EF4-FFF2-40B4-BE49-F238E27FC236}">
              <a16:creationId xmlns:a16="http://schemas.microsoft.com/office/drawing/2014/main" id="{A5E28FEF-F2E4-4067-8A7F-07CEE2ACD58D}"/>
            </a:ext>
          </a:extLst>
        </xdr:cNvPr>
        <xdr:cNvCxnSpPr/>
      </xdr:nvCxnSpPr>
      <xdr:spPr>
        <a:xfrm flipH="1">
          <a:off x="5156674" y="52907365"/>
          <a:ext cx="1076185" cy="83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475259</xdr:colOff>
      <xdr:row>278</xdr:row>
      <xdr:rowOff>90237</xdr:rowOff>
    </xdr:from>
    <xdr:to>
      <xdr:col>7</xdr:col>
      <xdr:colOff>165434</xdr:colOff>
      <xdr:row>278</xdr:row>
      <xdr:rowOff>101957</xdr:rowOff>
    </xdr:to>
    <xdr:cxnSp macro="">
      <xdr:nvCxnSpPr>
        <xdr:cNvPr id="273" name="Conector recto 272">
          <a:extLst>
            <a:ext uri="{FF2B5EF4-FFF2-40B4-BE49-F238E27FC236}">
              <a16:creationId xmlns:a16="http://schemas.microsoft.com/office/drawing/2014/main" id="{32DFA135-459B-4736-B2FA-249912719F06}"/>
            </a:ext>
          </a:extLst>
        </xdr:cNvPr>
        <xdr:cNvCxnSpPr/>
      </xdr:nvCxnSpPr>
      <xdr:spPr>
        <a:xfrm flipH="1">
          <a:off x="4809134" y="53182587"/>
          <a:ext cx="1423725" cy="117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164757</xdr:colOff>
      <xdr:row>277</xdr:row>
      <xdr:rowOff>18020</xdr:rowOff>
    </xdr:from>
    <xdr:to>
      <xdr:col>7</xdr:col>
      <xdr:colOff>166578</xdr:colOff>
      <xdr:row>278</xdr:row>
      <xdr:rowOff>93633</xdr:rowOff>
    </xdr:to>
    <xdr:cxnSp macro="">
      <xdr:nvCxnSpPr>
        <xdr:cNvPr id="274" name="Conector recto 273">
          <a:extLst>
            <a:ext uri="{FF2B5EF4-FFF2-40B4-BE49-F238E27FC236}">
              <a16:creationId xmlns:a16="http://schemas.microsoft.com/office/drawing/2014/main" id="{858877BD-8365-450F-8984-AC1FC74D8A80}"/>
            </a:ext>
          </a:extLst>
        </xdr:cNvPr>
        <xdr:cNvCxnSpPr/>
      </xdr:nvCxnSpPr>
      <xdr:spPr>
        <a:xfrm>
          <a:off x="6232182" y="52910345"/>
          <a:ext cx="1821" cy="27563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516508</xdr:colOff>
      <xdr:row>266</xdr:row>
      <xdr:rowOff>0</xdr:rowOff>
    </xdr:from>
    <xdr:to>
      <xdr:col>0</xdr:col>
      <xdr:colOff>847092</xdr:colOff>
      <xdr:row>267</xdr:row>
      <xdr:rowOff>148717</xdr:rowOff>
    </xdr:to>
    <xdr:sp macro="" textlink="">
      <xdr:nvSpPr>
        <xdr:cNvPr id="275" name="Rectángulo 274">
          <a:extLst>
            <a:ext uri="{FF2B5EF4-FFF2-40B4-BE49-F238E27FC236}">
              <a16:creationId xmlns:a16="http://schemas.microsoft.com/office/drawing/2014/main" id="{CD36D7D4-5F89-49C1-A7B8-FB40A21C3AEF}"/>
            </a:ext>
          </a:extLst>
        </xdr:cNvPr>
        <xdr:cNvSpPr/>
      </xdr:nvSpPr>
      <xdr:spPr>
        <a:xfrm>
          <a:off x="516508" y="50692050"/>
          <a:ext cx="330584" cy="348742"/>
        </a:xfrm>
        <a:prstGeom prst="rect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720650</xdr:colOff>
      <xdr:row>278</xdr:row>
      <xdr:rowOff>130904</xdr:rowOff>
    </xdr:from>
    <xdr:to>
      <xdr:col>7</xdr:col>
      <xdr:colOff>170447</xdr:colOff>
      <xdr:row>280</xdr:row>
      <xdr:rowOff>111530</xdr:rowOff>
    </xdr:to>
    <xdr:sp macro="" textlink="">
      <xdr:nvSpPr>
        <xdr:cNvPr id="276" name="Rectángulo 275">
          <a:extLst>
            <a:ext uri="{FF2B5EF4-FFF2-40B4-BE49-F238E27FC236}">
              <a16:creationId xmlns:a16="http://schemas.microsoft.com/office/drawing/2014/main" id="{135EFA72-5385-4FF4-9A77-5948E07BD8AF}"/>
            </a:ext>
          </a:extLst>
        </xdr:cNvPr>
        <xdr:cNvSpPr/>
      </xdr:nvSpPr>
      <xdr:spPr>
        <a:xfrm>
          <a:off x="5921300" y="53223254"/>
          <a:ext cx="316572" cy="380676"/>
        </a:xfrm>
        <a:prstGeom prst="rect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453818</xdr:colOff>
      <xdr:row>281</xdr:row>
      <xdr:rowOff>113489</xdr:rowOff>
    </xdr:from>
    <xdr:to>
      <xdr:col>0</xdr:col>
      <xdr:colOff>822797</xdr:colOff>
      <xdr:row>281</xdr:row>
      <xdr:rowOff>116081</xdr:rowOff>
    </xdr:to>
    <xdr:cxnSp macro="">
      <xdr:nvCxnSpPr>
        <xdr:cNvPr id="277" name="Conector recto de flecha 276">
          <a:extLst>
            <a:ext uri="{FF2B5EF4-FFF2-40B4-BE49-F238E27FC236}">
              <a16:creationId xmlns:a16="http://schemas.microsoft.com/office/drawing/2014/main" id="{1731EE60-CCCA-4E4E-9F97-05423204C124}"/>
            </a:ext>
          </a:extLst>
        </xdr:cNvPr>
        <xdr:cNvCxnSpPr/>
      </xdr:nvCxnSpPr>
      <xdr:spPr>
        <a:xfrm flipV="1">
          <a:off x="453818" y="53805914"/>
          <a:ext cx="368979" cy="259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447491</xdr:colOff>
      <xdr:row>280</xdr:row>
      <xdr:rowOff>187699</xdr:rowOff>
    </xdr:from>
    <xdr:to>
      <xdr:col>5</xdr:col>
      <xdr:colOff>448235</xdr:colOff>
      <xdr:row>281</xdr:row>
      <xdr:rowOff>46668</xdr:rowOff>
    </xdr:to>
    <xdr:cxnSp macro="">
      <xdr:nvCxnSpPr>
        <xdr:cNvPr id="278" name="Conector recto 277">
          <a:extLst>
            <a:ext uri="{FF2B5EF4-FFF2-40B4-BE49-F238E27FC236}">
              <a16:creationId xmlns:a16="http://schemas.microsoft.com/office/drawing/2014/main" id="{1229166C-436C-43D4-B482-B8C065149579}"/>
            </a:ext>
          </a:extLst>
        </xdr:cNvPr>
        <xdr:cNvCxnSpPr/>
      </xdr:nvCxnSpPr>
      <xdr:spPr>
        <a:xfrm flipH="1">
          <a:off x="4781366" y="53680099"/>
          <a:ext cx="744" cy="5899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166553</xdr:colOff>
      <xdr:row>280</xdr:row>
      <xdr:rowOff>156702</xdr:rowOff>
    </xdr:from>
    <xdr:to>
      <xdr:col>7</xdr:col>
      <xdr:colOff>168397</xdr:colOff>
      <xdr:row>281</xdr:row>
      <xdr:rowOff>51007</xdr:rowOff>
    </xdr:to>
    <xdr:cxnSp macro="">
      <xdr:nvCxnSpPr>
        <xdr:cNvPr id="279" name="Conector recto 278">
          <a:extLst>
            <a:ext uri="{FF2B5EF4-FFF2-40B4-BE49-F238E27FC236}">
              <a16:creationId xmlns:a16="http://schemas.microsoft.com/office/drawing/2014/main" id="{1A578C8E-016D-49B6-9C57-20D8D52A6869}"/>
            </a:ext>
          </a:extLst>
        </xdr:cNvPr>
        <xdr:cNvCxnSpPr/>
      </xdr:nvCxnSpPr>
      <xdr:spPr>
        <a:xfrm>
          <a:off x="6233978" y="53649102"/>
          <a:ext cx="1844" cy="9433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716577</xdr:colOff>
      <xdr:row>280</xdr:row>
      <xdr:rowOff>158546</xdr:rowOff>
    </xdr:from>
    <xdr:to>
      <xdr:col>6</xdr:col>
      <xdr:colOff>718421</xdr:colOff>
      <xdr:row>281</xdr:row>
      <xdr:rowOff>52851</xdr:rowOff>
    </xdr:to>
    <xdr:cxnSp macro="">
      <xdr:nvCxnSpPr>
        <xdr:cNvPr id="280" name="Conector recto 279">
          <a:extLst>
            <a:ext uri="{FF2B5EF4-FFF2-40B4-BE49-F238E27FC236}">
              <a16:creationId xmlns:a16="http://schemas.microsoft.com/office/drawing/2014/main" id="{E04FF296-5303-43E4-944B-2C13CB79837D}"/>
            </a:ext>
          </a:extLst>
        </xdr:cNvPr>
        <xdr:cNvCxnSpPr/>
      </xdr:nvCxnSpPr>
      <xdr:spPr>
        <a:xfrm>
          <a:off x="5917227" y="53650946"/>
          <a:ext cx="1844" cy="9433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170448</xdr:colOff>
      <xdr:row>279</xdr:row>
      <xdr:rowOff>121217</xdr:rowOff>
    </xdr:from>
    <xdr:to>
      <xdr:col>7</xdr:col>
      <xdr:colOff>598719</xdr:colOff>
      <xdr:row>280</xdr:row>
      <xdr:rowOff>48985</xdr:rowOff>
    </xdr:to>
    <xdr:cxnSp macro="">
      <xdr:nvCxnSpPr>
        <xdr:cNvPr id="281" name="Conector: curvado 280">
          <a:extLst>
            <a:ext uri="{FF2B5EF4-FFF2-40B4-BE49-F238E27FC236}">
              <a16:creationId xmlns:a16="http://schemas.microsoft.com/office/drawing/2014/main" id="{A5E83D3C-07CF-43A1-8AAB-955EF464AA3B}"/>
            </a:ext>
          </a:extLst>
        </xdr:cNvPr>
        <xdr:cNvCxnSpPr>
          <a:endCxn id="276" idx="3"/>
        </xdr:cNvCxnSpPr>
      </xdr:nvCxnSpPr>
      <xdr:spPr>
        <a:xfrm rot="10800000">
          <a:off x="6237873" y="53413592"/>
          <a:ext cx="428271" cy="127793"/>
        </a:xfrm>
        <a:prstGeom prst="curved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228413</xdr:colOff>
      <xdr:row>277</xdr:row>
      <xdr:rowOff>33237</xdr:rowOff>
    </xdr:from>
    <xdr:to>
      <xdr:col>7</xdr:col>
      <xdr:colOff>232633</xdr:colOff>
      <xdr:row>278</xdr:row>
      <xdr:rowOff>64327</xdr:rowOff>
    </xdr:to>
    <xdr:cxnSp macro="">
      <xdr:nvCxnSpPr>
        <xdr:cNvPr id="282" name="Conector recto de flecha 281">
          <a:extLst>
            <a:ext uri="{FF2B5EF4-FFF2-40B4-BE49-F238E27FC236}">
              <a16:creationId xmlns:a16="http://schemas.microsoft.com/office/drawing/2014/main" id="{EE7A532E-09DE-471A-B197-DE7B85A2C10C}"/>
            </a:ext>
          </a:extLst>
        </xdr:cNvPr>
        <xdr:cNvCxnSpPr/>
      </xdr:nvCxnSpPr>
      <xdr:spPr>
        <a:xfrm flipH="1" flipV="1">
          <a:off x="6289777" y="52871010"/>
          <a:ext cx="4220" cy="230249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691388</xdr:colOff>
      <xdr:row>278</xdr:row>
      <xdr:rowOff>1721</xdr:rowOff>
    </xdr:from>
    <xdr:to>
      <xdr:col>6</xdr:col>
      <xdr:colOff>737440</xdr:colOff>
      <xdr:row>278</xdr:row>
      <xdr:rowOff>45302</xdr:rowOff>
    </xdr:to>
    <xdr:sp macro="" textlink="">
      <xdr:nvSpPr>
        <xdr:cNvPr id="283" name="Diagrama de flujo: conector 282">
          <a:extLst>
            <a:ext uri="{FF2B5EF4-FFF2-40B4-BE49-F238E27FC236}">
              <a16:creationId xmlns:a16="http://schemas.microsoft.com/office/drawing/2014/main" id="{459FB167-9850-4A77-90FF-0F3278C504BB}"/>
            </a:ext>
          </a:extLst>
        </xdr:cNvPr>
        <xdr:cNvSpPr/>
      </xdr:nvSpPr>
      <xdr:spPr>
        <a:xfrm>
          <a:off x="5892038" y="53094071"/>
          <a:ext cx="46052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352411</xdr:colOff>
      <xdr:row>277</xdr:row>
      <xdr:rowOff>64634</xdr:rowOff>
    </xdr:from>
    <xdr:to>
      <xdr:col>6</xdr:col>
      <xdr:colOff>398130</xdr:colOff>
      <xdr:row>277</xdr:row>
      <xdr:rowOff>108215</xdr:rowOff>
    </xdr:to>
    <xdr:sp macro="" textlink="">
      <xdr:nvSpPr>
        <xdr:cNvPr id="284" name="Diagrama de flujo: conector 283">
          <a:extLst>
            <a:ext uri="{FF2B5EF4-FFF2-40B4-BE49-F238E27FC236}">
              <a16:creationId xmlns:a16="http://schemas.microsoft.com/office/drawing/2014/main" id="{EB2AD7BE-9A52-4ACB-A742-FD6DE9D2F9DF}"/>
            </a:ext>
          </a:extLst>
        </xdr:cNvPr>
        <xdr:cNvSpPr/>
      </xdr:nvSpPr>
      <xdr:spPr>
        <a:xfrm>
          <a:off x="5553061" y="52956959"/>
          <a:ext cx="45719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353531</xdr:colOff>
      <xdr:row>278</xdr:row>
      <xdr:rowOff>40</xdr:rowOff>
    </xdr:from>
    <xdr:to>
      <xdr:col>6</xdr:col>
      <xdr:colOff>399583</xdr:colOff>
      <xdr:row>278</xdr:row>
      <xdr:rowOff>43621</xdr:rowOff>
    </xdr:to>
    <xdr:sp macro="" textlink="">
      <xdr:nvSpPr>
        <xdr:cNvPr id="285" name="Diagrama de flujo: conector 284">
          <a:extLst>
            <a:ext uri="{FF2B5EF4-FFF2-40B4-BE49-F238E27FC236}">
              <a16:creationId xmlns:a16="http://schemas.microsoft.com/office/drawing/2014/main" id="{6CFF2B51-E63D-4EA0-90AA-C25D4DBC5321}"/>
            </a:ext>
          </a:extLst>
        </xdr:cNvPr>
        <xdr:cNvSpPr/>
      </xdr:nvSpPr>
      <xdr:spPr>
        <a:xfrm>
          <a:off x="5554181" y="53092390"/>
          <a:ext cx="46052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833708</xdr:colOff>
      <xdr:row>278</xdr:row>
      <xdr:rowOff>3962</xdr:rowOff>
    </xdr:from>
    <xdr:to>
      <xdr:col>6</xdr:col>
      <xdr:colOff>14106</xdr:colOff>
      <xdr:row>278</xdr:row>
      <xdr:rowOff>47543</xdr:rowOff>
    </xdr:to>
    <xdr:sp macro="" textlink="">
      <xdr:nvSpPr>
        <xdr:cNvPr id="286" name="Diagrama de flujo: conector 285">
          <a:extLst>
            <a:ext uri="{FF2B5EF4-FFF2-40B4-BE49-F238E27FC236}">
              <a16:creationId xmlns:a16="http://schemas.microsoft.com/office/drawing/2014/main" id="{4A2BAF93-BD49-41BE-8ACC-E88E9F559FDB}"/>
            </a:ext>
          </a:extLst>
        </xdr:cNvPr>
        <xdr:cNvSpPr/>
      </xdr:nvSpPr>
      <xdr:spPr>
        <a:xfrm>
          <a:off x="5167583" y="53096312"/>
          <a:ext cx="47173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479042</xdr:colOff>
      <xdr:row>278</xdr:row>
      <xdr:rowOff>2280</xdr:rowOff>
    </xdr:from>
    <xdr:to>
      <xdr:col>5</xdr:col>
      <xdr:colOff>525094</xdr:colOff>
      <xdr:row>278</xdr:row>
      <xdr:rowOff>45861</xdr:rowOff>
    </xdr:to>
    <xdr:sp macro="" textlink="">
      <xdr:nvSpPr>
        <xdr:cNvPr id="287" name="Diagrama de flujo: conector 286">
          <a:extLst>
            <a:ext uri="{FF2B5EF4-FFF2-40B4-BE49-F238E27FC236}">
              <a16:creationId xmlns:a16="http://schemas.microsoft.com/office/drawing/2014/main" id="{22240557-3DF1-404E-A32D-A554CAE9F08E}"/>
            </a:ext>
          </a:extLst>
        </xdr:cNvPr>
        <xdr:cNvSpPr/>
      </xdr:nvSpPr>
      <xdr:spPr>
        <a:xfrm>
          <a:off x="4812917" y="53094630"/>
          <a:ext cx="46052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832582</xdr:colOff>
      <xdr:row>277</xdr:row>
      <xdr:rowOff>71357</xdr:rowOff>
    </xdr:from>
    <xdr:to>
      <xdr:col>6</xdr:col>
      <xdr:colOff>12647</xdr:colOff>
      <xdr:row>277</xdr:row>
      <xdr:rowOff>114938</xdr:rowOff>
    </xdr:to>
    <xdr:sp macro="" textlink="">
      <xdr:nvSpPr>
        <xdr:cNvPr id="288" name="Diagrama de flujo: conector 287">
          <a:extLst>
            <a:ext uri="{FF2B5EF4-FFF2-40B4-BE49-F238E27FC236}">
              <a16:creationId xmlns:a16="http://schemas.microsoft.com/office/drawing/2014/main" id="{DB986E8B-CF3F-4475-972A-1A0913E1EB74}"/>
            </a:ext>
          </a:extLst>
        </xdr:cNvPr>
        <xdr:cNvSpPr/>
      </xdr:nvSpPr>
      <xdr:spPr>
        <a:xfrm>
          <a:off x="5166457" y="52963682"/>
          <a:ext cx="46840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234673</xdr:colOff>
      <xdr:row>276</xdr:row>
      <xdr:rowOff>159901</xdr:rowOff>
    </xdr:from>
    <xdr:to>
      <xdr:col>5</xdr:col>
      <xdr:colOff>280392</xdr:colOff>
      <xdr:row>277</xdr:row>
      <xdr:rowOff>4577</xdr:rowOff>
    </xdr:to>
    <xdr:sp macro="" textlink="">
      <xdr:nvSpPr>
        <xdr:cNvPr id="289" name="Diagrama de flujo: conector 288">
          <a:extLst>
            <a:ext uri="{FF2B5EF4-FFF2-40B4-BE49-F238E27FC236}">
              <a16:creationId xmlns:a16="http://schemas.microsoft.com/office/drawing/2014/main" id="{46196F24-912E-42DE-B6EF-050939F5D088}"/>
            </a:ext>
          </a:extLst>
        </xdr:cNvPr>
        <xdr:cNvSpPr/>
      </xdr:nvSpPr>
      <xdr:spPr>
        <a:xfrm>
          <a:off x="4568548" y="52852201"/>
          <a:ext cx="45719" cy="4470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865310</xdr:colOff>
      <xdr:row>276</xdr:row>
      <xdr:rowOff>7484</xdr:rowOff>
    </xdr:from>
    <xdr:to>
      <xdr:col>5</xdr:col>
      <xdr:colOff>45375</xdr:colOff>
      <xdr:row>276</xdr:row>
      <xdr:rowOff>51065</xdr:rowOff>
    </xdr:to>
    <xdr:sp macro="" textlink="">
      <xdr:nvSpPr>
        <xdr:cNvPr id="290" name="Diagrama de flujo: conector 289">
          <a:extLst>
            <a:ext uri="{FF2B5EF4-FFF2-40B4-BE49-F238E27FC236}">
              <a16:creationId xmlns:a16="http://schemas.microsoft.com/office/drawing/2014/main" id="{D84BE4AE-A290-41BA-AC15-250ED21C4822}"/>
            </a:ext>
          </a:extLst>
        </xdr:cNvPr>
        <xdr:cNvSpPr/>
      </xdr:nvSpPr>
      <xdr:spPr>
        <a:xfrm>
          <a:off x="4332410" y="52699784"/>
          <a:ext cx="46840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631107</xdr:colOff>
      <xdr:row>275</xdr:row>
      <xdr:rowOff>47825</xdr:rowOff>
    </xdr:from>
    <xdr:to>
      <xdr:col>4</xdr:col>
      <xdr:colOff>676826</xdr:colOff>
      <xdr:row>275</xdr:row>
      <xdr:rowOff>91406</xdr:rowOff>
    </xdr:to>
    <xdr:sp macro="" textlink="">
      <xdr:nvSpPr>
        <xdr:cNvPr id="291" name="Diagrama de flujo: conector 290">
          <a:extLst>
            <a:ext uri="{FF2B5EF4-FFF2-40B4-BE49-F238E27FC236}">
              <a16:creationId xmlns:a16="http://schemas.microsoft.com/office/drawing/2014/main" id="{E580676F-E48B-402F-B9AC-5EC13099CE22}"/>
            </a:ext>
          </a:extLst>
        </xdr:cNvPr>
        <xdr:cNvSpPr/>
      </xdr:nvSpPr>
      <xdr:spPr>
        <a:xfrm>
          <a:off x="4098207" y="52540100"/>
          <a:ext cx="45719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370876</xdr:colOff>
      <xdr:row>274</xdr:row>
      <xdr:rowOff>79764</xdr:rowOff>
    </xdr:from>
    <xdr:to>
      <xdr:col>4</xdr:col>
      <xdr:colOff>416595</xdr:colOff>
      <xdr:row>274</xdr:row>
      <xdr:rowOff>123345</xdr:rowOff>
    </xdr:to>
    <xdr:sp macro="" textlink="">
      <xdr:nvSpPr>
        <xdr:cNvPr id="292" name="Diagrama de flujo: conector 291">
          <a:extLst>
            <a:ext uri="{FF2B5EF4-FFF2-40B4-BE49-F238E27FC236}">
              <a16:creationId xmlns:a16="http://schemas.microsoft.com/office/drawing/2014/main" id="{291FCCED-AC0A-4734-B54B-C400379D3DF3}"/>
            </a:ext>
          </a:extLst>
        </xdr:cNvPr>
        <xdr:cNvSpPr/>
      </xdr:nvSpPr>
      <xdr:spPr>
        <a:xfrm>
          <a:off x="3837976" y="52372014"/>
          <a:ext cx="45719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829164</xdr:colOff>
      <xdr:row>276</xdr:row>
      <xdr:rowOff>81407</xdr:rowOff>
    </xdr:from>
    <xdr:to>
      <xdr:col>5</xdr:col>
      <xdr:colOff>8415</xdr:colOff>
      <xdr:row>276</xdr:row>
      <xdr:rowOff>124988</xdr:rowOff>
    </xdr:to>
    <xdr:sp macro="" textlink="">
      <xdr:nvSpPr>
        <xdr:cNvPr id="293" name="Diagrama de flujo: conector 292">
          <a:extLst>
            <a:ext uri="{FF2B5EF4-FFF2-40B4-BE49-F238E27FC236}">
              <a16:creationId xmlns:a16="http://schemas.microsoft.com/office/drawing/2014/main" id="{CBF2F332-B7A0-41CC-B166-2CA1E220336F}"/>
            </a:ext>
          </a:extLst>
        </xdr:cNvPr>
        <xdr:cNvSpPr/>
      </xdr:nvSpPr>
      <xdr:spPr>
        <a:xfrm>
          <a:off x="4296264" y="52773707"/>
          <a:ext cx="46026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201129</xdr:colOff>
      <xdr:row>277</xdr:row>
      <xdr:rowOff>40234</xdr:rowOff>
    </xdr:from>
    <xdr:to>
      <xdr:col>5</xdr:col>
      <xdr:colOff>246848</xdr:colOff>
      <xdr:row>277</xdr:row>
      <xdr:rowOff>83815</xdr:rowOff>
    </xdr:to>
    <xdr:sp macro="" textlink="">
      <xdr:nvSpPr>
        <xdr:cNvPr id="294" name="Diagrama de flujo: conector 293">
          <a:extLst>
            <a:ext uri="{FF2B5EF4-FFF2-40B4-BE49-F238E27FC236}">
              <a16:creationId xmlns:a16="http://schemas.microsoft.com/office/drawing/2014/main" id="{B5B9977E-85DC-4E90-8B5B-4DC54AC4B86A}"/>
            </a:ext>
          </a:extLst>
        </xdr:cNvPr>
        <xdr:cNvSpPr/>
      </xdr:nvSpPr>
      <xdr:spPr>
        <a:xfrm>
          <a:off x="4535004" y="52932559"/>
          <a:ext cx="45719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585200</xdr:colOff>
      <xdr:row>275</xdr:row>
      <xdr:rowOff>120121</xdr:rowOff>
    </xdr:from>
    <xdr:to>
      <xdr:col>4</xdr:col>
      <xdr:colOff>630919</xdr:colOff>
      <xdr:row>275</xdr:row>
      <xdr:rowOff>163702</xdr:rowOff>
    </xdr:to>
    <xdr:sp macro="" textlink="">
      <xdr:nvSpPr>
        <xdr:cNvPr id="295" name="Diagrama de flujo: conector 294">
          <a:extLst>
            <a:ext uri="{FF2B5EF4-FFF2-40B4-BE49-F238E27FC236}">
              <a16:creationId xmlns:a16="http://schemas.microsoft.com/office/drawing/2014/main" id="{59CAC646-F108-4BF1-B9B9-4BD20D92FBFE}"/>
            </a:ext>
          </a:extLst>
        </xdr:cNvPr>
        <xdr:cNvSpPr/>
      </xdr:nvSpPr>
      <xdr:spPr>
        <a:xfrm>
          <a:off x="4052300" y="52612396"/>
          <a:ext cx="45719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332019</xdr:colOff>
      <xdr:row>274</xdr:row>
      <xdr:rowOff>152690</xdr:rowOff>
    </xdr:from>
    <xdr:to>
      <xdr:col>4</xdr:col>
      <xdr:colOff>377738</xdr:colOff>
      <xdr:row>274</xdr:row>
      <xdr:rowOff>196271</xdr:rowOff>
    </xdr:to>
    <xdr:sp macro="" textlink="">
      <xdr:nvSpPr>
        <xdr:cNvPr id="296" name="Diagrama de flujo: conector 295">
          <a:extLst>
            <a:ext uri="{FF2B5EF4-FFF2-40B4-BE49-F238E27FC236}">
              <a16:creationId xmlns:a16="http://schemas.microsoft.com/office/drawing/2014/main" id="{D395B93F-19A2-41D3-96CF-FA3CED0849EB}"/>
            </a:ext>
          </a:extLst>
        </xdr:cNvPr>
        <xdr:cNvSpPr/>
      </xdr:nvSpPr>
      <xdr:spPr>
        <a:xfrm>
          <a:off x="3799119" y="52444940"/>
          <a:ext cx="45719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32749</xdr:colOff>
      <xdr:row>273</xdr:row>
      <xdr:rowOff>160679</xdr:rowOff>
    </xdr:from>
    <xdr:to>
      <xdr:col>4</xdr:col>
      <xdr:colOff>78468</xdr:colOff>
      <xdr:row>274</xdr:row>
      <xdr:rowOff>4542</xdr:rowOff>
    </xdr:to>
    <xdr:sp macro="" textlink="">
      <xdr:nvSpPr>
        <xdr:cNvPr id="297" name="Diagrama de flujo: conector 296">
          <a:extLst>
            <a:ext uri="{FF2B5EF4-FFF2-40B4-BE49-F238E27FC236}">
              <a16:creationId xmlns:a16="http://schemas.microsoft.com/office/drawing/2014/main" id="{5D15FEE4-45A3-4719-9CF6-7C5280FE45B0}"/>
            </a:ext>
          </a:extLst>
        </xdr:cNvPr>
        <xdr:cNvSpPr/>
      </xdr:nvSpPr>
      <xdr:spPr>
        <a:xfrm>
          <a:off x="3499849" y="52252904"/>
          <a:ext cx="45719" cy="43888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642964</xdr:colOff>
      <xdr:row>272</xdr:row>
      <xdr:rowOff>190176</xdr:rowOff>
    </xdr:from>
    <xdr:to>
      <xdr:col>3</xdr:col>
      <xdr:colOff>688683</xdr:colOff>
      <xdr:row>273</xdr:row>
      <xdr:rowOff>34039</xdr:rowOff>
    </xdr:to>
    <xdr:sp macro="" textlink="">
      <xdr:nvSpPr>
        <xdr:cNvPr id="298" name="Diagrama de flujo: conector 297">
          <a:extLst>
            <a:ext uri="{FF2B5EF4-FFF2-40B4-BE49-F238E27FC236}">
              <a16:creationId xmlns:a16="http://schemas.microsoft.com/office/drawing/2014/main" id="{73FBB3F2-94A1-414A-9EF9-161B50260724}"/>
            </a:ext>
          </a:extLst>
        </xdr:cNvPr>
        <xdr:cNvSpPr/>
      </xdr:nvSpPr>
      <xdr:spPr>
        <a:xfrm>
          <a:off x="3243289" y="52082376"/>
          <a:ext cx="45719" cy="43888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386710</xdr:colOff>
      <xdr:row>272</xdr:row>
      <xdr:rowOff>26100</xdr:rowOff>
    </xdr:from>
    <xdr:to>
      <xdr:col>3</xdr:col>
      <xdr:colOff>432429</xdr:colOff>
      <xdr:row>272</xdr:row>
      <xdr:rowOff>69681</xdr:rowOff>
    </xdr:to>
    <xdr:sp macro="" textlink="">
      <xdr:nvSpPr>
        <xdr:cNvPr id="299" name="Diagrama de flujo: conector 298">
          <a:extLst>
            <a:ext uri="{FF2B5EF4-FFF2-40B4-BE49-F238E27FC236}">
              <a16:creationId xmlns:a16="http://schemas.microsoft.com/office/drawing/2014/main" id="{FFC6820B-AECC-45D6-8522-9BC2A4BBF9D8}"/>
            </a:ext>
          </a:extLst>
        </xdr:cNvPr>
        <xdr:cNvSpPr/>
      </xdr:nvSpPr>
      <xdr:spPr>
        <a:xfrm>
          <a:off x="2987035" y="51918300"/>
          <a:ext cx="45719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164255</xdr:colOff>
      <xdr:row>271</xdr:row>
      <xdr:rowOff>77106</xdr:rowOff>
    </xdr:from>
    <xdr:to>
      <xdr:col>3</xdr:col>
      <xdr:colOff>209974</xdr:colOff>
      <xdr:row>271</xdr:row>
      <xdr:rowOff>120687</xdr:rowOff>
    </xdr:to>
    <xdr:sp macro="" textlink="">
      <xdr:nvSpPr>
        <xdr:cNvPr id="300" name="Diagrama de flujo: conector 299">
          <a:extLst>
            <a:ext uri="{FF2B5EF4-FFF2-40B4-BE49-F238E27FC236}">
              <a16:creationId xmlns:a16="http://schemas.microsoft.com/office/drawing/2014/main" id="{DAE99178-4E4A-479F-8F13-0761B55A5E3A}"/>
            </a:ext>
          </a:extLst>
        </xdr:cNvPr>
        <xdr:cNvSpPr/>
      </xdr:nvSpPr>
      <xdr:spPr>
        <a:xfrm>
          <a:off x="2764580" y="51769281"/>
          <a:ext cx="45719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808268</xdr:colOff>
      <xdr:row>270</xdr:row>
      <xdr:rowOff>131182</xdr:rowOff>
    </xdr:from>
    <xdr:to>
      <xdr:col>2</xdr:col>
      <xdr:colOff>853987</xdr:colOff>
      <xdr:row>270</xdr:row>
      <xdr:rowOff>174763</xdr:rowOff>
    </xdr:to>
    <xdr:sp macro="" textlink="">
      <xdr:nvSpPr>
        <xdr:cNvPr id="301" name="Diagrama de flujo: conector 300">
          <a:extLst>
            <a:ext uri="{FF2B5EF4-FFF2-40B4-BE49-F238E27FC236}">
              <a16:creationId xmlns:a16="http://schemas.microsoft.com/office/drawing/2014/main" id="{1D758108-793C-4ACA-A436-3C943C219651}"/>
            </a:ext>
          </a:extLst>
        </xdr:cNvPr>
        <xdr:cNvSpPr/>
      </xdr:nvSpPr>
      <xdr:spPr>
        <a:xfrm>
          <a:off x="2541818" y="51623332"/>
          <a:ext cx="45719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570449</xdr:colOff>
      <xdr:row>269</xdr:row>
      <xdr:rowOff>176039</xdr:rowOff>
    </xdr:from>
    <xdr:to>
      <xdr:col>2</xdr:col>
      <xdr:colOff>616168</xdr:colOff>
      <xdr:row>270</xdr:row>
      <xdr:rowOff>19902</xdr:rowOff>
    </xdr:to>
    <xdr:sp macro="" textlink="">
      <xdr:nvSpPr>
        <xdr:cNvPr id="302" name="Diagrama de flujo: conector 301">
          <a:extLst>
            <a:ext uri="{FF2B5EF4-FFF2-40B4-BE49-F238E27FC236}">
              <a16:creationId xmlns:a16="http://schemas.microsoft.com/office/drawing/2014/main" id="{F6CC4099-C1AA-4721-8A51-267BB7C0B642}"/>
            </a:ext>
          </a:extLst>
        </xdr:cNvPr>
        <xdr:cNvSpPr/>
      </xdr:nvSpPr>
      <xdr:spPr>
        <a:xfrm>
          <a:off x="2303999" y="51468164"/>
          <a:ext cx="45719" cy="43888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289615</xdr:colOff>
      <xdr:row>268</xdr:row>
      <xdr:rowOff>193245</xdr:rowOff>
    </xdr:from>
    <xdr:to>
      <xdr:col>2</xdr:col>
      <xdr:colOff>335334</xdr:colOff>
      <xdr:row>269</xdr:row>
      <xdr:rowOff>37108</xdr:rowOff>
    </xdr:to>
    <xdr:sp macro="" textlink="">
      <xdr:nvSpPr>
        <xdr:cNvPr id="303" name="Diagrama de flujo: conector 302">
          <a:extLst>
            <a:ext uri="{FF2B5EF4-FFF2-40B4-BE49-F238E27FC236}">
              <a16:creationId xmlns:a16="http://schemas.microsoft.com/office/drawing/2014/main" id="{F1142162-5D7C-4F8A-8931-B4FDA2A6B31F}"/>
            </a:ext>
          </a:extLst>
        </xdr:cNvPr>
        <xdr:cNvSpPr/>
      </xdr:nvSpPr>
      <xdr:spPr>
        <a:xfrm>
          <a:off x="2023165" y="51285345"/>
          <a:ext cx="45719" cy="43888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237380</xdr:colOff>
      <xdr:row>270</xdr:row>
      <xdr:rowOff>162518</xdr:rowOff>
    </xdr:from>
    <xdr:to>
      <xdr:col>3</xdr:col>
      <xdr:colOff>283099</xdr:colOff>
      <xdr:row>271</xdr:row>
      <xdr:rowOff>6382</xdr:rowOff>
    </xdr:to>
    <xdr:sp macro="" textlink="">
      <xdr:nvSpPr>
        <xdr:cNvPr id="304" name="Diagrama de flujo: conector 303">
          <a:extLst>
            <a:ext uri="{FF2B5EF4-FFF2-40B4-BE49-F238E27FC236}">
              <a16:creationId xmlns:a16="http://schemas.microsoft.com/office/drawing/2014/main" id="{E1BCADA0-BF56-4957-B14D-F36375B691F5}"/>
            </a:ext>
          </a:extLst>
        </xdr:cNvPr>
        <xdr:cNvSpPr/>
      </xdr:nvSpPr>
      <xdr:spPr>
        <a:xfrm>
          <a:off x="2837705" y="51654668"/>
          <a:ext cx="45719" cy="43889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2635</xdr:colOff>
      <xdr:row>270</xdr:row>
      <xdr:rowOff>4587</xdr:rowOff>
    </xdr:from>
    <xdr:to>
      <xdr:col>3</xdr:col>
      <xdr:colOff>48354</xdr:colOff>
      <xdr:row>270</xdr:row>
      <xdr:rowOff>48168</xdr:rowOff>
    </xdr:to>
    <xdr:sp macro="" textlink="">
      <xdr:nvSpPr>
        <xdr:cNvPr id="305" name="Diagrama de flujo: conector 304">
          <a:extLst>
            <a:ext uri="{FF2B5EF4-FFF2-40B4-BE49-F238E27FC236}">
              <a16:creationId xmlns:a16="http://schemas.microsoft.com/office/drawing/2014/main" id="{B0519AE7-9EE6-41FB-A22B-D4FEA741FB6D}"/>
            </a:ext>
          </a:extLst>
        </xdr:cNvPr>
        <xdr:cNvSpPr/>
      </xdr:nvSpPr>
      <xdr:spPr>
        <a:xfrm>
          <a:off x="2602960" y="51496737"/>
          <a:ext cx="45719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627600</xdr:colOff>
      <xdr:row>269</xdr:row>
      <xdr:rowOff>36543</xdr:rowOff>
    </xdr:from>
    <xdr:to>
      <xdr:col>2</xdr:col>
      <xdr:colOff>673319</xdr:colOff>
      <xdr:row>269</xdr:row>
      <xdr:rowOff>80124</xdr:rowOff>
    </xdr:to>
    <xdr:sp macro="" textlink="">
      <xdr:nvSpPr>
        <xdr:cNvPr id="306" name="Diagrama de flujo: conector 305">
          <a:extLst>
            <a:ext uri="{FF2B5EF4-FFF2-40B4-BE49-F238E27FC236}">
              <a16:creationId xmlns:a16="http://schemas.microsoft.com/office/drawing/2014/main" id="{1FAC00B8-5A4A-4460-8B99-2C9DF6B5E30E}"/>
            </a:ext>
          </a:extLst>
        </xdr:cNvPr>
        <xdr:cNvSpPr/>
      </xdr:nvSpPr>
      <xdr:spPr>
        <a:xfrm>
          <a:off x="2361150" y="51328668"/>
          <a:ext cx="45719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340618</xdr:colOff>
      <xdr:row>268</xdr:row>
      <xdr:rowOff>47604</xdr:rowOff>
    </xdr:from>
    <xdr:to>
      <xdr:col>2</xdr:col>
      <xdr:colOff>386337</xdr:colOff>
      <xdr:row>268</xdr:row>
      <xdr:rowOff>91185</xdr:rowOff>
    </xdr:to>
    <xdr:sp macro="" textlink="">
      <xdr:nvSpPr>
        <xdr:cNvPr id="307" name="Diagrama de flujo: conector 306">
          <a:extLst>
            <a:ext uri="{FF2B5EF4-FFF2-40B4-BE49-F238E27FC236}">
              <a16:creationId xmlns:a16="http://schemas.microsoft.com/office/drawing/2014/main" id="{4B0D2EEF-9940-4ED7-84F3-D733E5F463E5}"/>
            </a:ext>
          </a:extLst>
        </xdr:cNvPr>
        <xdr:cNvSpPr/>
      </xdr:nvSpPr>
      <xdr:spPr>
        <a:xfrm>
          <a:off x="2074168" y="51139704"/>
          <a:ext cx="45719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51798</xdr:colOff>
      <xdr:row>268</xdr:row>
      <xdr:rowOff>127491</xdr:rowOff>
    </xdr:from>
    <xdr:to>
      <xdr:col>2</xdr:col>
      <xdr:colOff>97517</xdr:colOff>
      <xdr:row>268</xdr:row>
      <xdr:rowOff>171072</xdr:rowOff>
    </xdr:to>
    <xdr:sp macro="" textlink="">
      <xdr:nvSpPr>
        <xdr:cNvPr id="308" name="Diagrama de flujo: conector 307">
          <a:extLst>
            <a:ext uri="{FF2B5EF4-FFF2-40B4-BE49-F238E27FC236}">
              <a16:creationId xmlns:a16="http://schemas.microsoft.com/office/drawing/2014/main" id="{3A0455D8-9C01-41ED-A4B1-7A678D010AA5}"/>
            </a:ext>
          </a:extLst>
        </xdr:cNvPr>
        <xdr:cNvSpPr/>
      </xdr:nvSpPr>
      <xdr:spPr>
        <a:xfrm>
          <a:off x="1785348" y="51219591"/>
          <a:ext cx="45719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572907</xdr:colOff>
      <xdr:row>268</xdr:row>
      <xdr:rowOff>129335</xdr:rowOff>
    </xdr:from>
    <xdr:to>
      <xdr:col>1</xdr:col>
      <xdr:colOff>618626</xdr:colOff>
      <xdr:row>268</xdr:row>
      <xdr:rowOff>172916</xdr:rowOff>
    </xdr:to>
    <xdr:sp macro="" textlink="">
      <xdr:nvSpPr>
        <xdr:cNvPr id="309" name="Diagrama de flujo: conector 308">
          <a:extLst>
            <a:ext uri="{FF2B5EF4-FFF2-40B4-BE49-F238E27FC236}">
              <a16:creationId xmlns:a16="http://schemas.microsoft.com/office/drawing/2014/main" id="{0FCB5148-1B6F-4CFA-8508-801D0848DE67}"/>
            </a:ext>
          </a:extLst>
        </xdr:cNvPr>
        <xdr:cNvSpPr/>
      </xdr:nvSpPr>
      <xdr:spPr>
        <a:xfrm>
          <a:off x="1439682" y="51221435"/>
          <a:ext cx="45719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236767</xdr:colOff>
      <xdr:row>268</xdr:row>
      <xdr:rowOff>128106</xdr:rowOff>
    </xdr:from>
    <xdr:to>
      <xdr:col>1</xdr:col>
      <xdr:colOff>282486</xdr:colOff>
      <xdr:row>268</xdr:row>
      <xdr:rowOff>171687</xdr:rowOff>
    </xdr:to>
    <xdr:sp macro="" textlink="">
      <xdr:nvSpPr>
        <xdr:cNvPr id="310" name="Diagrama de flujo: conector 309">
          <a:extLst>
            <a:ext uri="{FF2B5EF4-FFF2-40B4-BE49-F238E27FC236}">
              <a16:creationId xmlns:a16="http://schemas.microsoft.com/office/drawing/2014/main" id="{D4DE7F24-695F-4587-94AD-5F94359C42FC}"/>
            </a:ext>
          </a:extLst>
        </xdr:cNvPr>
        <xdr:cNvSpPr/>
      </xdr:nvSpPr>
      <xdr:spPr>
        <a:xfrm>
          <a:off x="1103542" y="51220206"/>
          <a:ext cx="45719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834692</xdr:colOff>
      <xdr:row>268</xdr:row>
      <xdr:rowOff>129949</xdr:rowOff>
    </xdr:from>
    <xdr:to>
      <xdr:col>1</xdr:col>
      <xdr:colOff>13943</xdr:colOff>
      <xdr:row>268</xdr:row>
      <xdr:rowOff>173530</xdr:rowOff>
    </xdr:to>
    <xdr:sp macro="" textlink="">
      <xdr:nvSpPr>
        <xdr:cNvPr id="311" name="Diagrama de flujo: conector 310">
          <a:extLst>
            <a:ext uri="{FF2B5EF4-FFF2-40B4-BE49-F238E27FC236}">
              <a16:creationId xmlns:a16="http://schemas.microsoft.com/office/drawing/2014/main" id="{BA2C255E-D16C-48AF-85C6-7854272543AE}"/>
            </a:ext>
          </a:extLst>
        </xdr:cNvPr>
        <xdr:cNvSpPr/>
      </xdr:nvSpPr>
      <xdr:spPr>
        <a:xfrm>
          <a:off x="834692" y="51222049"/>
          <a:ext cx="46026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839609</xdr:colOff>
      <xdr:row>268</xdr:row>
      <xdr:rowOff>30396</xdr:rowOff>
    </xdr:from>
    <xdr:to>
      <xdr:col>1</xdr:col>
      <xdr:colOff>18860</xdr:colOff>
      <xdr:row>268</xdr:row>
      <xdr:rowOff>73977</xdr:rowOff>
    </xdr:to>
    <xdr:sp macro="" textlink="">
      <xdr:nvSpPr>
        <xdr:cNvPr id="312" name="Diagrama de flujo: conector 311">
          <a:extLst>
            <a:ext uri="{FF2B5EF4-FFF2-40B4-BE49-F238E27FC236}">
              <a16:creationId xmlns:a16="http://schemas.microsoft.com/office/drawing/2014/main" id="{EE9FF4E2-D4BE-459E-A9E0-A9EF055456EA}"/>
            </a:ext>
          </a:extLst>
        </xdr:cNvPr>
        <xdr:cNvSpPr/>
      </xdr:nvSpPr>
      <xdr:spPr>
        <a:xfrm>
          <a:off x="839609" y="51122496"/>
          <a:ext cx="46026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238610</xdr:colOff>
      <xdr:row>268</xdr:row>
      <xdr:rowOff>31626</xdr:rowOff>
    </xdr:from>
    <xdr:to>
      <xdr:col>1</xdr:col>
      <xdr:colOff>284329</xdr:colOff>
      <xdr:row>268</xdr:row>
      <xdr:rowOff>75207</xdr:rowOff>
    </xdr:to>
    <xdr:sp macro="" textlink="">
      <xdr:nvSpPr>
        <xdr:cNvPr id="313" name="Diagrama de flujo: conector 312">
          <a:extLst>
            <a:ext uri="{FF2B5EF4-FFF2-40B4-BE49-F238E27FC236}">
              <a16:creationId xmlns:a16="http://schemas.microsoft.com/office/drawing/2014/main" id="{A4D8966D-487F-4FF0-8BD3-EF9DCDC69B11}"/>
            </a:ext>
          </a:extLst>
        </xdr:cNvPr>
        <xdr:cNvSpPr/>
      </xdr:nvSpPr>
      <xdr:spPr>
        <a:xfrm>
          <a:off x="1105385" y="51123726"/>
          <a:ext cx="45719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574751</xdr:colOff>
      <xdr:row>268</xdr:row>
      <xdr:rowOff>29781</xdr:rowOff>
    </xdr:from>
    <xdr:to>
      <xdr:col>1</xdr:col>
      <xdr:colOff>620470</xdr:colOff>
      <xdr:row>268</xdr:row>
      <xdr:rowOff>73362</xdr:rowOff>
    </xdr:to>
    <xdr:sp macro="" textlink="">
      <xdr:nvSpPr>
        <xdr:cNvPr id="314" name="Diagrama de flujo: conector 313">
          <a:extLst>
            <a:ext uri="{FF2B5EF4-FFF2-40B4-BE49-F238E27FC236}">
              <a16:creationId xmlns:a16="http://schemas.microsoft.com/office/drawing/2014/main" id="{F6C5BBAD-81FE-4B29-B854-BF8ADE718B04}"/>
            </a:ext>
          </a:extLst>
        </xdr:cNvPr>
        <xdr:cNvSpPr/>
      </xdr:nvSpPr>
      <xdr:spPr>
        <a:xfrm>
          <a:off x="1441526" y="51121881"/>
          <a:ext cx="45719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53641</xdr:colOff>
      <xdr:row>268</xdr:row>
      <xdr:rowOff>31010</xdr:rowOff>
    </xdr:from>
    <xdr:to>
      <xdr:col>2</xdr:col>
      <xdr:colOff>99360</xdr:colOff>
      <xdr:row>268</xdr:row>
      <xdr:rowOff>74591</xdr:rowOff>
    </xdr:to>
    <xdr:sp macro="" textlink="">
      <xdr:nvSpPr>
        <xdr:cNvPr id="315" name="Diagrama de flujo: conector 314">
          <a:extLst>
            <a:ext uri="{FF2B5EF4-FFF2-40B4-BE49-F238E27FC236}">
              <a16:creationId xmlns:a16="http://schemas.microsoft.com/office/drawing/2014/main" id="{D9A9C93A-8354-40D5-9272-D62ADBF6DF65}"/>
            </a:ext>
          </a:extLst>
        </xdr:cNvPr>
        <xdr:cNvSpPr/>
      </xdr:nvSpPr>
      <xdr:spPr>
        <a:xfrm>
          <a:off x="1787191" y="51123110"/>
          <a:ext cx="45719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448235</xdr:colOff>
      <xdr:row>279</xdr:row>
      <xdr:rowOff>2802</xdr:rowOff>
    </xdr:from>
    <xdr:to>
      <xdr:col>5</xdr:col>
      <xdr:colOff>448613</xdr:colOff>
      <xdr:row>280</xdr:row>
      <xdr:rowOff>5767</xdr:rowOff>
    </xdr:to>
    <xdr:cxnSp macro="">
      <xdr:nvCxnSpPr>
        <xdr:cNvPr id="316" name="Conector recto 315">
          <a:extLst>
            <a:ext uri="{FF2B5EF4-FFF2-40B4-BE49-F238E27FC236}">
              <a16:creationId xmlns:a16="http://schemas.microsoft.com/office/drawing/2014/main" id="{A2DF5822-4880-4158-82E3-53ADA3087A60}"/>
            </a:ext>
          </a:extLst>
        </xdr:cNvPr>
        <xdr:cNvCxnSpPr/>
      </xdr:nvCxnSpPr>
      <xdr:spPr>
        <a:xfrm>
          <a:off x="4782110" y="53295177"/>
          <a:ext cx="378" cy="20299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113645</xdr:colOff>
      <xdr:row>268</xdr:row>
      <xdr:rowOff>32844</xdr:rowOff>
    </xdr:from>
    <xdr:to>
      <xdr:col>3</xdr:col>
      <xdr:colOff>525519</xdr:colOff>
      <xdr:row>270</xdr:row>
      <xdr:rowOff>52419</xdr:rowOff>
    </xdr:to>
    <xdr:cxnSp macro="">
      <xdr:nvCxnSpPr>
        <xdr:cNvPr id="317" name="Conector: curvado 316">
          <a:extLst>
            <a:ext uri="{FF2B5EF4-FFF2-40B4-BE49-F238E27FC236}">
              <a16:creationId xmlns:a16="http://schemas.microsoft.com/office/drawing/2014/main" id="{9CB12D3F-339C-4671-B865-AD1480D14E5B}"/>
            </a:ext>
          </a:extLst>
        </xdr:cNvPr>
        <xdr:cNvCxnSpPr/>
      </xdr:nvCxnSpPr>
      <xdr:spPr>
        <a:xfrm rot="5400000">
          <a:off x="2710094" y="51128820"/>
          <a:ext cx="419625" cy="411874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167898</xdr:colOff>
      <xdr:row>275</xdr:row>
      <xdr:rowOff>157320</xdr:rowOff>
    </xdr:from>
    <xdr:to>
      <xdr:col>4</xdr:col>
      <xdr:colOff>591895</xdr:colOff>
      <xdr:row>278</xdr:row>
      <xdr:rowOff>58119</xdr:rowOff>
    </xdr:to>
    <xdr:cxnSp macro="">
      <xdr:nvCxnSpPr>
        <xdr:cNvPr id="318" name="Conector recto de flecha 317">
          <a:extLst>
            <a:ext uri="{FF2B5EF4-FFF2-40B4-BE49-F238E27FC236}">
              <a16:creationId xmlns:a16="http://schemas.microsoft.com/office/drawing/2014/main" id="{5E5B41CB-2D0D-4566-8081-F76583678E39}"/>
            </a:ext>
          </a:extLst>
        </xdr:cNvPr>
        <xdr:cNvCxnSpPr>
          <a:endCxn id="295" idx="3"/>
        </xdr:cNvCxnSpPr>
      </xdr:nvCxnSpPr>
      <xdr:spPr>
        <a:xfrm flipV="1">
          <a:off x="3634998" y="52649595"/>
          <a:ext cx="423997" cy="50087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276706</xdr:colOff>
      <xdr:row>266</xdr:row>
      <xdr:rowOff>9293</xdr:rowOff>
    </xdr:from>
    <xdr:to>
      <xdr:col>2</xdr:col>
      <xdr:colOff>60402</xdr:colOff>
      <xdr:row>268</xdr:row>
      <xdr:rowOff>143944</xdr:rowOff>
    </xdr:to>
    <xdr:cxnSp macro="">
      <xdr:nvCxnSpPr>
        <xdr:cNvPr id="319" name="Conector recto de flecha 318">
          <a:extLst>
            <a:ext uri="{FF2B5EF4-FFF2-40B4-BE49-F238E27FC236}">
              <a16:creationId xmlns:a16="http://schemas.microsoft.com/office/drawing/2014/main" id="{C147EB9A-8AC0-4A2F-9F03-B20923C869A4}"/>
            </a:ext>
          </a:extLst>
        </xdr:cNvPr>
        <xdr:cNvCxnSpPr/>
      </xdr:nvCxnSpPr>
      <xdr:spPr>
        <a:xfrm flipH="1">
          <a:off x="1143481" y="50701343"/>
          <a:ext cx="650471" cy="5347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6891</xdr:colOff>
      <xdr:row>276</xdr:row>
      <xdr:rowOff>4053</xdr:rowOff>
    </xdr:from>
    <xdr:to>
      <xdr:col>6</xdr:col>
      <xdr:colOff>303990</xdr:colOff>
      <xdr:row>278</xdr:row>
      <xdr:rowOff>10344</xdr:rowOff>
    </xdr:to>
    <xdr:cxnSp macro="">
      <xdr:nvCxnSpPr>
        <xdr:cNvPr id="320" name="Conector recto de flecha 319">
          <a:extLst>
            <a:ext uri="{FF2B5EF4-FFF2-40B4-BE49-F238E27FC236}">
              <a16:creationId xmlns:a16="http://schemas.microsoft.com/office/drawing/2014/main" id="{2C14A669-699D-4B5A-9819-6CF9EA366FB6}"/>
            </a:ext>
          </a:extLst>
        </xdr:cNvPr>
        <xdr:cNvCxnSpPr>
          <a:endCxn id="286" idx="7"/>
        </xdr:cNvCxnSpPr>
      </xdr:nvCxnSpPr>
      <xdr:spPr>
        <a:xfrm flipH="1">
          <a:off x="5207541" y="52696353"/>
          <a:ext cx="297099" cy="40634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476241</xdr:colOff>
      <xdr:row>277</xdr:row>
      <xdr:rowOff>69515</xdr:rowOff>
    </xdr:from>
    <xdr:to>
      <xdr:col>5</xdr:col>
      <xdr:colOff>522293</xdr:colOff>
      <xdr:row>277</xdr:row>
      <xdr:rowOff>113096</xdr:rowOff>
    </xdr:to>
    <xdr:sp macro="" textlink="">
      <xdr:nvSpPr>
        <xdr:cNvPr id="321" name="Diagrama de flujo: conector 320">
          <a:extLst>
            <a:ext uri="{FF2B5EF4-FFF2-40B4-BE49-F238E27FC236}">
              <a16:creationId xmlns:a16="http://schemas.microsoft.com/office/drawing/2014/main" id="{DA1FBCA6-8045-4811-86F4-003CD3A1E7AF}"/>
            </a:ext>
          </a:extLst>
        </xdr:cNvPr>
        <xdr:cNvSpPr/>
      </xdr:nvSpPr>
      <xdr:spPr>
        <a:xfrm>
          <a:off x="4810116" y="52961840"/>
          <a:ext cx="46052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445943</xdr:colOff>
      <xdr:row>270</xdr:row>
      <xdr:rowOff>168381</xdr:rowOff>
    </xdr:from>
    <xdr:to>
      <xdr:col>2</xdr:col>
      <xdr:colOff>814963</xdr:colOff>
      <xdr:row>272</xdr:row>
      <xdr:rowOff>177514</xdr:rowOff>
    </xdr:to>
    <xdr:cxnSp macro="">
      <xdr:nvCxnSpPr>
        <xdr:cNvPr id="322" name="Conector recto de flecha 321">
          <a:extLst>
            <a:ext uri="{FF2B5EF4-FFF2-40B4-BE49-F238E27FC236}">
              <a16:creationId xmlns:a16="http://schemas.microsoft.com/office/drawing/2014/main" id="{0D3F0341-7815-4B82-B99A-F66AD0DB84B2}"/>
            </a:ext>
          </a:extLst>
        </xdr:cNvPr>
        <xdr:cNvCxnSpPr>
          <a:endCxn id="301" idx="3"/>
        </xdr:cNvCxnSpPr>
      </xdr:nvCxnSpPr>
      <xdr:spPr>
        <a:xfrm flipV="1">
          <a:off x="2179493" y="51660531"/>
          <a:ext cx="369020" cy="4091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448805</xdr:colOff>
      <xdr:row>270</xdr:row>
      <xdr:rowOff>184544</xdr:rowOff>
    </xdr:from>
    <xdr:to>
      <xdr:col>3</xdr:col>
      <xdr:colOff>237380</xdr:colOff>
      <xdr:row>272</xdr:row>
      <xdr:rowOff>174356</xdr:rowOff>
    </xdr:to>
    <xdr:cxnSp macro="">
      <xdr:nvCxnSpPr>
        <xdr:cNvPr id="323" name="Conector recto de flecha 322">
          <a:extLst>
            <a:ext uri="{FF2B5EF4-FFF2-40B4-BE49-F238E27FC236}">
              <a16:creationId xmlns:a16="http://schemas.microsoft.com/office/drawing/2014/main" id="{AEDDA1A6-7CE9-42FC-A006-F18B974D1F7C}"/>
            </a:ext>
          </a:extLst>
        </xdr:cNvPr>
        <xdr:cNvCxnSpPr>
          <a:endCxn id="304" idx="2"/>
        </xdr:cNvCxnSpPr>
      </xdr:nvCxnSpPr>
      <xdr:spPr>
        <a:xfrm flipV="1">
          <a:off x="2182355" y="51676694"/>
          <a:ext cx="655350" cy="3898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526472</xdr:colOff>
      <xdr:row>2</xdr:row>
      <xdr:rowOff>111783</xdr:rowOff>
    </xdr:from>
    <xdr:to>
      <xdr:col>10</xdr:col>
      <xdr:colOff>568416</xdr:colOff>
      <xdr:row>9</xdr:row>
      <xdr:rowOff>83128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EE071373-E607-02E3-6130-4EE65FEA52E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887" r="9957" b="35350"/>
        <a:stretch/>
      </xdr:blipFill>
      <xdr:spPr bwMode="auto">
        <a:xfrm>
          <a:off x="6781799" y="672892"/>
          <a:ext cx="1787617" cy="13775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138545</xdr:colOff>
      <xdr:row>286</xdr:row>
      <xdr:rowOff>69272</xdr:rowOff>
    </xdr:from>
    <xdr:to>
      <xdr:col>7</xdr:col>
      <xdr:colOff>535419</xdr:colOff>
      <xdr:row>310</xdr:row>
      <xdr:rowOff>124690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1EC49135-2AC7-436C-B4AF-1156F66D5B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5781" y="52508727"/>
          <a:ext cx="4864965" cy="46481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04"/>
  <sheetViews>
    <sheetView tabSelected="1" zoomScaleNormal="100" workbookViewId="0">
      <selection activeCell="B288" sqref="B288"/>
    </sheetView>
  </sheetViews>
  <sheetFormatPr defaultColWidth="9.109375" defaultRowHeight="14.4" x14ac:dyDescent="0.3"/>
  <cols>
    <col min="1" max="7" width="13" style="4" customWidth="1"/>
    <col min="8" max="8" width="9.44140625" style="4" customWidth="1"/>
    <col min="9" max="9" width="6.88671875" style="4" customWidth="1"/>
    <col min="10" max="11" width="9.109375" style="4"/>
    <col min="12" max="12" width="1.44140625" style="70" customWidth="1"/>
    <col min="13" max="13" width="9.109375" style="4"/>
    <col min="14" max="14" width="9.33203125" style="4" customWidth="1"/>
    <col min="15" max="15" width="11.6640625" style="4" customWidth="1"/>
    <col min="16" max="16" width="11.88671875" style="4" customWidth="1"/>
    <col min="17" max="17" width="11" style="4" customWidth="1"/>
    <col min="18" max="18" width="9.109375" style="4"/>
    <col min="19" max="19" width="12" style="4" customWidth="1"/>
    <col min="20" max="20" width="11.6640625" style="4" customWidth="1"/>
    <col min="21" max="16384" width="9.109375" style="4"/>
  </cols>
  <sheetData>
    <row r="1" spans="1:11" ht="15.6" x14ac:dyDescent="0.3">
      <c r="D1" s="5"/>
    </row>
    <row r="2" spans="1:11" ht="28.2" x14ac:dyDescent="0.3">
      <c r="A2" s="107" t="s">
        <v>131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</row>
    <row r="3" spans="1:11" ht="15.6" x14ac:dyDescent="0.3">
      <c r="D3" s="5"/>
    </row>
    <row r="4" spans="1:11" ht="15.6" x14ac:dyDescent="0.3">
      <c r="D4" s="5"/>
    </row>
    <row r="5" spans="1:11" ht="15.6" x14ac:dyDescent="0.3">
      <c r="D5" s="5"/>
    </row>
    <row r="6" spans="1:11" ht="15.6" x14ac:dyDescent="0.3">
      <c r="A6" s="5" t="s">
        <v>0</v>
      </c>
      <c r="D6" s="6"/>
    </row>
    <row r="7" spans="1:11" ht="15.6" x14ac:dyDescent="0.3">
      <c r="B7" s="5"/>
      <c r="E7" s="6"/>
    </row>
    <row r="8" spans="1:11" ht="15.6" x14ac:dyDescent="0.3">
      <c r="B8" s="5"/>
      <c r="E8" s="6"/>
    </row>
    <row r="9" spans="1:11" ht="15.6" x14ac:dyDescent="0.3">
      <c r="B9" s="5"/>
      <c r="E9" s="6"/>
      <c r="H9" s="3" t="s">
        <v>85</v>
      </c>
    </row>
    <row r="10" spans="1:11" ht="15.6" x14ac:dyDescent="0.3">
      <c r="C10" s="90" t="s">
        <v>126</v>
      </c>
      <c r="E10" s="6"/>
    </row>
    <row r="11" spans="1:11" ht="15.6" x14ac:dyDescent="0.3">
      <c r="B11" s="5"/>
      <c r="E11" s="6"/>
    </row>
    <row r="12" spans="1:11" ht="15.6" x14ac:dyDescent="0.3">
      <c r="B12" s="5"/>
      <c r="C12" s="1" t="s">
        <v>85</v>
      </c>
      <c r="E12" s="6"/>
    </row>
    <row r="13" spans="1:11" ht="15.6" x14ac:dyDescent="0.3">
      <c r="B13" s="5"/>
      <c r="D13" s="10"/>
      <c r="E13" s="6"/>
      <c r="G13" s="1" t="s">
        <v>109</v>
      </c>
    </row>
    <row r="14" spans="1:11" ht="15.6" x14ac:dyDescent="0.3">
      <c r="B14" s="5"/>
      <c r="E14" s="6"/>
      <c r="G14" s="1" t="s">
        <v>128</v>
      </c>
    </row>
    <row r="15" spans="1:11" ht="15.6" x14ac:dyDescent="0.3">
      <c r="B15" s="5"/>
      <c r="E15" s="6"/>
    </row>
    <row r="16" spans="1:11" ht="15.6" x14ac:dyDescent="0.3">
      <c r="B16" s="5"/>
      <c r="E16" s="6"/>
    </row>
    <row r="17" spans="1:8" ht="15.6" x14ac:dyDescent="0.3">
      <c r="B17" s="5"/>
      <c r="E17" s="6"/>
    </row>
    <row r="18" spans="1:8" ht="15.6" x14ac:dyDescent="0.3">
      <c r="B18" s="5"/>
      <c r="E18" s="6"/>
    </row>
    <row r="19" spans="1:8" ht="15.6" x14ac:dyDescent="0.3">
      <c r="B19" s="5"/>
      <c r="E19" s="6"/>
    </row>
    <row r="20" spans="1:8" ht="15.6" x14ac:dyDescent="0.3">
      <c r="B20" s="5"/>
      <c r="E20" s="6"/>
    </row>
    <row r="21" spans="1:8" ht="15.6" x14ac:dyDescent="0.3">
      <c r="B21" s="5"/>
      <c r="E21" s="6"/>
    </row>
    <row r="22" spans="1:8" ht="15.6" x14ac:dyDescent="0.3">
      <c r="B22" s="5"/>
      <c r="E22" s="6"/>
    </row>
    <row r="23" spans="1:8" ht="15.6" x14ac:dyDescent="0.3">
      <c r="B23" s="5"/>
      <c r="E23" s="6"/>
    </row>
    <row r="24" spans="1:8" ht="15.6" x14ac:dyDescent="0.3">
      <c r="B24" s="5"/>
      <c r="E24" s="6"/>
    </row>
    <row r="25" spans="1:8" ht="15.6" x14ac:dyDescent="0.3">
      <c r="B25" s="5"/>
      <c r="E25" s="6"/>
    </row>
    <row r="26" spans="1:8" ht="15.6" x14ac:dyDescent="0.3">
      <c r="B26" s="5"/>
      <c r="E26" s="6"/>
    </row>
    <row r="27" spans="1:8" ht="15.6" x14ac:dyDescent="0.3">
      <c r="A27" s="85" t="s">
        <v>85</v>
      </c>
      <c r="B27" s="5"/>
      <c r="E27" s="6"/>
      <c r="H27" s="3"/>
    </row>
    <row r="28" spans="1:8" ht="15.6" x14ac:dyDescent="0.3">
      <c r="B28" s="5"/>
      <c r="C28" s="90"/>
    </row>
    <row r="29" spans="1:8" ht="15.6" x14ac:dyDescent="0.3">
      <c r="B29" s="5"/>
      <c r="E29" s="85" t="s">
        <v>85</v>
      </c>
      <c r="F29" s="90" t="s">
        <v>127</v>
      </c>
    </row>
    <row r="30" spans="1:8" ht="15.6" x14ac:dyDescent="0.3">
      <c r="B30" s="5"/>
      <c r="C30" s="1"/>
      <c r="E30" s="6"/>
    </row>
    <row r="31" spans="1:8" ht="15.6" x14ac:dyDescent="0.3">
      <c r="A31" s="1" t="s">
        <v>109</v>
      </c>
      <c r="B31" s="5"/>
      <c r="D31" s="10"/>
      <c r="E31" s="6"/>
    </row>
    <row r="32" spans="1:8" ht="15.6" x14ac:dyDescent="0.3">
      <c r="A32" s="1" t="s">
        <v>128</v>
      </c>
      <c r="B32" s="5"/>
      <c r="E32" s="6"/>
    </row>
    <row r="33" spans="2:9" ht="15.6" x14ac:dyDescent="0.3">
      <c r="B33" s="5"/>
      <c r="E33" s="6"/>
    </row>
    <row r="34" spans="2:9" ht="15.6" x14ac:dyDescent="0.3">
      <c r="B34" s="5"/>
      <c r="E34" s="6"/>
    </row>
    <row r="35" spans="2:9" ht="15.6" x14ac:dyDescent="0.3">
      <c r="B35" s="5"/>
      <c r="E35" s="6"/>
    </row>
    <row r="36" spans="2:9" ht="15.6" x14ac:dyDescent="0.3">
      <c r="B36" s="5"/>
      <c r="E36" s="6"/>
      <c r="H36" s="92" t="s">
        <v>85</v>
      </c>
    </row>
    <row r="37" spans="2:9" ht="15.6" x14ac:dyDescent="0.3">
      <c r="B37" s="5"/>
      <c r="E37" s="6"/>
    </row>
    <row r="38" spans="2:9" ht="15.6" x14ac:dyDescent="0.3">
      <c r="B38" s="5"/>
      <c r="E38" s="6"/>
      <c r="I38" s="1" t="s">
        <v>109</v>
      </c>
    </row>
    <row r="39" spans="2:9" ht="15.6" x14ac:dyDescent="0.3">
      <c r="B39" s="5"/>
      <c r="E39" s="6"/>
      <c r="I39" s="4" t="s">
        <v>128</v>
      </c>
    </row>
    <row r="40" spans="2:9" ht="15.6" x14ac:dyDescent="0.3">
      <c r="B40" s="5"/>
      <c r="E40" s="6"/>
    </row>
    <row r="41" spans="2:9" ht="15.6" x14ac:dyDescent="0.3">
      <c r="B41" s="5"/>
      <c r="E41" s="6"/>
    </row>
    <row r="42" spans="2:9" ht="15.6" x14ac:dyDescent="0.3">
      <c r="B42" s="5"/>
      <c r="E42" s="6"/>
    </row>
    <row r="43" spans="2:9" ht="15.6" x14ac:dyDescent="0.3">
      <c r="B43" s="5"/>
      <c r="D43" s="89">
        <f>+B67/2+B68</f>
        <v>1.8</v>
      </c>
      <c r="E43" s="4" t="s">
        <v>1</v>
      </c>
      <c r="F43" s="91">
        <f>+B69+B70/2</f>
        <v>1.0249999999999999</v>
      </c>
      <c r="G43" s="4" t="s">
        <v>1</v>
      </c>
    </row>
    <row r="44" spans="2:9" ht="15.6" x14ac:dyDescent="0.3">
      <c r="B44" s="5"/>
      <c r="E44" s="6"/>
    </row>
    <row r="47" spans="2:9" x14ac:dyDescent="0.3">
      <c r="H47" s="3">
        <f>+B77</f>
        <v>1</v>
      </c>
      <c r="I47" s="4" t="s">
        <v>1</v>
      </c>
    </row>
    <row r="50" spans="1:9" ht="5.25" customHeight="1" x14ac:dyDescent="0.3">
      <c r="D50" s="3"/>
      <c r="F50" s="35"/>
    </row>
    <row r="53" spans="1:9" x14ac:dyDescent="0.3">
      <c r="H53" s="3">
        <f>+B78</f>
        <v>1</v>
      </c>
      <c r="I53" s="4" t="s">
        <v>1</v>
      </c>
    </row>
    <row r="57" spans="1:9" x14ac:dyDescent="0.3">
      <c r="B57" s="35">
        <f>+B75+B76/2</f>
        <v>1.375</v>
      </c>
      <c r="C57" s="4" t="s">
        <v>1</v>
      </c>
      <c r="D57" s="35">
        <f>B74</f>
        <v>2</v>
      </c>
      <c r="E57" s="4" t="s">
        <v>1</v>
      </c>
      <c r="F57" s="35">
        <f>B73+B72/2</f>
        <v>1.325</v>
      </c>
      <c r="G57" s="4" t="s">
        <v>1</v>
      </c>
    </row>
    <row r="58" spans="1:9" x14ac:dyDescent="0.3">
      <c r="D58" s="3"/>
      <c r="F58" s="35"/>
    </row>
    <row r="60" spans="1:9" x14ac:dyDescent="0.3">
      <c r="A60" s="36" t="s">
        <v>57</v>
      </c>
    </row>
    <row r="61" spans="1:9" x14ac:dyDescent="0.3">
      <c r="A61" s="1" t="s">
        <v>89</v>
      </c>
      <c r="B61" s="33">
        <v>210</v>
      </c>
      <c r="C61" s="4" t="s">
        <v>4</v>
      </c>
      <c r="E61" s="38" t="s">
        <v>118</v>
      </c>
      <c r="G61" s="37"/>
    </row>
    <row r="62" spans="1:9" x14ac:dyDescent="0.3">
      <c r="A62" s="1" t="s">
        <v>6</v>
      </c>
      <c r="B62" s="33">
        <v>4200</v>
      </c>
      <c r="C62" s="4" t="s">
        <v>4</v>
      </c>
      <c r="F62" s="1"/>
    </row>
    <row r="63" spans="1:9" x14ac:dyDescent="0.3">
      <c r="A63" s="1" t="s">
        <v>8</v>
      </c>
      <c r="B63" s="33">
        <v>400</v>
      </c>
      <c r="C63" s="4" t="s">
        <v>9</v>
      </c>
      <c r="E63" s="1" t="s">
        <v>5</v>
      </c>
      <c r="F63" s="30">
        <f>+(B68+B69)/25</f>
        <v>9.8000000000000004E-2</v>
      </c>
      <c r="G63" s="30">
        <f>+(B68+B69)/20</f>
        <v>0.12250000000000001</v>
      </c>
      <c r="H63" s="4" t="s">
        <v>1</v>
      </c>
    </row>
    <row r="64" spans="1:9" x14ac:dyDescent="0.3">
      <c r="A64" s="1" t="s">
        <v>130</v>
      </c>
      <c r="B64" s="33">
        <v>100</v>
      </c>
      <c r="C64" s="4" t="s">
        <v>9</v>
      </c>
      <c r="E64" s="34" t="s">
        <v>7</v>
      </c>
      <c r="F64" s="31">
        <f>ROUND((F63+G63)/2,2)</f>
        <v>0.11</v>
      </c>
      <c r="G64" s="4" t="s">
        <v>1</v>
      </c>
    </row>
    <row r="65" spans="1:17" x14ac:dyDescent="0.3">
      <c r="A65" s="1" t="s">
        <v>2</v>
      </c>
      <c r="B65" s="33">
        <v>25</v>
      </c>
      <c r="C65" s="4" t="s">
        <v>10</v>
      </c>
      <c r="E65" s="34" t="s">
        <v>56</v>
      </c>
      <c r="F65" s="32">
        <v>12</v>
      </c>
      <c r="G65" s="4" t="s">
        <v>10</v>
      </c>
    </row>
    <row r="66" spans="1:17" x14ac:dyDescent="0.3">
      <c r="A66" s="1" t="s">
        <v>3</v>
      </c>
      <c r="B66" s="33">
        <v>17</v>
      </c>
      <c r="C66" s="4" t="s">
        <v>10</v>
      </c>
      <c r="E66" s="1" t="s">
        <v>62</v>
      </c>
      <c r="F66" s="37">
        <f>+F65</f>
        <v>12</v>
      </c>
      <c r="G66" s="4" t="s">
        <v>10</v>
      </c>
      <c r="H66" s="24"/>
    </row>
    <row r="67" spans="1:17" x14ac:dyDescent="0.3">
      <c r="A67" s="34" t="s">
        <v>58</v>
      </c>
      <c r="B67" s="33">
        <v>0.5</v>
      </c>
      <c r="C67" s="4" t="s">
        <v>1</v>
      </c>
    </row>
    <row r="68" spans="1:17" x14ac:dyDescent="0.3">
      <c r="A68" s="34" t="s">
        <v>59</v>
      </c>
      <c r="B68" s="33">
        <v>1.55</v>
      </c>
      <c r="C68" s="4" t="s">
        <v>1</v>
      </c>
    </row>
    <row r="69" spans="1:17" x14ac:dyDescent="0.3">
      <c r="A69" s="34" t="s">
        <v>60</v>
      </c>
      <c r="B69" s="33">
        <v>0.9</v>
      </c>
      <c r="C69" s="4" t="s">
        <v>1</v>
      </c>
    </row>
    <row r="70" spans="1:17" x14ac:dyDescent="0.3">
      <c r="A70" s="34" t="s">
        <v>110</v>
      </c>
      <c r="B70" s="33">
        <v>0.25</v>
      </c>
      <c r="C70" s="4" t="s">
        <v>1</v>
      </c>
    </row>
    <row r="71" spans="1:17" x14ac:dyDescent="0.3">
      <c r="A71" s="34" t="s">
        <v>61</v>
      </c>
      <c r="B71" s="33">
        <v>0.5</v>
      </c>
      <c r="C71" s="4" t="s">
        <v>1</v>
      </c>
      <c r="E71" s="38" t="s">
        <v>119</v>
      </c>
      <c r="G71" s="37"/>
    </row>
    <row r="72" spans="1:17" x14ac:dyDescent="0.3">
      <c r="A72" s="34" t="s">
        <v>111</v>
      </c>
      <c r="B72" s="33">
        <v>0.25</v>
      </c>
      <c r="C72" s="4" t="s">
        <v>1</v>
      </c>
      <c r="F72" s="1"/>
    </row>
    <row r="73" spans="1:17" x14ac:dyDescent="0.3">
      <c r="A73" s="34" t="s">
        <v>112</v>
      </c>
      <c r="B73" s="33">
        <v>1.2</v>
      </c>
      <c r="C73" s="4" t="s">
        <v>1</v>
      </c>
      <c r="E73" s="1" t="s">
        <v>5</v>
      </c>
      <c r="F73" s="30">
        <f>+(B73+B74+B75)/25</f>
        <v>0.17800000000000002</v>
      </c>
      <c r="G73" s="30">
        <f>(B73+B74+B75)/20</f>
        <v>0.2225</v>
      </c>
      <c r="H73" s="4" t="s">
        <v>1</v>
      </c>
    </row>
    <row r="74" spans="1:17" x14ac:dyDescent="0.3">
      <c r="A74" s="34" t="s">
        <v>113</v>
      </c>
      <c r="B74" s="33">
        <v>2</v>
      </c>
      <c r="C74" s="4" t="s">
        <v>1</v>
      </c>
      <c r="E74" s="34" t="s">
        <v>7</v>
      </c>
      <c r="F74" s="31">
        <f>ROUND((F73+G73)/2,2)</f>
        <v>0.2</v>
      </c>
      <c r="G74" s="4" t="s">
        <v>1</v>
      </c>
    </row>
    <row r="75" spans="1:17" x14ac:dyDescent="0.3">
      <c r="A75" s="34" t="s">
        <v>114</v>
      </c>
      <c r="B75" s="33">
        <v>1.25</v>
      </c>
      <c r="C75" s="4" t="s">
        <v>1</v>
      </c>
      <c r="E75" s="34" t="s">
        <v>56</v>
      </c>
      <c r="F75" s="32">
        <v>20</v>
      </c>
      <c r="G75" s="4" t="s">
        <v>10</v>
      </c>
      <c r="H75" s="24"/>
    </row>
    <row r="76" spans="1:17" x14ac:dyDescent="0.3">
      <c r="A76" s="34" t="s">
        <v>115</v>
      </c>
      <c r="B76" s="33">
        <v>0.25</v>
      </c>
      <c r="C76" s="4" t="s">
        <v>1</v>
      </c>
      <c r="E76" s="1" t="s">
        <v>62</v>
      </c>
      <c r="F76" s="37">
        <f>+F75</f>
        <v>20</v>
      </c>
      <c r="G76" s="4" t="s">
        <v>10</v>
      </c>
    </row>
    <row r="77" spans="1:17" x14ac:dyDescent="0.3">
      <c r="A77" s="34" t="s">
        <v>116</v>
      </c>
      <c r="B77" s="33">
        <v>1</v>
      </c>
      <c r="C77" s="4" t="s">
        <v>1</v>
      </c>
    </row>
    <row r="78" spans="1:17" x14ac:dyDescent="0.3">
      <c r="A78" s="34" t="s">
        <v>117</v>
      </c>
      <c r="B78" s="33">
        <v>1</v>
      </c>
      <c r="C78" s="4" t="s">
        <v>1</v>
      </c>
    </row>
    <row r="79" spans="1:17" x14ac:dyDescent="0.3">
      <c r="A79" s="1" t="s">
        <v>80</v>
      </c>
      <c r="B79" s="33">
        <v>2</v>
      </c>
      <c r="C79" s="4" t="s">
        <v>10</v>
      </c>
      <c r="N79" s="103" t="s">
        <v>41</v>
      </c>
      <c r="O79" s="103"/>
      <c r="P79" s="103"/>
      <c r="Q79" s="103"/>
    </row>
    <row r="80" spans="1:17" x14ac:dyDescent="0.3">
      <c r="A80" s="1"/>
      <c r="B80" s="37"/>
      <c r="N80" s="104" t="s">
        <v>94</v>
      </c>
      <c r="O80" s="105"/>
      <c r="P80" s="105"/>
      <c r="Q80" s="106"/>
    </row>
    <row r="81" spans="1:17" ht="15.6" x14ac:dyDescent="0.3">
      <c r="A81" s="5" t="s">
        <v>120</v>
      </c>
      <c r="N81" s="25"/>
      <c r="O81" s="25" t="s">
        <v>90</v>
      </c>
      <c r="P81" s="74" t="s">
        <v>95</v>
      </c>
      <c r="Q81" s="75"/>
    </row>
    <row r="82" spans="1:17" x14ac:dyDescent="0.3">
      <c r="A82" s="6" t="s">
        <v>11</v>
      </c>
      <c r="N82" s="25">
        <v>1</v>
      </c>
      <c r="O82" s="27">
        <v>0.8</v>
      </c>
      <c r="P82" s="74" t="s">
        <v>96</v>
      </c>
      <c r="Q82" s="75"/>
    </row>
    <row r="83" spans="1:17" x14ac:dyDescent="0.3">
      <c r="A83" s="6"/>
      <c r="N83" s="25">
        <v>2</v>
      </c>
      <c r="O83" s="27">
        <v>0.9</v>
      </c>
      <c r="P83" s="74" t="s">
        <v>97</v>
      </c>
      <c r="Q83" s="75"/>
    </row>
    <row r="84" spans="1:17" x14ac:dyDescent="0.3">
      <c r="A84" s="6"/>
      <c r="N84" s="25">
        <v>3</v>
      </c>
      <c r="O84" s="27">
        <v>1</v>
      </c>
      <c r="P84" s="74" t="s">
        <v>108</v>
      </c>
      <c r="Q84" s="75"/>
    </row>
    <row r="85" spans="1:17" x14ac:dyDescent="0.3">
      <c r="B85" s="1" t="s">
        <v>63</v>
      </c>
      <c r="C85" s="7">
        <f>ROUND(B65/(B65^2+B66^2)^(0.5),3)</f>
        <v>0.82699999999999996</v>
      </c>
      <c r="N85" s="4" t="s">
        <v>99</v>
      </c>
    </row>
    <row r="86" spans="1:17" ht="7.5" customHeight="1" x14ac:dyDescent="0.3">
      <c r="B86" s="1"/>
      <c r="C86" s="7"/>
    </row>
    <row r="87" spans="1:17" x14ac:dyDescent="0.3">
      <c r="B87" s="1"/>
      <c r="C87" s="7"/>
      <c r="N87" s="103" t="s">
        <v>92</v>
      </c>
      <c r="O87" s="103"/>
      <c r="P87" s="103"/>
      <c r="Q87" s="103"/>
    </row>
    <row r="88" spans="1:17" x14ac:dyDescent="0.3">
      <c r="B88" s="1"/>
      <c r="C88" s="7"/>
      <c r="N88" s="104" t="s">
        <v>42</v>
      </c>
      <c r="O88" s="105"/>
      <c r="P88" s="105"/>
      <c r="Q88" s="106"/>
    </row>
    <row r="89" spans="1:17" x14ac:dyDescent="0.3">
      <c r="B89" s="1" t="s">
        <v>40</v>
      </c>
      <c r="C89" s="39">
        <f>ROUND((B66/2+F65/C85)/100,3)</f>
        <v>0.23</v>
      </c>
      <c r="D89" s="4" t="s">
        <v>1</v>
      </c>
      <c r="N89" s="25"/>
      <c r="O89" s="25"/>
      <c r="P89" s="25"/>
      <c r="Q89" s="25"/>
    </row>
    <row r="90" spans="1:17" x14ac:dyDescent="0.3">
      <c r="B90" s="1" t="s">
        <v>64</v>
      </c>
      <c r="C90" s="39">
        <f>ROUND(2.4*C89*1,3)</f>
        <v>0.55200000000000005</v>
      </c>
      <c r="D90" s="4" t="s">
        <v>15</v>
      </c>
      <c r="F90" s="1" t="s">
        <v>12</v>
      </c>
      <c r="G90" s="8">
        <f>+C92*H47</f>
        <v>0.65200000000000002</v>
      </c>
      <c r="H90" s="4" t="s">
        <v>15</v>
      </c>
      <c r="N90" s="25" t="s">
        <v>43</v>
      </c>
      <c r="O90" s="25" t="s">
        <v>44</v>
      </c>
      <c r="P90" s="25" t="s">
        <v>44</v>
      </c>
      <c r="Q90" s="25" t="s">
        <v>45</v>
      </c>
    </row>
    <row r="91" spans="1:17" x14ac:dyDescent="0.3">
      <c r="B91" s="1" t="s">
        <v>65</v>
      </c>
      <c r="C91" s="39">
        <f>+B64/1000</f>
        <v>0.1</v>
      </c>
      <c r="D91" s="4" t="s">
        <v>15</v>
      </c>
      <c r="F91" s="1" t="s">
        <v>14</v>
      </c>
      <c r="G91" s="8">
        <f>+B63/1000*H47</f>
        <v>0.4</v>
      </c>
      <c r="H91" s="4" t="s">
        <v>15</v>
      </c>
      <c r="N91" s="25"/>
      <c r="O91" s="25" t="s">
        <v>55</v>
      </c>
      <c r="P91" s="25" t="s">
        <v>10</v>
      </c>
      <c r="Q91" s="25" t="s">
        <v>25</v>
      </c>
    </row>
    <row r="92" spans="1:17" x14ac:dyDescent="0.3">
      <c r="B92" s="9" t="s">
        <v>16</v>
      </c>
      <c r="C92" s="40">
        <f>+C90+C91</f>
        <v>0.65200000000000002</v>
      </c>
      <c r="D92" s="6" t="s">
        <v>15</v>
      </c>
      <c r="F92" s="1" t="s">
        <v>66</v>
      </c>
      <c r="G92" s="4">
        <f>ROUND(1.4*G90+1.7*G91,2)</f>
        <v>1.59</v>
      </c>
      <c r="H92" s="4" t="s">
        <v>15</v>
      </c>
      <c r="N92" s="25">
        <v>3</v>
      </c>
      <c r="O92" s="26" t="s">
        <v>46</v>
      </c>
      <c r="P92" s="27">
        <v>0.95250000000000001</v>
      </c>
      <c r="Q92" s="28">
        <v>0.71255739248085614</v>
      </c>
    </row>
    <row r="93" spans="1:17" x14ac:dyDescent="0.3">
      <c r="B93" s="9"/>
      <c r="C93" s="40"/>
      <c r="D93" s="6"/>
      <c r="F93" s="1"/>
      <c r="N93" s="25">
        <v>4</v>
      </c>
      <c r="O93" s="26" t="s">
        <v>47</v>
      </c>
      <c r="P93" s="27">
        <v>1.27</v>
      </c>
      <c r="Q93" s="28">
        <v>1.2667686977437445</v>
      </c>
    </row>
    <row r="94" spans="1:17" x14ac:dyDescent="0.3">
      <c r="A94" s="6" t="s">
        <v>17</v>
      </c>
      <c r="C94" s="7"/>
      <c r="N94" s="25">
        <v>5</v>
      </c>
      <c r="O94" s="26" t="s">
        <v>48</v>
      </c>
      <c r="P94" s="27">
        <v>1.5874999999999999</v>
      </c>
      <c r="Q94" s="28">
        <v>1.9793260902246004</v>
      </c>
    </row>
    <row r="95" spans="1:17" x14ac:dyDescent="0.3">
      <c r="B95" s="1" t="s">
        <v>64</v>
      </c>
      <c r="C95" s="39">
        <f>1*1*F66/100*2.4</f>
        <v>0.28799999999999998</v>
      </c>
      <c r="D95" s="4" t="s">
        <v>13</v>
      </c>
      <c r="F95" s="1" t="s">
        <v>12</v>
      </c>
      <c r="G95" s="8">
        <f>+C97*H47</f>
        <v>0.38800000000000001</v>
      </c>
      <c r="H95" s="4" t="s">
        <v>15</v>
      </c>
      <c r="N95" s="25">
        <v>6</v>
      </c>
      <c r="O95" s="26" t="s">
        <v>49</v>
      </c>
      <c r="P95" s="27">
        <v>1.905</v>
      </c>
      <c r="Q95" s="28">
        <v>2.8502295699234246</v>
      </c>
    </row>
    <row r="96" spans="1:17" x14ac:dyDescent="0.3">
      <c r="B96" s="1" t="s">
        <v>65</v>
      </c>
      <c r="C96" s="39">
        <f>+C91</f>
        <v>0.1</v>
      </c>
      <c r="D96" s="4" t="s">
        <v>15</v>
      </c>
      <c r="F96" s="1" t="s">
        <v>14</v>
      </c>
      <c r="G96" s="8">
        <f>+G91</f>
        <v>0.4</v>
      </c>
      <c r="H96" s="4" t="s">
        <v>15</v>
      </c>
      <c r="N96" s="25">
        <v>7</v>
      </c>
      <c r="O96" s="26" t="s">
        <v>50</v>
      </c>
      <c r="P96" s="27">
        <v>2.2225000000000001</v>
      </c>
      <c r="Q96" s="28">
        <v>3.8794791368402173</v>
      </c>
    </row>
    <row r="97" spans="2:21" x14ac:dyDescent="0.3">
      <c r="B97" s="9" t="s">
        <v>16</v>
      </c>
      <c r="C97" s="40">
        <f>+C95+C96</f>
        <v>0.38800000000000001</v>
      </c>
      <c r="D97" s="6" t="s">
        <v>13</v>
      </c>
      <c r="F97" s="1" t="s">
        <v>67</v>
      </c>
      <c r="G97" s="4">
        <f>ROUND(1.4*G95+1.7*G96,2)</f>
        <v>1.22</v>
      </c>
      <c r="H97" s="4" t="s">
        <v>15</v>
      </c>
      <c r="N97" s="25">
        <v>8</v>
      </c>
      <c r="O97" s="26" t="s">
        <v>51</v>
      </c>
      <c r="P97" s="27">
        <v>2.54</v>
      </c>
      <c r="Q97" s="28">
        <v>5.0670747909749778</v>
      </c>
    </row>
    <row r="98" spans="2:21" x14ac:dyDescent="0.3">
      <c r="B98" s="9"/>
      <c r="C98" s="40"/>
      <c r="D98" s="6"/>
      <c r="F98" s="1"/>
      <c r="N98" s="25">
        <v>9</v>
      </c>
      <c r="O98" s="26" t="s">
        <v>52</v>
      </c>
      <c r="P98" s="27">
        <v>2.8574999999999999</v>
      </c>
      <c r="Q98" s="28">
        <v>6.4130165323277053</v>
      </c>
    </row>
    <row r="99" spans="2:21" x14ac:dyDescent="0.3">
      <c r="D99" s="2" t="str">
        <f>+ CONCATENATE(G92," Tn/m2")</f>
        <v>1.59 Tn/m2</v>
      </c>
      <c r="N99" s="25">
        <v>10</v>
      </c>
      <c r="O99" s="26" t="s">
        <v>53</v>
      </c>
      <c r="P99" s="27">
        <v>3.1749999999999998</v>
      </c>
      <c r="Q99" s="28">
        <v>7.9173043608984015</v>
      </c>
      <c r="R99" s="29"/>
      <c r="S99" s="41"/>
      <c r="T99" s="42"/>
      <c r="U99" s="43"/>
    </row>
    <row r="100" spans="2:21" x14ac:dyDescent="0.3">
      <c r="F100" s="2" t="str">
        <f>+CONCATENATE(G97," Tn/m2")</f>
        <v>1.22 Tn/m2</v>
      </c>
      <c r="N100" s="25">
        <v>11</v>
      </c>
      <c r="O100" s="26" t="s">
        <v>54</v>
      </c>
      <c r="P100" s="27">
        <v>3.4925000000000002</v>
      </c>
      <c r="Q100" s="28">
        <v>9.5799382766870682</v>
      </c>
      <c r="R100" s="29"/>
      <c r="S100" s="29"/>
      <c r="T100" s="29"/>
      <c r="U100" s="29"/>
    </row>
    <row r="103" spans="2:21" ht="4.5" customHeight="1" x14ac:dyDescent="0.3"/>
    <row r="104" spans="2:21" x14ac:dyDescent="0.3">
      <c r="B104" s="1" t="s">
        <v>68</v>
      </c>
      <c r="D104" s="3">
        <f>+D43</f>
        <v>1.8</v>
      </c>
      <c r="F104" s="79">
        <f>+F43</f>
        <v>1.0249999999999999</v>
      </c>
      <c r="G104" s="80" t="s">
        <v>69</v>
      </c>
    </row>
    <row r="105" spans="2:21" x14ac:dyDescent="0.3">
      <c r="B105" s="1"/>
      <c r="D105" s="3"/>
      <c r="F105" s="3"/>
      <c r="G105" s="2"/>
    </row>
    <row r="106" spans="2:21" x14ac:dyDescent="0.3">
      <c r="B106" s="1" t="s">
        <v>38</v>
      </c>
      <c r="C106" s="7">
        <f>ROUND((G97*(D104+F104)*(D104+F104)/2+(G92-G97)*(D104)*(F104+D104/2))/(D104+F104),2)</f>
        <v>2.1800000000000002</v>
      </c>
      <c r="D106" s="4" t="s">
        <v>18</v>
      </c>
    </row>
    <row r="107" spans="2:21" x14ac:dyDescent="0.3">
      <c r="B107" s="1" t="s">
        <v>19</v>
      </c>
      <c r="C107" s="4" t="str">
        <f>+CONCATENATE(C106,"X - ",G92,"X^2/2")</f>
        <v>2.18X - 1.59X^2/2</v>
      </c>
      <c r="N107" s="103" t="s">
        <v>100</v>
      </c>
      <c r="O107" s="103"/>
      <c r="P107" s="103"/>
      <c r="Q107" s="103"/>
    </row>
    <row r="108" spans="2:21" x14ac:dyDescent="0.3">
      <c r="N108" s="104" t="s">
        <v>105</v>
      </c>
      <c r="O108" s="105"/>
      <c r="P108" s="105"/>
      <c r="Q108" s="106"/>
    </row>
    <row r="109" spans="2:21" x14ac:dyDescent="0.3">
      <c r="B109" s="1"/>
      <c r="D109" s="4" t="str">
        <f>+CONCATENATE(C106," - ",G92,"X")</f>
        <v>2.18 - 1.59X</v>
      </c>
      <c r="E109" s="4" t="s">
        <v>20</v>
      </c>
      <c r="F109" s="1" t="s">
        <v>21</v>
      </c>
      <c r="G109" s="2">
        <f>ROUND(C106/G92,2)</f>
        <v>1.37</v>
      </c>
      <c r="H109" s="4" t="s">
        <v>1</v>
      </c>
      <c r="N109" s="25"/>
      <c r="O109" s="25" t="s">
        <v>102</v>
      </c>
      <c r="P109" s="74"/>
      <c r="Q109" s="75"/>
    </row>
    <row r="110" spans="2:21" x14ac:dyDescent="0.3">
      <c r="B110" s="1"/>
      <c r="F110" s="1"/>
      <c r="G110" s="2"/>
      <c r="N110" s="25">
        <v>1</v>
      </c>
      <c r="O110" s="27">
        <v>2</v>
      </c>
      <c r="P110" s="77" t="s">
        <v>107</v>
      </c>
      <c r="Q110" s="75"/>
    </row>
    <row r="111" spans="2:21" x14ac:dyDescent="0.3">
      <c r="E111" s="4" t="s">
        <v>20</v>
      </c>
      <c r="F111" s="1" t="s">
        <v>22</v>
      </c>
      <c r="G111" s="2">
        <f>ROUND(C106*G109-G92*G109^2/2,2)</f>
        <v>1.49</v>
      </c>
      <c r="H111" s="4" t="s">
        <v>23</v>
      </c>
      <c r="N111" s="25">
        <v>2</v>
      </c>
      <c r="O111" s="27">
        <v>3</v>
      </c>
      <c r="P111" s="74" t="s">
        <v>106</v>
      </c>
      <c r="Q111" s="75"/>
    </row>
    <row r="112" spans="2:21" x14ac:dyDescent="0.3">
      <c r="F112" s="1"/>
      <c r="G112" s="2"/>
    </row>
    <row r="113" spans="1:15" x14ac:dyDescent="0.3">
      <c r="B113" s="73" t="s">
        <v>91</v>
      </c>
      <c r="C113" s="76">
        <v>0.9</v>
      </c>
      <c r="D113" s="4" t="s">
        <v>93</v>
      </c>
      <c r="F113" s="1"/>
      <c r="G113" s="2"/>
    </row>
    <row r="114" spans="1:15" ht="4.5" customHeight="1" x14ac:dyDescent="0.3">
      <c r="G114" s="2"/>
    </row>
    <row r="115" spans="1:15" x14ac:dyDescent="0.3">
      <c r="D115" s="4" t="str">
        <f xml:space="preserve"> CONCATENATE(C113," ","Mmax")</f>
        <v>0.9 Mmax</v>
      </c>
      <c r="E115" s="4" t="s">
        <v>20</v>
      </c>
      <c r="F115" s="1" t="s">
        <v>74</v>
      </c>
      <c r="G115" s="3">
        <f>C113*G111</f>
        <v>1.341</v>
      </c>
      <c r="H115" s="4" t="s">
        <v>23</v>
      </c>
    </row>
    <row r="116" spans="1:15" x14ac:dyDescent="0.3">
      <c r="F116" s="1"/>
      <c r="G116" s="2"/>
    </row>
    <row r="117" spans="1:15" x14ac:dyDescent="0.3">
      <c r="A117" s="6" t="s">
        <v>70</v>
      </c>
      <c r="F117" s="1"/>
      <c r="G117" s="2"/>
    </row>
    <row r="118" spans="1:15" x14ac:dyDescent="0.3">
      <c r="B118" s="1" t="s">
        <v>74</v>
      </c>
      <c r="C118" s="8">
        <f>+G115</f>
        <v>1.341</v>
      </c>
      <c r="D118" s="4" t="s">
        <v>39</v>
      </c>
    </row>
    <row r="119" spans="1:15" x14ac:dyDescent="0.3">
      <c r="A119" s="4" t="s">
        <v>76</v>
      </c>
      <c r="B119" s="66">
        <v>3</v>
      </c>
      <c r="C119" s="4" t="s">
        <v>98</v>
      </c>
      <c r="I119" s="45"/>
      <c r="M119" s="13"/>
      <c r="N119" s="14"/>
      <c r="O119" s="12"/>
    </row>
    <row r="120" spans="1:15" x14ac:dyDescent="0.3">
      <c r="B120" s="7" t="str">
        <f>+LOOKUP(B119,N92:N100,O92:O100)</f>
        <v>3/8"</v>
      </c>
      <c r="C120" s="67" t="s">
        <v>77</v>
      </c>
      <c r="D120" s="39">
        <f>+LOOKUP(B119,N92:N100,P92:P100)</f>
        <v>0.95250000000000001</v>
      </c>
      <c r="E120" s="4" t="s">
        <v>10</v>
      </c>
      <c r="F120" s="1" t="s">
        <v>78</v>
      </c>
      <c r="G120" s="39">
        <f>+LOOKUP(B119,N92:N100,Q92:Q100)</f>
        <v>0.71255739248085614</v>
      </c>
      <c r="H120" s="4" t="s">
        <v>25</v>
      </c>
    </row>
    <row r="121" spans="1:15" ht="12" customHeight="1" x14ac:dyDescent="0.3">
      <c r="B121" s="1"/>
      <c r="C121" s="11"/>
      <c r="M121" s="49" t="s">
        <v>75</v>
      </c>
      <c r="N121" s="52">
        <v>2</v>
      </c>
      <c r="O121" s="51" t="s">
        <v>10</v>
      </c>
    </row>
    <row r="122" spans="1:15" x14ac:dyDescent="0.3">
      <c r="M122" s="1" t="s">
        <v>24</v>
      </c>
      <c r="N122" s="3">
        <f>+C118*100000/(0.9*B62*(C123-N121/2))</f>
        <v>4.1620402377111576</v>
      </c>
      <c r="O122" s="4" t="s">
        <v>25</v>
      </c>
    </row>
    <row r="123" spans="1:15" x14ac:dyDescent="0.3">
      <c r="B123" s="34" t="s">
        <v>79</v>
      </c>
      <c r="C123" s="3">
        <f>F65-B79-D120/2</f>
        <v>9.5237499999999997</v>
      </c>
      <c r="D123" s="4" t="s">
        <v>10</v>
      </c>
      <c r="M123" s="49" t="s">
        <v>75</v>
      </c>
      <c r="N123" s="50">
        <f>+N122*B62/(0.85*B61*B77*100)</f>
        <v>0.9793035853438018</v>
      </c>
      <c r="O123" s="51" t="s">
        <v>10</v>
      </c>
    </row>
    <row r="124" spans="1:15" ht="11.25" customHeight="1" x14ac:dyDescent="0.3">
      <c r="B124" s="34"/>
      <c r="M124" s="1" t="s">
        <v>24</v>
      </c>
      <c r="N124" s="3">
        <f>C118*100000/(0.9*B62*(C123-N123/2))</f>
        <v>3.9269210564274823</v>
      </c>
      <c r="O124" s="4" t="s">
        <v>25</v>
      </c>
    </row>
    <row r="125" spans="1:15" x14ac:dyDescent="0.3">
      <c r="B125" s="34"/>
      <c r="M125" s="49" t="s">
        <v>75</v>
      </c>
      <c r="N125" s="50">
        <f>+N124*B62/(0.85*B61*B77*100)</f>
        <v>0.92398142504176051</v>
      </c>
      <c r="O125" s="51" t="s">
        <v>10</v>
      </c>
    </row>
    <row r="126" spans="1:15" x14ac:dyDescent="0.3">
      <c r="B126" s="34"/>
      <c r="M126" s="1" t="s">
        <v>24</v>
      </c>
      <c r="N126" s="3">
        <f>C118*100000/(0.9*B62*(C123-N125/2))</f>
        <v>3.9149341039337577</v>
      </c>
      <c r="O126" s="4" t="s">
        <v>25</v>
      </c>
    </row>
    <row r="127" spans="1:15" x14ac:dyDescent="0.3">
      <c r="B127" s="1" t="s">
        <v>24</v>
      </c>
      <c r="C127" s="37">
        <f>+N128</f>
        <v>3.9143249399589939</v>
      </c>
      <c r="D127" s="4" t="s">
        <v>25</v>
      </c>
      <c r="M127" s="49" t="s">
        <v>75</v>
      </c>
      <c r="N127" s="50">
        <f>+N126*B62/(0.85*B61*B77*100)</f>
        <v>0.92116096563147243</v>
      </c>
      <c r="O127" s="51" t="s">
        <v>10</v>
      </c>
    </row>
    <row r="128" spans="1:15" x14ac:dyDescent="0.3">
      <c r="B128" s="1"/>
      <c r="C128" s="3"/>
      <c r="M128" s="1" t="s">
        <v>24</v>
      </c>
      <c r="N128" s="3">
        <f>C118*100000/(0.9*B62*(C123-N127/2))</f>
        <v>3.9143249399589939</v>
      </c>
      <c r="O128" s="4" t="s">
        <v>25</v>
      </c>
    </row>
    <row r="129" spans="1:15" x14ac:dyDescent="0.3">
      <c r="B129" s="1"/>
      <c r="C129" s="8"/>
    </row>
    <row r="130" spans="1:15" x14ac:dyDescent="0.3">
      <c r="B130" s="1" t="s">
        <v>72</v>
      </c>
      <c r="C130" s="37">
        <f>0.0018*H47*C123*100</f>
        <v>1.7142749999999998</v>
      </c>
      <c r="D130" s="4" t="s">
        <v>25</v>
      </c>
      <c r="E130" s="1" t="s">
        <v>71</v>
      </c>
      <c r="F130" s="2">
        <f>ROUND(0.7*B61^0.5*100*F65*H47/B62,2)</f>
        <v>2.9</v>
      </c>
      <c r="G130" s="4" t="s">
        <v>25</v>
      </c>
      <c r="M130" s="13"/>
      <c r="N130" s="14"/>
      <c r="O130" s="12"/>
    </row>
    <row r="131" spans="1:15" ht="4.5" customHeight="1" x14ac:dyDescent="0.3">
      <c r="B131" s="1"/>
      <c r="C131" s="7"/>
      <c r="E131" s="1"/>
      <c r="F131" s="2"/>
      <c r="M131" s="13"/>
      <c r="N131" s="14"/>
      <c r="O131" s="12"/>
    </row>
    <row r="132" spans="1:15" x14ac:dyDescent="0.3">
      <c r="B132" s="1" t="s">
        <v>73</v>
      </c>
      <c r="C132" s="53">
        <f>MAX(C127,F130,C130)</f>
        <v>3.9143249399589939</v>
      </c>
      <c r="D132" s="4" t="s">
        <v>25</v>
      </c>
      <c r="E132" s="14"/>
      <c r="F132" s="14"/>
      <c r="G132" s="12"/>
    </row>
    <row r="133" spans="1:15" x14ac:dyDescent="0.3">
      <c r="B133" s="9" t="str">
        <f>+CONCATENATE("As para ancho de ", H47," m =")</f>
        <v>As para ancho de 1 m =</v>
      </c>
      <c r="C133" s="78">
        <f>ROUND(C132,2)</f>
        <v>3.91</v>
      </c>
      <c r="D133" s="6" t="s">
        <v>25</v>
      </c>
      <c r="E133" s="15"/>
      <c r="F133" s="10"/>
      <c r="G133" s="8"/>
    </row>
    <row r="134" spans="1:15" x14ac:dyDescent="0.3">
      <c r="B134" s="1" t="s">
        <v>81</v>
      </c>
      <c r="C134" s="71">
        <f>+B119</f>
        <v>3</v>
      </c>
    </row>
    <row r="135" spans="1:15" x14ac:dyDescent="0.3">
      <c r="B135" s="1"/>
      <c r="C135" s="7" t="str">
        <f>+LOOKUP(C134,N92:N100,O92:O100)</f>
        <v>3/8"</v>
      </c>
      <c r="D135" s="67" t="s">
        <v>77</v>
      </c>
      <c r="E135" s="39">
        <f>+LOOKUP(C134,N92:N100,P92:P100)</f>
        <v>0.95250000000000001</v>
      </c>
      <c r="F135" s="4" t="s">
        <v>10</v>
      </c>
      <c r="G135" s="1" t="s">
        <v>78</v>
      </c>
      <c r="H135" s="39">
        <f>+LOOKUP(C134,N92:N100,Q92:Q100)</f>
        <v>0.71255739248085614</v>
      </c>
      <c r="I135" s="4" t="s">
        <v>25</v>
      </c>
    </row>
    <row r="136" spans="1:15" ht="5.25" customHeight="1" x14ac:dyDescent="0.3">
      <c r="B136" s="1"/>
      <c r="C136" s="7"/>
      <c r="D136" s="67"/>
      <c r="E136" s="39"/>
      <c r="G136" s="1"/>
      <c r="H136" s="39"/>
    </row>
    <row r="137" spans="1:15" x14ac:dyDescent="0.3">
      <c r="B137" s="1" t="s">
        <v>86</v>
      </c>
      <c r="C137" s="54"/>
      <c r="D137" s="37"/>
      <c r="E137" s="39"/>
      <c r="G137" s="1"/>
      <c r="H137" s="39"/>
    </row>
    <row r="138" spans="1:15" x14ac:dyDescent="0.3">
      <c r="B138" s="1"/>
      <c r="C138" s="34" t="s">
        <v>87</v>
      </c>
      <c r="D138" s="37">
        <f>3*F65/100</f>
        <v>0.36</v>
      </c>
      <c r="E138" s="69" t="s">
        <v>1</v>
      </c>
      <c r="G138" s="1"/>
      <c r="H138" s="39"/>
    </row>
    <row r="139" spans="1:15" x14ac:dyDescent="0.3">
      <c r="B139" s="1"/>
      <c r="C139" s="34" t="s">
        <v>88</v>
      </c>
      <c r="D139" s="37">
        <f>45/100</f>
        <v>0.45</v>
      </c>
      <c r="E139" s="69" t="s">
        <v>1</v>
      </c>
      <c r="G139" s="1"/>
      <c r="H139" s="39"/>
    </row>
    <row r="140" spans="1:15" x14ac:dyDescent="0.3">
      <c r="B140" s="1"/>
      <c r="C140" s="46"/>
      <c r="D140" s="47"/>
      <c r="E140" s="48"/>
      <c r="F140" s="45"/>
      <c r="G140" s="44"/>
      <c r="H140" s="48"/>
      <c r="I140" s="45"/>
    </row>
    <row r="141" spans="1:15" x14ac:dyDescent="0.3">
      <c r="B141" s="1" t="s">
        <v>82</v>
      </c>
      <c r="C141" s="54" t="s">
        <v>83</v>
      </c>
      <c r="D141" s="37">
        <f>(H47*100-2*B79-E135)/(C142-1)/100</f>
        <v>0.19009499999999999</v>
      </c>
      <c r="E141" s="4" t="s">
        <v>1</v>
      </c>
      <c r="F141" s="4" t="str">
        <f>IF(MAX(D138:D139)&gt;D141,"…...CONFORME","…...VERIFICAR")</f>
        <v>…...CONFORME</v>
      </c>
    </row>
    <row r="142" spans="1:15" x14ac:dyDescent="0.3">
      <c r="A142" s="16" t="s">
        <v>26</v>
      </c>
      <c r="B142" s="17" t="s">
        <v>27</v>
      </c>
      <c r="C142" s="18">
        <f>ROUNDUP(C133/H135,0)</f>
        <v>6</v>
      </c>
      <c r="D142" s="55" t="s">
        <v>84</v>
      </c>
      <c r="E142" s="19" t="str">
        <f>+C135</f>
        <v>3/8"</v>
      </c>
      <c r="F142" s="20" t="s">
        <v>28</v>
      </c>
      <c r="G142" s="21">
        <f>+C142*H135</f>
        <v>4.2753443548851369</v>
      </c>
      <c r="H142" s="22" t="s">
        <v>29</v>
      </c>
      <c r="I142" s="21">
        <f>ROUND(D141,2)</f>
        <v>0.19</v>
      </c>
      <c r="J142" s="23" t="s">
        <v>1</v>
      </c>
    </row>
    <row r="144" spans="1:15" x14ac:dyDescent="0.3">
      <c r="C144" s="2" t="s">
        <v>101</v>
      </c>
    </row>
    <row r="145" spans="1:10" x14ac:dyDescent="0.3">
      <c r="B145" s="1" t="s">
        <v>103</v>
      </c>
      <c r="C145" s="76">
        <v>2</v>
      </c>
      <c r="D145" s="4" t="s">
        <v>104</v>
      </c>
    </row>
    <row r="146" spans="1:10" x14ac:dyDescent="0.3">
      <c r="B146" s="1" t="s">
        <v>30</v>
      </c>
      <c r="C146" s="8">
        <f>+C133/C145</f>
        <v>1.9550000000000001</v>
      </c>
      <c r="D146" s="4" t="s">
        <v>25</v>
      </c>
      <c r="E146" s="2"/>
    </row>
    <row r="147" spans="1:10" x14ac:dyDescent="0.3">
      <c r="B147" s="1" t="s">
        <v>129</v>
      </c>
      <c r="C147" s="8">
        <f>0.0018*H47*100*C123</f>
        <v>1.714275</v>
      </c>
      <c r="D147" s="4" t="s">
        <v>25</v>
      </c>
    </row>
    <row r="148" spans="1:10" x14ac:dyDescent="0.3">
      <c r="B148" s="9" t="s">
        <v>31</v>
      </c>
      <c r="C148" s="81">
        <f>+MAX(C146,C147)</f>
        <v>1.9550000000000001</v>
      </c>
      <c r="D148" s="6" t="s">
        <v>25</v>
      </c>
    </row>
    <row r="149" spans="1:10" x14ac:dyDescent="0.3">
      <c r="B149" s="1" t="s">
        <v>81</v>
      </c>
      <c r="C149" s="66">
        <v>3</v>
      </c>
      <c r="D149" s="4" t="s">
        <v>98</v>
      </c>
    </row>
    <row r="150" spans="1:10" x14ac:dyDescent="0.3">
      <c r="B150" s="1"/>
      <c r="C150" s="7" t="str">
        <f>+LOOKUP(C149,N92:N100,O92:O100)</f>
        <v>3/8"</v>
      </c>
      <c r="D150" s="67" t="s">
        <v>77</v>
      </c>
      <c r="E150" s="39">
        <f>+LOOKUP(C149,N92:N100,P92:P100)</f>
        <v>0.95250000000000001</v>
      </c>
      <c r="F150" s="4" t="s">
        <v>10</v>
      </c>
      <c r="G150" s="1" t="s">
        <v>78</v>
      </c>
      <c r="H150" s="39">
        <f>+LOOKUP(C149,N92:N100,Q92:Q100)</f>
        <v>0.71255739248085614</v>
      </c>
      <c r="I150" s="4" t="s">
        <v>25</v>
      </c>
    </row>
    <row r="151" spans="1:10" x14ac:dyDescent="0.3">
      <c r="B151" s="1"/>
      <c r="C151" s="46"/>
      <c r="D151" s="47"/>
      <c r="E151" s="48"/>
    </row>
    <row r="152" spans="1:10" x14ac:dyDescent="0.3">
      <c r="B152" s="1" t="s">
        <v>82</v>
      </c>
      <c r="C152" s="54" t="s">
        <v>83</v>
      </c>
      <c r="D152" s="37">
        <f>(H47*100-2*B79-E150)/(C153-1)/100</f>
        <v>0.47523749999999998</v>
      </c>
      <c r="E152" s="4" t="s">
        <v>1</v>
      </c>
      <c r="F152" s="4" t="str">
        <f>IF(MAX(D138:D139)&gt;D152,"…...CONFORME","…...VERIFICAR")</f>
        <v>…...VERIFICAR</v>
      </c>
    </row>
    <row r="153" spans="1:10" x14ac:dyDescent="0.3">
      <c r="A153" s="16" t="s">
        <v>32</v>
      </c>
      <c r="B153" s="17" t="s">
        <v>27</v>
      </c>
      <c r="C153" s="18">
        <f>ROUNDUP(C148/H150,0)</f>
        <v>3</v>
      </c>
      <c r="D153" s="55" t="s">
        <v>84</v>
      </c>
      <c r="E153" s="19" t="str">
        <f>+C150</f>
        <v>3/8"</v>
      </c>
      <c r="F153" s="20" t="s">
        <v>28</v>
      </c>
      <c r="G153" s="21">
        <f>+C153*H150</f>
        <v>2.1376721774425684</v>
      </c>
      <c r="H153" s="22" t="s">
        <v>29</v>
      </c>
      <c r="I153" s="21">
        <f>+D152</f>
        <v>0.47523749999999998</v>
      </c>
      <c r="J153" s="23" t="s">
        <v>1</v>
      </c>
    </row>
    <row r="155" spans="1:10" x14ac:dyDescent="0.3">
      <c r="B155" s="1" t="s">
        <v>33</v>
      </c>
      <c r="C155" s="8">
        <f>ROUND(0.0018*100*F65,2)</f>
        <v>2.16</v>
      </c>
      <c r="D155" s="4" t="s">
        <v>25</v>
      </c>
    </row>
    <row r="156" spans="1:10" x14ac:dyDescent="0.3">
      <c r="B156" s="1" t="s">
        <v>34</v>
      </c>
      <c r="C156" s="8">
        <f>+D43/C85+F43</f>
        <v>3.2015417170495768</v>
      </c>
      <c r="D156" s="4" t="s">
        <v>1</v>
      </c>
    </row>
    <row r="157" spans="1:10" x14ac:dyDescent="0.3">
      <c r="B157" s="1" t="s">
        <v>35</v>
      </c>
      <c r="C157" s="72">
        <f>+C155*C156</f>
        <v>6.915330108827086</v>
      </c>
      <c r="D157" s="4" t="s">
        <v>25</v>
      </c>
    </row>
    <row r="158" spans="1:10" x14ac:dyDescent="0.3">
      <c r="B158" s="1" t="s">
        <v>81</v>
      </c>
      <c r="C158" s="66">
        <v>3</v>
      </c>
      <c r="D158" s="4" t="s">
        <v>98</v>
      </c>
    </row>
    <row r="159" spans="1:10" x14ac:dyDescent="0.3">
      <c r="B159" s="1"/>
      <c r="C159" s="7" t="str">
        <f>+LOOKUP(C158,N92:N100,O92:O100)</f>
        <v>3/8"</v>
      </c>
      <c r="D159" s="67" t="s">
        <v>77</v>
      </c>
      <c r="E159" s="39">
        <f>+LOOKUP(C158,N92:N100,P92:P100)</f>
        <v>0.95250000000000001</v>
      </c>
      <c r="F159" s="4" t="s">
        <v>10</v>
      </c>
      <c r="G159" s="1" t="s">
        <v>78</v>
      </c>
      <c r="H159" s="39">
        <f>+LOOKUP(C158,N92:N100,Q92:Q100)</f>
        <v>0.71255739248085614</v>
      </c>
      <c r="I159" s="4" t="s">
        <v>25</v>
      </c>
    </row>
    <row r="160" spans="1:10" x14ac:dyDescent="0.3">
      <c r="B160" s="1"/>
      <c r="C160" s="46"/>
      <c r="D160" s="47"/>
      <c r="E160" s="48"/>
    </row>
    <row r="161" spans="1:8" x14ac:dyDescent="0.3">
      <c r="B161" s="1" t="s">
        <v>82</v>
      </c>
      <c r="C161" s="54" t="s">
        <v>83</v>
      </c>
      <c r="D161" s="37">
        <f>(C156*100-2*B79-E159)/(C162-1)/100</f>
        <v>0.35022407967217517</v>
      </c>
      <c r="E161" s="4" t="s">
        <v>1</v>
      </c>
      <c r="F161" s="4" t="str">
        <f>IF(MAX(D138:D139)&gt;D161,"…...CONFORME","…...VERIFICAR")</f>
        <v>…...CONFORME</v>
      </c>
    </row>
    <row r="162" spans="1:8" x14ac:dyDescent="0.3">
      <c r="A162" s="16" t="s">
        <v>36</v>
      </c>
      <c r="B162" s="17" t="s">
        <v>27</v>
      </c>
      <c r="C162" s="18">
        <f>ROUNDUP(C157/H159,0)</f>
        <v>10</v>
      </c>
      <c r="D162" s="55" t="s">
        <v>84</v>
      </c>
      <c r="E162" s="19" t="str">
        <f>C159</f>
        <v>3/8"</v>
      </c>
      <c r="F162" s="22" t="s">
        <v>37</v>
      </c>
      <c r="G162" s="63">
        <f>+D161</f>
        <v>0.35022407967217517</v>
      </c>
      <c r="H162" s="23" t="s">
        <v>1</v>
      </c>
    </row>
    <row r="163" spans="1:8" x14ac:dyDescent="0.3">
      <c r="A163" s="16"/>
      <c r="B163" s="86"/>
      <c r="C163" s="87"/>
      <c r="D163" s="88"/>
      <c r="E163" s="15"/>
      <c r="G163" s="3"/>
    </row>
    <row r="165" spans="1:8" ht="15.6" x14ac:dyDescent="0.3">
      <c r="A165" s="5"/>
      <c r="B165" s="90"/>
      <c r="D165" s="97" t="str">
        <f>CONCATENATE(D162,E162,"@",ROUND(G162,2),H162)</f>
        <v>Ø  de 3/8"@0.35m</v>
      </c>
    </row>
    <row r="166" spans="1:8" ht="15.6" x14ac:dyDescent="0.3">
      <c r="A166" s="5"/>
      <c r="B166" s="90"/>
      <c r="D166" s="6"/>
    </row>
    <row r="167" spans="1:8" ht="15.6" x14ac:dyDescent="0.3">
      <c r="A167" s="5"/>
      <c r="C167" s="62" t="str">
        <f>CONCATENATE(D153,E153,"@",ROUND(I153,2),J153)</f>
        <v>Ø  de 3/8"@0.48m</v>
      </c>
      <c r="D167" s="6"/>
      <c r="G167" s="68" t="str">
        <f>CONCATENATE(F66/100,"m")</f>
        <v>0.12m</v>
      </c>
    </row>
    <row r="168" spans="1:8" ht="15.6" x14ac:dyDescent="0.3">
      <c r="A168" s="90"/>
      <c r="D168" s="6"/>
    </row>
    <row r="169" spans="1:8" ht="15.6" x14ac:dyDescent="0.3">
      <c r="A169" s="5"/>
      <c r="B169" s="1"/>
      <c r="C169" s="4" t="str">
        <f>CONCATENATE(F66/100,"m")</f>
        <v>0.12m</v>
      </c>
      <c r="D169" s="6"/>
    </row>
    <row r="170" spans="1:8" ht="15.6" x14ac:dyDescent="0.3">
      <c r="A170" s="5"/>
      <c r="D170" s="6"/>
    </row>
    <row r="171" spans="1:8" ht="15.6" x14ac:dyDescent="0.3">
      <c r="A171" s="5"/>
      <c r="B171" s="62" t="str">
        <f>CONCATENATE(D153,E153,"@",ROUND(I153,2),J153)</f>
        <v>Ø  de 3/8"@0.48m</v>
      </c>
      <c r="C171" s="10"/>
      <c r="D171" s="6"/>
      <c r="E171" s="61" t="str">
        <f>CONCATENATE(D142,E142,"@",ROUND(I142,2),J142)</f>
        <v>Ø  de 3/8"@0.19m</v>
      </c>
      <c r="G171" s="4" t="s">
        <v>124</v>
      </c>
    </row>
    <row r="172" spans="1:8" x14ac:dyDescent="0.3">
      <c r="D172" s="6"/>
      <c r="G172" s="4" t="s">
        <v>128</v>
      </c>
    </row>
    <row r="173" spans="1:8" x14ac:dyDescent="0.3">
      <c r="A173" s="56" t="str">
        <f>CONCATENATE(D162,E162,"@",ROUND(G162,2),H162)</f>
        <v>Ø  de 3/8"@0.35m</v>
      </c>
      <c r="D173" s="6"/>
    </row>
    <row r="174" spans="1:8" ht="15.6" x14ac:dyDescent="0.3">
      <c r="A174" s="5"/>
      <c r="D174" s="6"/>
      <c r="E174" s="56" t="str">
        <f>CONCATENATE(D162,E162,"@",ROUND(G162,2),H162)</f>
        <v>Ø  de 3/8"@0.35m</v>
      </c>
    </row>
    <row r="175" spans="1:8" ht="15.6" x14ac:dyDescent="0.3">
      <c r="A175" s="5"/>
      <c r="C175" s="61" t="str">
        <f>CONCATENATE(D142,E142,"@",ROUND(I142,2),J142)</f>
        <v>Ø  de 3/8"@0.19m</v>
      </c>
      <c r="D175" s="6"/>
    </row>
    <row r="176" spans="1:8" ht="15.6" x14ac:dyDescent="0.3">
      <c r="A176" s="5"/>
      <c r="D176" s="6"/>
    </row>
    <row r="177" spans="1:11" ht="15.6" x14ac:dyDescent="0.3">
      <c r="A177" s="5"/>
      <c r="C177" s="56" t="str">
        <f>CONCATENATE(D162,E162,"@",ROUND(G162,2),H162)</f>
        <v>Ø  de 3/8"@0.35m</v>
      </c>
      <c r="D177" s="6"/>
    </row>
    <row r="178" spans="1:11" x14ac:dyDescent="0.3">
      <c r="A178" s="60">
        <f>+B71</f>
        <v>0.5</v>
      </c>
      <c r="D178" s="6"/>
    </row>
    <row r="179" spans="1:11" ht="15.6" x14ac:dyDescent="0.3">
      <c r="A179" s="5"/>
      <c r="D179" s="6"/>
    </row>
    <row r="180" spans="1:11" ht="15.6" x14ac:dyDescent="0.3">
      <c r="A180" s="5"/>
      <c r="D180" s="6"/>
    </row>
    <row r="181" spans="1:11" x14ac:dyDescent="0.3">
      <c r="A181" s="65" t="str">
        <f>CONCATENATE(B67,"m")</f>
        <v>0.5m</v>
      </c>
      <c r="B181" s="56"/>
      <c r="C181" s="58" t="str">
        <f>CONCATENATE(B68,"m")</f>
        <v>1.55m</v>
      </c>
      <c r="D181" s="57"/>
      <c r="E181" s="59" t="str">
        <f>CONCATENATE(B69,"m")</f>
        <v>0.9m</v>
      </c>
      <c r="F181" s="64" t="str">
        <f>CONCATENATE(B70,"m")</f>
        <v>0.25m</v>
      </c>
      <c r="G181" s="56"/>
      <c r="H181" s="56"/>
      <c r="I181" s="56"/>
      <c r="J181" s="56"/>
      <c r="K181" s="56"/>
    </row>
    <row r="182" spans="1:11" x14ac:dyDescent="0.3">
      <c r="A182" s="65"/>
      <c r="B182" s="56"/>
      <c r="C182" s="58"/>
      <c r="D182" s="57"/>
      <c r="E182" s="59"/>
      <c r="F182" s="64"/>
      <c r="G182" s="56"/>
      <c r="H182" s="56"/>
      <c r="I182" s="56"/>
      <c r="J182" s="56"/>
      <c r="K182" s="56"/>
    </row>
    <row r="183" spans="1:11" ht="15.6" x14ac:dyDescent="0.3">
      <c r="A183" s="5" t="s">
        <v>125</v>
      </c>
    </row>
    <row r="184" spans="1:11" x14ac:dyDescent="0.3">
      <c r="A184" s="6" t="s">
        <v>11</v>
      </c>
    </row>
    <row r="185" spans="1:11" x14ac:dyDescent="0.3">
      <c r="A185" s="6"/>
    </row>
    <row r="186" spans="1:11" x14ac:dyDescent="0.3">
      <c r="A186" s="6"/>
    </row>
    <row r="187" spans="1:11" x14ac:dyDescent="0.3">
      <c r="B187" s="1" t="s">
        <v>63</v>
      </c>
      <c r="C187" s="7">
        <f>ROUND(B65/(B65^2+B66^2)^(0.5),3)</f>
        <v>0.82699999999999996</v>
      </c>
    </row>
    <row r="188" spans="1:11" x14ac:dyDescent="0.3">
      <c r="B188" s="1"/>
      <c r="C188" s="7"/>
    </row>
    <row r="189" spans="1:11" x14ac:dyDescent="0.3">
      <c r="B189" s="1"/>
      <c r="C189" s="7"/>
    </row>
    <row r="190" spans="1:11" x14ac:dyDescent="0.3">
      <c r="B190" s="1"/>
      <c r="C190" s="7"/>
    </row>
    <row r="191" spans="1:11" x14ac:dyDescent="0.3">
      <c r="B191" s="1" t="s">
        <v>40</v>
      </c>
      <c r="C191" s="39">
        <f>ROUND((B66/2+F75/C187)/100,3)</f>
        <v>0.32700000000000001</v>
      </c>
      <c r="D191" s="4" t="s">
        <v>1</v>
      </c>
    </row>
    <row r="192" spans="1:11" x14ac:dyDescent="0.3">
      <c r="B192" s="1" t="s">
        <v>64</v>
      </c>
      <c r="C192" s="39">
        <f>ROUND(2.4*C191*1,3)</f>
        <v>0.78500000000000003</v>
      </c>
      <c r="D192" s="4" t="s">
        <v>15</v>
      </c>
      <c r="F192" s="1" t="s">
        <v>12</v>
      </c>
      <c r="G192" s="8">
        <f>+C194*H53</f>
        <v>0.88500000000000001</v>
      </c>
      <c r="H192" s="4" t="s">
        <v>15</v>
      </c>
    </row>
    <row r="193" spans="1:8" x14ac:dyDescent="0.3">
      <c r="B193" s="1" t="s">
        <v>65</v>
      </c>
      <c r="C193" s="39">
        <f>+B64/1000</f>
        <v>0.1</v>
      </c>
      <c r="D193" s="4" t="s">
        <v>15</v>
      </c>
      <c r="F193" s="1" t="s">
        <v>14</v>
      </c>
      <c r="G193" s="8">
        <f>+B63/1000*H53</f>
        <v>0.4</v>
      </c>
      <c r="H193" s="4" t="s">
        <v>15</v>
      </c>
    </row>
    <row r="194" spans="1:8" x14ac:dyDescent="0.3">
      <c r="B194" s="9" t="s">
        <v>16</v>
      </c>
      <c r="C194" s="40">
        <f>+C192+C193</f>
        <v>0.88500000000000001</v>
      </c>
      <c r="D194" s="6" t="s">
        <v>15</v>
      </c>
      <c r="F194" s="1" t="s">
        <v>66</v>
      </c>
      <c r="G194" s="8">
        <f>ROUND(1.4*G192+1.7*G193,2)</f>
        <v>1.92</v>
      </c>
      <c r="H194" s="4" t="s">
        <v>15</v>
      </c>
    </row>
    <row r="195" spans="1:8" x14ac:dyDescent="0.3">
      <c r="B195" s="9"/>
      <c r="C195" s="40"/>
      <c r="D195" s="6"/>
      <c r="F195" s="1"/>
    </row>
    <row r="196" spans="1:8" x14ac:dyDescent="0.3">
      <c r="A196" s="6" t="s">
        <v>17</v>
      </c>
      <c r="C196" s="7"/>
    </row>
    <row r="197" spans="1:8" x14ac:dyDescent="0.3">
      <c r="B197" s="1" t="s">
        <v>64</v>
      </c>
      <c r="C197" s="39">
        <f>1*1*F76/100*2.4</f>
        <v>0.48</v>
      </c>
      <c r="D197" s="4" t="s">
        <v>13</v>
      </c>
      <c r="F197" s="1" t="s">
        <v>12</v>
      </c>
      <c r="G197" s="8">
        <f>+C199*H53</f>
        <v>0.57999999999999996</v>
      </c>
      <c r="H197" s="4" t="s">
        <v>15</v>
      </c>
    </row>
    <row r="198" spans="1:8" x14ac:dyDescent="0.3">
      <c r="B198" s="1" t="s">
        <v>65</v>
      </c>
      <c r="C198" s="39">
        <f>+C193</f>
        <v>0.1</v>
      </c>
      <c r="D198" s="4" t="s">
        <v>15</v>
      </c>
      <c r="F198" s="1" t="s">
        <v>14</v>
      </c>
      <c r="G198" s="8">
        <f>+G193</f>
        <v>0.4</v>
      </c>
      <c r="H198" s="4" t="s">
        <v>15</v>
      </c>
    </row>
    <row r="199" spans="1:8" x14ac:dyDescent="0.3">
      <c r="B199" s="9" t="s">
        <v>16</v>
      </c>
      <c r="C199" s="40">
        <f>+C197+C198</f>
        <v>0.57999999999999996</v>
      </c>
      <c r="D199" s="6" t="s">
        <v>13</v>
      </c>
      <c r="F199" s="1" t="s">
        <v>67</v>
      </c>
      <c r="G199" s="4">
        <f>ROUND(1.4*G197+1.7*G198,2)</f>
        <v>1.49</v>
      </c>
      <c r="H199" s="4" t="s">
        <v>15</v>
      </c>
    </row>
    <row r="200" spans="1:8" x14ac:dyDescent="0.3">
      <c r="B200" s="9"/>
      <c r="C200" s="40"/>
      <c r="D200" s="6"/>
      <c r="F200" s="1"/>
    </row>
    <row r="201" spans="1:8" x14ac:dyDescent="0.3">
      <c r="D201" s="2" t="str">
        <f>+ CONCATENATE(G194," Tn/m2")</f>
        <v>1.92 Tn/m2</v>
      </c>
    </row>
    <row r="202" spans="1:8" x14ac:dyDescent="0.3">
      <c r="B202" s="85" t="str">
        <f>+CONCATENATE(G199," Tn/m2")</f>
        <v>1.49 Tn/m2</v>
      </c>
      <c r="F202" s="2" t="str">
        <f>+CONCATENATE(G199," Tn/m2")</f>
        <v>1.49 Tn/m2</v>
      </c>
    </row>
    <row r="206" spans="1:8" x14ac:dyDescent="0.3">
      <c r="A206" s="1" t="s">
        <v>68</v>
      </c>
      <c r="B206" s="82">
        <f>B57</f>
        <v>1.375</v>
      </c>
      <c r="D206" s="3">
        <f>D57</f>
        <v>2</v>
      </c>
      <c r="F206" s="3">
        <f>+F57</f>
        <v>1.325</v>
      </c>
      <c r="G206" s="2" t="s">
        <v>69</v>
      </c>
    </row>
    <row r="207" spans="1:8" x14ac:dyDescent="0.3">
      <c r="B207" s="1"/>
      <c r="D207" s="3"/>
      <c r="G207" s="2"/>
    </row>
    <row r="208" spans="1:8" x14ac:dyDescent="0.3">
      <c r="B208" s="1" t="s">
        <v>38</v>
      </c>
      <c r="C208" s="93">
        <f>ROUND((G199*(D206+B206+F206)*(D206+B206+F206)/2+(G194-G199)*(D206)*(F206+D206/2))/(D206+B206+F206),2)</f>
        <v>3.93</v>
      </c>
      <c r="D208" s="4" t="s">
        <v>18</v>
      </c>
    </row>
    <row r="209" spans="1:15" x14ac:dyDescent="0.3">
      <c r="B209" s="1" t="s">
        <v>19</v>
      </c>
      <c r="C209" s="4" t="str">
        <f>+CONCATENATE(C208,"X - ",G199,"X^2/2"," - ",G194-G199," (","X"," - ",B206,")","^2/2")</f>
        <v>3.93X - 1.49X^2/2 - 0.43 (X - 1.375)^2/2</v>
      </c>
    </row>
    <row r="211" spans="1:15" x14ac:dyDescent="0.3">
      <c r="B211" s="1"/>
      <c r="D211" s="4" t="str">
        <f>+CONCATENATE(C208," - ",G199,"X"," - ",G194-G199,"X"," + ",(G194-G199)*B57)</f>
        <v>3.93 - 1.49X - 0.43X + 0.59125</v>
      </c>
      <c r="F211" s="1" t="s">
        <v>121</v>
      </c>
      <c r="G211" s="2">
        <f>ROUND((C208+(G194-G199)*B206)/((G194-G199)+G199),2)</f>
        <v>2.35</v>
      </c>
      <c r="H211" s="4" t="s">
        <v>1</v>
      </c>
    </row>
    <row r="212" spans="1:15" x14ac:dyDescent="0.3">
      <c r="B212" s="1"/>
      <c r="F212" s="1"/>
      <c r="G212" s="2"/>
    </row>
    <row r="213" spans="1:15" x14ac:dyDescent="0.3">
      <c r="F213" s="1" t="s">
        <v>122</v>
      </c>
      <c r="G213" s="2">
        <f>ROUND(C208*G211-G199*G211^2/2-(G194-G199)*(G211-B206)^2/2,2)</f>
        <v>4.92</v>
      </c>
      <c r="H213" s="4" t="s">
        <v>23</v>
      </c>
    </row>
    <row r="214" spans="1:15" x14ac:dyDescent="0.3">
      <c r="F214" s="1"/>
      <c r="G214" s="2"/>
    </row>
    <row r="215" spans="1:15" x14ac:dyDescent="0.3">
      <c r="B215" s="73" t="s">
        <v>91</v>
      </c>
      <c r="C215" s="76">
        <v>0.9</v>
      </c>
      <c r="D215" s="4" t="s">
        <v>93</v>
      </c>
      <c r="F215" s="1"/>
      <c r="G215" s="2"/>
    </row>
    <row r="216" spans="1:15" x14ac:dyDescent="0.3">
      <c r="G216" s="2"/>
    </row>
    <row r="217" spans="1:15" x14ac:dyDescent="0.3">
      <c r="D217" s="4" t="str">
        <f xml:space="preserve"> CONCATENATE(C215," ","Mmax")</f>
        <v>0.9 Mmax</v>
      </c>
      <c r="E217" s="4" t="s">
        <v>20</v>
      </c>
      <c r="F217" s="1" t="s">
        <v>74</v>
      </c>
      <c r="G217" s="3">
        <f>C215*G213</f>
        <v>4.4279999999999999</v>
      </c>
      <c r="H217" s="4" t="s">
        <v>23</v>
      </c>
    </row>
    <row r="218" spans="1:15" x14ac:dyDescent="0.3">
      <c r="F218" s="1"/>
      <c r="G218" s="2"/>
    </row>
    <row r="219" spans="1:15" x14ac:dyDescent="0.3">
      <c r="A219" s="6" t="s">
        <v>70</v>
      </c>
      <c r="F219" s="1"/>
      <c r="G219" s="2"/>
    </row>
    <row r="220" spans="1:15" x14ac:dyDescent="0.3">
      <c r="B220" s="1" t="s">
        <v>74</v>
      </c>
      <c r="C220" s="8">
        <f>+G217</f>
        <v>4.4279999999999999</v>
      </c>
      <c r="D220" s="4" t="s">
        <v>39</v>
      </c>
    </row>
    <row r="221" spans="1:15" x14ac:dyDescent="0.3">
      <c r="A221" s="4" t="s">
        <v>76</v>
      </c>
      <c r="B221" s="66">
        <v>3</v>
      </c>
      <c r="C221" s="4" t="s">
        <v>98</v>
      </c>
      <c r="I221" s="45"/>
      <c r="M221" s="13"/>
      <c r="N221" s="14"/>
      <c r="O221" s="12"/>
    </row>
    <row r="222" spans="1:15" x14ac:dyDescent="0.3">
      <c r="B222" s="7" t="str">
        <f>+LOOKUP(B221,N92:N100,O92:O100)</f>
        <v>3/8"</v>
      </c>
      <c r="C222" s="67" t="s">
        <v>77</v>
      </c>
      <c r="D222" s="39">
        <f>+LOOKUP(B221,N92:N100,P92:P100)</f>
        <v>0.95250000000000001</v>
      </c>
      <c r="E222" s="4" t="s">
        <v>10</v>
      </c>
      <c r="F222" s="1" t="s">
        <v>78</v>
      </c>
      <c r="G222" s="39">
        <f>+LOOKUP(B221,N92:N100,Q92:Q100)</f>
        <v>0.71255739248085614</v>
      </c>
      <c r="H222" s="4" t="s">
        <v>25</v>
      </c>
    </row>
    <row r="223" spans="1:15" x14ac:dyDescent="0.3">
      <c r="B223" s="1"/>
      <c r="C223" s="11"/>
      <c r="M223" s="49" t="s">
        <v>75</v>
      </c>
      <c r="N223" s="52">
        <v>2</v>
      </c>
      <c r="O223" s="51" t="s">
        <v>10</v>
      </c>
    </row>
    <row r="224" spans="1:15" x14ac:dyDescent="0.3">
      <c r="M224" s="1" t="s">
        <v>24</v>
      </c>
      <c r="N224" s="3">
        <f>+C220*100000/(0.9*B62*(C225-N223/2))</f>
        <v>7.0893627138426289</v>
      </c>
      <c r="O224" s="4" t="s">
        <v>25</v>
      </c>
    </row>
    <row r="225" spans="2:15" x14ac:dyDescent="0.3">
      <c r="B225" s="34" t="s">
        <v>79</v>
      </c>
      <c r="C225" s="3">
        <f>F75-B79-D222/2</f>
        <v>17.52375</v>
      </c>
      <c r="D225" s="4" t="s">
        <v>10</v>
      </c>
      <c r="M225" s="49" t="s">
        <v>75</v>
      </c>
      <c r="N225" s="50">
        <f>+N224*B62/(0.85*B61*B78*100)</f>
        <v>1.6680853444335597</v>
      </c>
      <c r="O225" s="51" t="s">
        <v>10</v>
      </c>
    </row>
    <row r="226" spans="2:15" x14ac:dyDescent="0.3">
      <c r="B226" s="34"/>
      <c r="M226" s="1" t="s">
        <v>24</v>
      </c>
      <c r="N226" s="3">
        <f>C220*100000/(0.9*B62*(C225-N225/2))</f>
        <v>7.0188682666621949</v>
      </c>
      <c r="O226" s="4" t="s">
        <v>25</v>
      </c>
    </row>
    <row r="227" spans="2:15" x14ac:dyDescent="0.3">
      <c r="B227" s="34"/>
      <c r="M227" s="49" t="s">
        <v>75</v>
      </c>
      <c r="N227" s="50">
        <f>+N226*B62/(0.85*B61*B78*100)</f>
        <v>1.6514984156852224</v>
      </c>
      <c r="O227" s="51" t="s">
        <v>10</v>
      </c>
    </row>
    <row r="228" spans="2:15" x14ac:dyDescent="0.3">
      <c r="B228" s="34"/>
      <c r="M228" s="1" t="s">
        <v>24</v>
      </c>
      <c r="N228" s="3">
        <f>C220*100000/(0.9*B62*(C225-N227/2))</f>
        <v>7.0153821766421318</v>
      </c>
      <c r="O228" s="4" t="s">
        <v>25</v>
      </c>
    </row>
    <row r="229" spans="2:15" x14ac:dyDescent="0.3">
      <c r="B229" s="1" t="s">
        <v>24</v>
      </c>
      <c r="C229" s="37">
        <f>+N230</f>
        <v>7.0152098724425107</v>
      </c>
      <c r="D229" s="4" t="s">
        <v>25</v>
      </c>
      <c r="M229" s="49" t="s">
        <v>75</v>
      </c>
      <c r="N229" s="50">
        <f>+N228*B62/(0.85*B61*B78*100)</f>
        <v>1.6506781592099133</v>
      </c>
      <c r="O229" s="51" t="s">
        <v>10</v>
      </c>
    </row>
    <row r="230" spans="2:15" x14ac:dyDescent="0.3">
      <c r="B230" s="1"/>
      <c r="C230" s="3"/>
      <c r="M230" s="1" t="s">
        <v>24</v>
      </c>
      <c r="N230" s="3">
        <f>C220*100000/(0.9*B62*(C225-N229/2))</f>
        <v>7.0152098724425107</v>
      </c>
      <c r="O230" s="4" t="s">
        <v>25</v>
      </c>
    </row>
    <row r="231" spans="2:15" x14ac:dyDescent="0.3">
      <c r="B231" s="1"/>
      <c r="C231" s="8"/>
    </row>
    <row r="232" spans="2:15" x14ac:dyDescent="0.3">
      <c r="B232" s="1" t="s">
        <v>72</v>
      </c>
      <c r="C232" s="37">
        <f>0.0018*B78*C225*100</f>
        <v>3.1542750000000002</v>
      </c>
      <c r="D232" s="4" t="s">
        <v>25</v>
      </c>
      <c r="E232" s="1" t="s">
        <v>71</v>
      </c>
      <c r="F232" s="2">
        <f>ROUND(0.7*B61^0.5*100*B78*F75/B62,2)</f>
        <v>4.83</v>
      </c>
      <c r="G232" s="4" t="s">
        <v>25</v>
      </c>
      <c r="M232" s="13"/>
      <c r="N232" s="14"/>
      <c r="O232" s="12"/>
    </row>
    <row r="233" spans="2:15" x14ac:dyDescent="0.3">
      <c r="B233" s="1"/>
      <c r="C233" s="7"/>
      <c r="E233" s="1"/>
      <c r="F233" s="2"/>
      <c r="M233" s="13"/>
      <c r="N233" s="14"/>
      <c r="O233" s="12"/>
    </row>
    <row r="234" spans="2:15" x14ac:dyDescent="0.3">
      <c r="B234" s="1" t="s">
        <v>73</v>
      </c>
      <c r="C234" s="53">
        <f>MAX(C229,F232,C232)</f>
        <v>7.0152098724425107</v>
      </c>
      <c r="D234" s="4" t="s">
        <v>25</v>
      </c>
      <c r="E234" s="14"/>
      <c r="F234" s="14"/>
      <c r="G234" s="12"/>
    </row>
    <row r="235" spans="2:15" x14ac:dyDescent="0.3">
      <c r="B235" s="9" t="str">
        <f>+CONCATENATE("As para ancho de ", H53," m =")</f>
        <v>As para ancho de 1 m =</v>
      </c>
      <c r="C235" s="78">
        <f>ROUND(C234,2)</f>
        <v>7.02</v>
      </c>
      <c r="D235" s="6" t="s">
        <v>25</v>
      </c>
      <c r="E235" s="15"/>
      <c r="F235" s="10"/>
      <c r="G235" s="8"/>
    </row>
    <row r="236" spans="2:15" x14ac:dyDescent="0.3">
      <c r="B236" s="1" t="s">
        <v>81</v>
      </c>
      <c r="C236" s="71">
        <f>+B221</f>
        <v>3</v>
      </c>
    </row>
    <row r="237" spans="2:15" x14ac:dyDescent="0.3">
      <c r="B237" s="1"/>
      <c r="C237" s="7" t="str">
        <f>+LOOKUP(C236,N92:N100,O92:O100)</f>
        <v>3/8"</v>
      </c>
      <c r="D237" s="67" t="s">
        <v>77</v>
      </c>
      <c r="E237" s="39">
        <f>+LOOKUP(C236,N92:N100,P92:P100)</f>
        <v>0.95250000000000001</v>
      </c>
      <c r="F237" s="4" t="s">
        <v>10</v>
      </c>
      <c r="G237" s="1" t="s">
        <v>78</v>
      </c>
      <c r="H237" s="39">
        <f>+LOOKUP(C236,N92:N100,Q92:Q100)</f>
        <v>0.71255739248085614</v>
      </c>
      <c r="I237" s="4" t="s">
        <v>25</v>
      </c>
    </row>
    <row r="238" spans="2:15" x14ac:dyDescent="0.3">
      <c r="B238" s="1"/>
      <c r="C238" s="7"/>
      <c r="D238" s="67"/>
      <c r="E238" s="39"/>
      <c r="G238" s="1"/>
      <c r="H238" s="39"/>
    </row>
    <row r="239" spans="2:15" x14ac:dyDescent="0.3">
      <c r="B239" s="1" t="s">
        <v>86</v>
      </c>
      <c r="C239" s="54"/>
      <c r="D239" s="37"/>
      <c r="E239" s="39"/>
      <c r="G239" s="1"/>
      <c r="H239" s="39"/>
    </row>
    <row r="240" spans="2:15" x14ac:dyDescent="0.3">
      <c r="B240" s="1"/>
      <c r="C240" s="34" t="s">
        <v>87</v>
      </c>
      <c r="D240" s="37">
        <f>3*F75/100</f>
        <v>0.6</v>
      </c>
      <c r="E240" s="69" t="s">
        <v>1</v>
      </c>
      <c r="G240" s="1"/>
      <c r="H240" s="39"/>
    </row>
    <row r="241" spans="1:10" x14ac:dyDescent="0.3">
      <c r="B241" s="1"/>
      <c r="C241" s="34" t="s">
        <v>88</v>
      </c>
      <c r="D241" s="37">
        <f>45/100</f>
        <v>0.45</v>
      </c>
      <c r="E241" s="69" t="s">
        <v>1</v>
      </c>
      <c r="G241" s="1"/>
      <c r="H241" s="39"/>
    </row>
    <row r="242" spans="1:10" x14ac:dyDescent="0.3">
      <c r="B242" s="1"/>
      <c r="C242" s="46"/>
      <c r="D242" s="47"/>
      <c r="E242" s="48"/>
      <c r="F242" s="45"/>
      <c r="G242" s="44"/>
      <c r="H242" s="48"/>
      <c r="I242" s="45"/>
    </row>
    <row r="243" spans="1:10" x14ac:dyDescent="0.3">
      <c r="B243" s="1" t="s">
        <v>82</v>
      </c>
      <c r="C243" s="54" t="s">
        <v>83</v>
      </c>
      <c r="D243" s="37">
        <f>(B78*100-2*B79-E237)/(C244-1)/100</f>
        <v>0.10560833333333333</v>
      </c>
      <c r="E243" s="4" t="s">
        <v>1</v>
      </c>
      <c r="F243" s="4" t="str">
        <f>IF(MAX(D240:D241)&gt;D243,"…...CONFORME","…...VERIFICAR")</f>
        <v>…...CONFORME</v>
      </c>
    </row>
    <row r="244" spans="1:10" x14ac:dyDescent="0.3">
      <c r="A244" s="16" t="s">
        <v>26</v>
      </c>
      <c r="B244" s="17" t="s">
        <v>27</v>
      </c>
      <c r="C244" s="18">
        <f>ROUNDUP(C235/H237,0)</f>
        <v>10</v>
      </c>
      <c r="D244" s="55" t="s">
        <v>84</v>
      </c>
      <c r="E244" s="19" t="str">
        <f>+C237</f>
        <v>3/8"</v>
      </c>
      <c r="F244" s="20" t="s">
        <v>28</v>
      </c>
      <c r="G244" s="21">
        <f>+C244*H237</f>
        <v>7.1255739248085614</v>
      </c>
      <c r="H244" s="22" t="s">
        <v>29</v>
      </c>
      <c r="I244" s="21">
        <f>ROUND(D243,2)</f>
        <v>0.11</v>
      </c>
      <c r="J244" s="23" t="s">
        <v>1</v>
      </c>
    </row>
    <row r="246" spans="1:10" x14ac:dyDescent="0.3">
      <c r="C246" s="2" t="s">
        <v>101</v>
      </c>
    </row>
    <row r="247" spans="1:10" x14ac:dyDescent="0.3">
      <c r="B247" s="1" t="s">
        <v>103</v>
      </c>
      <c r="C247" s="76">
        <v>2</v>
      </c>
      <c r="D247" s="4" t="s">
        <v>104</v>
      </c>
    </row>
    <row r="248" spans="1:10" x14ac:dyDescent="0.3">
      <c r="B248" s="1" t="s">
        <v>30</v>
      </c>
      <c r="C248" s="8">
        <f>+C235/C247</f>
        <v>3.51</v>
      </c>
      <c r="D248" s="4" t="s">
        <v>25</v>
      </c>
      <c r="E248" s="2"/>
    </row>
    <row r="249" spans="1:10" x14ac:dyDescent="0.3">
      <c r="B249" s="1" t="s">
        <v>129</v>
      </c>
      <c r="C249" s="8">
        <f>0.0018*C225*100*H53</f>
        <v>3.1542750000000002</v>
      </c>
      <c r="D249" s="4" t="s">
        <v>25</v>
      </c>
    </row>
    <row r="250" spans="1:10" x14ac:dyDescent="0.3">
      <c r="B250" s="9" t="s">
        <v>31</v>
      </c>
      <c r="C250" s="81">
        <f>+MAX(C248,C249)</f>
        <v>3.51</v>
      </c>
      <c r="D250" s="6" t="s">
        <v>25</v>
      </c>
    </row>
    <row r="251" spans="1:10" x14ac:dyDescent="0.3">
      <c r="B251" s="1" t="s">
        <v>81</v>
      </c>
      <c r="C251" s="66">
        <v>3</v>
      </c>
      <c r="D251" s="4" t="s">
        <v>98</v>
      </c>
    </row>
    <row r="252" spans="1:10" x14ac:dyDescent="0.3">
      <c r="B252" s="1"/>
      <c r="C252" s="7" t="str">
        <f>+LOOKUP(C251,N92:N100,O92:O100)</f>
        <v>3/8"</v>
      </c>
      <c r="D252" s="67" t="s">
        <v>77</v>
      </c>
      <c r="E252" s="39">
        <f>+LOOKUP(C251,N92:N100,P92:P100)</f>
        <v>0.95250000000000001</v>
      </c>
      <c r="F252" s="4" t="s">
        <v>10</v>
      </c>
      <c r="G252" s="1" t="s">
        <v>78</v>
      </c>
      <c r="H252" s="39">
        <f>+LOOKUP(C251,N92:N100,Q92:Q100)</f>
        <v>0.71255739248085614</v>
      </c>
      <c r="I252" s="4" t="s">
        <v>25</v>
      </c>
    </row>
    <row r="253" spans="1:10" x14ac:dyDescent="0.3">
      <c r="B253" s="1"/>
      <c r="C253" s="46"/>
      <c r="D253" s="47"/>
      <c r="E253" s="48"/>
    </row>
    <row r="254" spans="1:10" x14ac:dyDescent="0.3">
      <c r="B254" s="1" t="s">
        <v>82</v>
      </c>
      <c r="C254" s="54" t="s">
        <v>83</v>
      </c>
      <c r="D254" s="37">
        <f>(B78*100-2*B79-E252)/(C255-1)/100</f>
        <v>0.23761874999999999</v>
      </c>
      <c r="E254" s="4" t="s">
        <v>1</v>
      </c>
      <c r="F254" s="4" t="str">
        <f>IF(MAX(D240:D241)&gt;D254,"…...CONFORME","…...VERIFICAR")</f>
        <v>…...CONFORME</v>
      </c>
    </row>
    <row r="255" spans="1:10" x14ac:dyDescent="0.3">
      <c r="A255" s="16" t="s">
        <v>32</v>
      </c>
      <c r="B255" s="17" t="s">
        <v>27</v>
      </c>
      <c r="C255" s="18">
        <f>ROUNDUP(C250/H252,0)</f>
        <v>5</v>
      </c>
      <c r="D255" s="55" t="s">
        <v>84</v>
      </c>
      <c r="E255" s="19" t="str">
        <f>+C252</f>
        <v>3/8"</v>
      </c>
      <c r="F255" s="20" t="s">
        <v>28</v>
      </c>
      <c r="G255" s="21">
        <f>+C255*H252</f>
        <v>3.5627869624042807</v>
      </c>
      <c r="H255" s="22" t="s">
        <v>29</v>
      </c>
      <c r="I255" s="21">
        <f>+D254</f>
        <v>0.23761874999999999</v>
      </c>
      <c r="J255" s="23" t="s">
        <v>1</v>
      </c>
    </row>
    <row r="257" spans="1:9" x14ac:dyDescent="0.3">
      <c r="B257" s="1" t="s">
        <v>33</v>
      </c>
      <c r="C257" s="8">
        <f>ROUND(0.0018*100*F75,2)</f>
        <v>3.6</v>
      </c>
      <c r="D257" s="4" t="s">
        <v>25</v>
      </c>
    </row>
    <row r="258" spans="1:9" x14ac:dyDescent="0.3">
      <c r="B258" s="1" t="s">
        <v>123</v>
      </c>
      <c r="C258" s="8">
        <f>D57/C191+F57+B57</f>
        <v>8.8162079510703357</v>
      </c>
      <c r="D258" s="4" t="s">
        <v>1</v>
      </c>
    </row>
    <row r="259" spans="1:9" x14ac:dyDescent="0.3">
      <c r="B259" s="1" t="s">
        <v>35</v>
      </c>
      <c r="C259" s="72">
        <f>+C257*C258</f>
        <v>31.738348623853209</v>
      </c>
      <c r="D259" s="4" t="s">
        <v>25</v>
      </c>
    </row>
    <row r="260" spans="1:9" x14ac:dyDescent="0.3">
      <c r="B260" s="1" t="s">
        <v>81</v>
      </c>
      <c r="C260" s="66">
        <v>3</v>
      </c>
      <c r="D260" s="4" t="s">
        <v>98</v>
      </c>
    </row>
    <row r="261" spans="1:9" x14ac:dyDescent="0.3">
      <c r="B261" s="1"/>
      <c r="C261" s="7" t="str">
        <f>+LOOKUP(C260,N92:N100,O92:O100)</f>
        <v>3/8"</v>
      </c>
      <c r="D261" s="67" t="s">
        <v>77</v>
      </c>
      <c r="E261" s="39">
        <f>+LOOKUP(C260,N92:N100,P92:P100)</f>
        <v>0.95250000000000001</v>
      </c>
      <c r="F261" s="4" t="s">
        <v>10</v>
      </c>
      <c r="G261" s="1" t="s">
        <v>78</v>
      </c>
      <c r="H261" s="39">
        <f>+LOOKUP(C260,N92:N100,Q92:Q100)</f>
        <v>0.71255739248085614</v>
      </c>
      <c r="I261" s="4" t="s">
        <v>25</v>
      </c>
    </row>
    <row r="262" spans="1:9" x14ac:dyDescent="0.3">
      <c r="B262" s="1"/>
      <c r="C262" s="46"/>
      <c r="D262" s="47"/>
      <c r="E262" s="48"/>
    </row>
    <row r="263" spans="1:9" x14ac:dyDescent="0.3">
      <c r="B263" s="1" t="s">
        <v>82</v>
      </c>
      <c r="C263" s="54" t="s">
        <v>83</v>
      </c>
      <c r="D263" s="37">
        <f>(C258*100-2*B79-E261)/(C264-1)/100</f>
        <v>0.19924279434250763</v>
      </c>
      <c r="E263" s="4" t="s">
        <v>1</v>
      </c>
      <c r="F263" s="4" t="str">
        <f>IF(MAX(D240:D241)&gt;D263,"…...CONFORME","…...VERIFICAR")</f>
        <v>…...CONFORME</v>
      </c>
    </row>
    <row r="264" spans="1:9" x14ac:dyDescent="0.3">
      <c r="A264" s="16" t="s">
        <v>36</v>
      </c>
      <c r="B264" s="17" t="s">
        <v>27</v>
      </c>
      <c r="C264" s="18">
        <f>ROUNDUP(C259/H261,0)</f>
        <v>45</v>
      </c>
      <c r="D264" s="55" t="s">
        <v>84</v>
      </c>
      <c r="E264" s="19" t="str">
        <f>C261</f>
        <v>3/8"</v>
      </c>
      <c r="F264" s="22" t="s">
        <v>37</v>
      </c>
      <c r="G264" s="63">
        <f>+D263</f>
        <v>0.19924279434250763</v>
      </c>
      <c r="H264" s="23" t="s">
        <v>1</v>
      </c>
    </row>
    <row r="265" spans="1:9" x14ac:dyDescent="0.3">
      <c r="A265" s="16"/>
      <c r="B265" s="86"/>
      <c r="C265" s="87"/>
      <c r="D265" s="88"/>
      <c r="E265" s="15"/>
      <c r="G265" s="3"/>
    </row>
    <row r="266" spans="1:9" x14ac:dyDescent="0.3">
      <c r="A266" s="16"/>
      <c r="B266" s="86"/>
      <c r="C266" s="87"/>
      <c r="D266" s="88"/>
      <c r="E266" s="15"/>
      <c r="G266" s="3"/>
    </row>
    <row r="267" spans="1:9" x14ac:dyDescent="0.3">
      <c r="B267" s="96" t="str">
        <f>CONCATENATE(D264,E264,"@",ROUND(G264,2),H264)</f>
        <v>Ø  de 3/8"@0.2m</v>
      </c>
    </row>
    <row r="268" spans="1:9" ht="15.6" x14ac:dyDescent="0.3">
      <c r="B268" s="5"/>
      <c r="E268" s="6"/>
      <c r="I268" s="90"/>
    </row>
    <row r="269" spans="1:9" ht="15.6" x14ac:dyDescent="0.3">
      <c r="B269" s="5"/>
      <c r="D269" s="95" t="str">
        <f>CONCATENATE(D255,E255,"@",ROUND(I255,2),J255)</f>
        <v>Ø  de 3/8"@0.24m</v>
      </c>
    </row>
    <row r="270" spans="1:9" ht="15.6" x14ac:dyDescent="0.3">
      <c r="A270" s="4" t="str">
        <f>CONCATENATE(F76/100,"m")</f>
        <v>0.2m</v>
      </c>
      <c r="B270" s="5"/>
      <c r="E270" s="6"/>
      <c r="H270" s="3"/>
    </row>
    <row r="271" spans="1:9" ht="15.6" x14ac:dyDescent="0.3">
      <c r="B271" s="5"/>
      <c r="C271" s="90"/>
    </row>
    <row r="272" spans="1:9" ht="15.6" x14ac:dyDescent="0.3">
      <c r="B272" s="5"/>
      <c r="E272" s="85" t="str">
        <f>CONCATENATE(F76/100,"m")</f>
        <v>0.2m</v>
      </c>
      <c r="F272" s="90"/>
    </row>
    <row r="273" spans="1:9" ht="15.6" x14ac:dyDescent="0.3">
      <c r="B273" s="61" t="str">
        <f>CONCATENATE(D244,E244,"@",ROUND(I244,2),J244)</f>
        <v>Ø  de 3/8"@0.11m</v>
      </c>
      <c r="C273" s="1"/>
      <c r="E273" s="6"/>
      <c r="F273" s="90"/>
    </row>
    <row r="274" spans="1:9" ht="15.6" x14ac:dyDescent="0.3">
      <c r="A274" s="1" t="s">
        <v>109</v>
      </c>
      <c r="B274" s="5"/>
      <c r="D274" s="10"/>
      <c r="E274" s="6"/>
    </row>
    <row r="275" spans="1:9" ht="15.6" x14ac:dyDescent="0.3">
      <c r="A275" s="4" t="s">
        <v>128</v>
      </c>
      <c r="B275" s="5"/>
      <c r="C275" s="4" t="str">
        <f>CONCATENATE(D264,E264,"@",ROUND(G264,2),H264)</f>
        <v>Ø  de 3/8"@0.2m</v>
      </c>
      <c r="E275" s="6"/>
      <c r="F275" s="62" t="str">
        <f>CONCATENATE(D255,E255,"@",ROUND(I255,2),J255)</f>
        <v>Ø  de 3/8"@0.24m</v>
      </c>
    </row>
    <row r="276" spans="1:9" ht="15.6" x14ac:dyDescent="0.3">
      <c r="B276" s="5"/>
      <c r="E276" s="6"/>
    </row>
    <row r="277" spans="1:9" ht="15.6" x14ac:dyDescent="0.3">
      <c r="B277" s="5"/>
      <c r="D277" s="61" t="str">
        <f>CONCATENATE(D244,E244,"@",ROUND(I244,2),J244)</f>
        <v>Ø  de 3/8"@0.11m</v>
      </c>
      <c r="E277" s="6"/>
      <c r="G277" s="10" t="str">
        <f>CONCATENATE(D264,E264,"@",ROUND(G264,2),H264)</f>
        <v>Ø  de 3/8"@0.2m</v>
      </c>
    </row>
    <row r="278" spans="1:9" ht="15.6" x14ac:dyDescent="0.3">
      <c r="B278" s="5"/>
      <c r="E278" s="6"/>
    </row>
    <row r="279" spans="1:9" ht="15.6" x14ac:dyDescent="0.3">
      <c r="B279" s="5"/>
      <c r="E279" s="6"/>
      <c r="H279" s="82" t="str">
        <f>CONCATENATE(F76/100,"m")</f>
        <v>0.2m</v>
      </c>
    </row>
    <row r="280" spans="1:9" ht="15.6" x14ac:dyDescent="0.3">
      <c r="B280" s="5"/>
      <c r="D280" s="4" t="str">
        <f>CONCATENATE(D264,E264,"@",ROUND(G264,2),H264)</f>
        <v>Ø  de 3/8"@0.2m</v>
      </c>
      <c r="E280" s="6"/>
    </row>
    <row r="281" spans="1:9" ht="15.6" x14ac:dyDescent="0.3">
      <c r="B281" s="5"/>
      <c r="E281" s="6"/>
      <c r="I281" s="1" t="s">
        <v>109</v>
      </c>
    </row>
    <row r="282" spans="1:9" ht="15.6" x14ac:dyDescent="0.3">
      <c r="B282" s="5"/>
      <c r="E282" s="6"/>
      <c r="F282" s="61" t="str">
        <f>CONCATENATE(D244,E244,"@",ROUND(I244,2),J244)</f>
        <v>Ø  de 3/8"@0.11m</v>
      </c>
      <c r="I282" s="4" t="s">
        <v>128</v>
      </c>
    </row>
    <row r="283" spans="1:9" ht="15.6" x14ac:dyDescent="0.3">
      <c r="B283" s="5"/>
      <c r="E283" s="6"/>
    </row>
    <row r="284" spans="1:9" x14ac:dyDescent="0.3">
      <c r="A284" s="64" t="str">
        <f>CONCATENATE(B76,"m")</f>
        <v>0.25m</v>
      </c>
      <c r="B284" s="84" t="str">
        <f>CONCATENATE(B75,"m")</f>
        <v>1.25m</v>
      </c>
      <c r="E284" s="60" t="str">
        <f>CONCATENATE(B74,"m")</f>
        <v>2m</v>
      </c>
      <c r="G284" s="94" t="str">
        <f>CONCATENATE(B73,"m")</f>
        <v>1.2m</v>
      </c>
      <c r="H284" s="60" t="str">
        <f>CONCATENATE(B72,"m")</f>
        <v>0.25m</v>
      </c>
    </row>
    <row r="287" spans="1:9" ht="15.6" x14ac:dyDescent="0.3">
      <c r="B287" s="5"/>
    </row>
    <row r="288" spans="1:9" ht="15.6" x14ac:dyDescent="0.3">
      <c r="B288" s="5"/>
      <c r="E288" s="6"/>
    </row>
    <row r="289" spans="1:8" ht="15.6" x14ac:dyDescent="0.3">
      <c r="B289" s="5"/>
      <c r="E289" s="6"/>
    </row>
    <row r="290" spans="1:8" ht="15.6" x14ac:dyDescent="0.3">
      <c r="B290" s="5"/>
      <c r="E290" s="6"/>
    </row>
    <row r="291" spans="1:8" ht="15.6" x14ac:dyDescent="0.3">
      <c r="B291" s="5"/>
      <c r="E291" s="6"/>
      <c r="F291" s="83"/>
    </row>
    <row r="292" spans="1:8" ht="15.6" x14ac:dyDescent="0.3">
      <c r="B292" s="5"/>
      <c r="C292" s="1"/>
      <c r="E292" s="6"/>
    </row>
    <row r="293" spans="1:8" ht="15.6" x14ac:dyDescent="0.3">
      <c r="B293" s="5"/>
      <c r="D293" s="10"/>
      <c r="E293" s="6"/>
      <c r="F293" s="61"/>
      <c r="H293" s="1"/>
    </row>
    <row r="295" spans="1:8" ht="15.6" x14ac:dyDescent="0.3">
      <c r="A295" s="1"/>
      <c r="B295" s="5"/>
      <c r="E295" s="6"/>
    </row>
    <row r="296" spans="1:8" x14ac:dyDescent="0.3">
      <c r="E296" s="61"/>
    </row>
    <row r="297" spans="1:8" ht="15.6" x14ac:dyDescent="0.3">
      <c r="B297" s="5"/>
    </row>
    <row r="298" spans="1:8" ht="15.6" x14ac:dyDescent="0.3">
      <c r="B298" s="5"/>
      <c r="E298" s="6"/>
    </row>
    <row r="299" spans="1:8" ht="15.6" x14ac:dyDescent="0.3">
      <c r="B299" s="5"/>
      <c r="E299" s="6"/>
    </row>
    <row r="300" spans="1:8" ht="15.6" x14ac:dyDescent="0.3">
      <c r="B300" s="5"/>
      <c r="E300" s="6"/>
    </row>
    <row r="301" spans="1:8" x14ac:dyDescent="0.3">
      <c r="E301" s="6"/>
    </row>
    <row r="302" spans="1:8" ht="15.6" x14ac:dyDescent="0.3">
      <c r="B302" s="5"/>
      <c r="E302" s="6"/>
    </row>
    <row r="303" spans="1:8" x14ac:dyDescent="0.3">
      <c r="E303" s="6"/>
    </row>
    <row r="304" spans="1:8" ht="15.6" x14ac:dyDescent="0.3">
      <c r="B304" s="5"/>
      <c r="E304" s="6"/>
    </row>
  </sheetData>
  <protectedRanges>
    <protectedRange password="CCF9" sqref="C91 C96 C137 G45:H46 B61:B63 F65:F66 G61 B79:B80 C152 C161 C141 A59:G59 G54:H58 F75:F76 G71 C193 C198 C239 C254 C263 C243 D43:G43 G48:G52 H47:H53 B45:F56 C57:F58 B57 B65:B66" name="Rango1_1"/>
  </protectedRanges>
  <dataConsolidate/>
  <mergeCells count="7">
    <mergeCell ref="A2:K2"/>
    <mergeCell ref="N107:Q107"/>
    <mergeCell ref="N108:Q108"/>
    <mergeCell ref="N87:Q87"/>
    <mergeCell ref="N88:Q88"/>
    <mergeCell ref="N79:Q79"/>
    <mergeCell ref="N80:Q80"/>
  </mergeCells>
  <dataValidations count="3">
    <dataValidation type="list" allowBlank="1" showInputMessage="1" showErrorMessage="1" sqref="B119 C260 C251 C236 B221 C158 C149 C134" xr:uid="{BAF01DE8-40DE-4F51-969E-FF7B53C47CDA}">
      <formula1>$N$92:$N$100</formula1>
    </dataValidation>
    <dataValidation type="list" allowBlank="1" showInputMessage="1" showErrorMessage="1" sqref="C113 C215" xr:uid="{304450CF-CD39-4261-9299-B6284582B1C1}">
      <formula1>$O$82:$O$84</formula1>
    </dataValidation>
    <dataValidation type="list" allowBlank="1" showInputMessage="1" showErrorMessage="1" sqref="C145 C247" xr:uid="{73E0B90C-1E58-455B-8FC8-00BF18342A9A}">
      <formula1>$O$110:$O$111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25039-9EDF-44C0-9521-4FA9ADD3E2E7}">
  <dimension ref="A1:DJ303"/>
  <sheetViews>
    <sheetView topLeftCell="A285" zoomScale="110" zoomScaleNormal="110" workbookViewId="0">
      <selection activeCell="B287" sqref="B287"/>
    </sheetView>
  </sheetViews>
  <sheetFormatPr defaultColWidth="9.109375" defaultRowHeight="14.4" x14ac:dyDescent="0.3"/>
  <cols>
    <col min="1" max="7" width="13" style="4" customWidth="1"/>
    <col min="8" max="8" width="9.44140625" style="4" customWidth="1"/>
    <col min="9" max="9" width="6.88671875" style="4" customWidth="1"/>
    <col min="10" max="11" width="9.109375" style="4"/>
    <col min="12" max="12" width="1.44140625" style="70" customWidth="1"/>
    <col min="13" max="13" width="9.109375" style="4"/>
    <col min="14" max="14" width="9.33203125" style="4" customWidth="1"/>
    <col min="15" max="15" width="11.6640625" style="4" customWidth="1"/>
    <col min="16" max="16" width="11.88671875" style="4" customWidth="1"/>
    <col min="17" max="17" width="11" style="4" customWidth="1"/>
    <col min="18" max="18" width="9.109375" style="4"/>
    <col min="19" max="19" width="12" style="4" customWidth="1"/>
    <col min="20" max="20" width="11.6640625" style="4" customWidth="1"/>
    <col min="21" max="16384" width="9.109375" style="4"/>
  </cols>
  <sheetData>
    <row r="1" spans="1:13" ht="15.6" x14ac:dyDescent="0.3">
      <c r="D1" s="5"/>
    </row>
    <row r="2" spans="1:13" ht="28.2" x14ac:dyDescent="0.3">
      <c r="A2" s="107" t="s">
        <v>131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</row>
    <row r="3" spans="1:13" ht="15.6" x14ac:dyDescent="0.3">
      <c r="D3" s="5"/>
    </row>
    <row r="4" spans="1:13" ht="15.6" x14ac:dyDescent="0.3">
      <c r="D4" s="5"/>
    </row>
    <row r="5" spans="1:13" ht="15.6" x14ac:dyDescent="0.3">
      <c r="D5" s="5"/>
    </row>
    <row r="6" spans="1:13" ht="15.6" x14ac:dyDescent="0.3">
      <c r="A6" s="5" t="s">
        <v>0</v>
      </c>
      <c r="D6" s="6"/>
      <c r="M6"/>
    </row>
    <row r="7" spans="1:13" ht="15.6" x14ac:dyDescent="0.3">
      <c r="B7" s="5"/>
      <c r="E7" s="6"/>
    </row>
    <row r="8" spans="1:13" ht="15.6" x14ac:dyDescent="0.3">
      <c r="B8" s="5"/>
      <c r="E8" s="6"/>
    </row>
    <row r="9" spans="1:13" ht="15.6" x14ac:dyDescent="0.3">
      <c r="B9" s="5"/>
      <c r="E9" s="6"/>
      <c r="H9" s="3" t="s">
        <v>85</v>
      </c>
    </row>
    <row r="10" spans="1:13" ht="15.6" x14ac:dyDescent="0.3">
      <c r="C10" s="90" t="s">
        <v>126</v>
      </c>
      <c r="E10" s="6"/>
    </row>
    <row r="11" spans="1:13" ht="15.6" x14ac:dyDescent="0.3">
      <c r="B11" s="5"/>
      <c r="E11" s="6"/>
    </row>
    <row r="12" spans="1:13" ht="15.6" x14ac:dyDescent="0.3">
      <c r="B12" s="5"/>
      <c r="C12" s="1" t="s">
        <v>85</v>
      </c>
      <c r="E12" s="6"/>
    </row>
    <row r="13" spans="1:13" ht="15.6" x14ac:dyDescent="0.3">
      <c r="B13" s="5"/>
      <c r="D13" s="10"/>
      <c r="E13" s="6"/>
      <c r="G13" s="1" t="s">
        <v>109</v>
      </c>
    </row>
    <row r="14" spans="1:13" ht="15.6" x14ac:dyDescent="0.3">
      <c r="B14" s="5"/>
      <c r="E14" s="6"/>
      <c r="G14" s="1" t="s">
        <v>128</v>
      </c>
    </row>
    <row r="15" spans="1:13" ht="15.6" x14ac:dyDescent="0.3">
      <c r="B15" s="5"/>
      <c r="E15" s="6"/>
    </row>
    <row r="16" spans="1:13" ht="15.6" x14ac:dyDescent="0.3">
      <c r="B16" s="5"/>
      <c r="E16" s="6"/>
    </row>
    <row r="17" spans="1:8" ht="15.6" x14ac:dyDescent="0.3">
      <c r="B17" s="5"/>
      <c r="E17" s="6"/>
    </row>
    <row r="18" spans="1:8" ht="15.6" x14ac:dyDescent="0.3">
      <c r="B18" s="5"/>
      <c r="E18" s="6"/>
    </row>
    <row r="19" spans="1:8" ht="15.6" x14ac:dyDescent="0.3">
      <c r="B19" s="5"/>
      <c r="E19" s="6"/>
    </row>
    <row r="20" spans="1:8" x14ac:dyDescent="0.3">
      <c r="A20" s="98">
        <v>0.5</v>
      </c>
      <c r="B20" s="4" t="s">
        <v>1</v>
      </c>
      <c r="E20" s="6"/>
    </row>
    <row r="21" spans="1:8" ht="15.6" x14ac:dyDescent="0.3">
      <c r="B21" s="5"/>
      <c r="E21" s="6"/>
    </row>
    <row r="22" spans="1:8" ht="15.6" x14ac:dyDescent="0.3">
      <c r="B22" s="5"/>
      <c r="E22" s="6"/>
    </row>
    <row r="23" spans="1:8" x14ac:dyDescent="0.3">
      <c r="B23" s="98">
        <v>0.4</v>
      </c>
      <c r="C23" s="4" t="s">
        <v>1</v>
      </c>
      <c r="D23" s="33">
        <v>2</v>
      </c>
      <c r="E23" s="99" t="s">
        <v>1</v>
      </c>
      <c r="F23" s="101">
        <v>1.5</v>
      </c>
      <c r="G23" s="98">
        <v>0.25</v>
      </c>
      <c r="H23" s="4" t="s">
        <v>1</v>
      </c>
    </row>
    <row r="24" spans="1:8" ht="15.6" x14ac:dyDescent="0.3">
      <c r="B24" s="5"/>
      <c r="E24" s="6"/>
    </row>
    <row r="25" spans="1:8" ht="15.6" x14ac:dyDescent="0.3">
      <c r="B25" s="5"/>
      <c r="E25" s="6"/>
    </row>
    <row r="26" spans="1:8" ht="15.6" x14ac:dyDescent="0.3">
      <c r="B26" s="5"/>
      <c r="E26" s="6"/>
    </row>
    <row r="27" spans="1:8" ht="15.6" x14ac:dyDescent="0.3">
      <c r="A27" s="85" t="s">
        <v>85</v>
      </c>
      <c r="B27" s="5"/>
      <c r="E27" s="6"/>
      <c r="H27" s="3"/>
    </row>
    <row r="28" spans="1:8" ht="15.6" x14ac:dyDescent="0.3">
      <c r="B28" s="5"/>
      <c r="C28" s="90"/>
    </row>
    <row r="29" spans="1:8" ht="15.6" x14ac:dyDescent="0.3">
      <c r="B29" s="5"/>
      <c r="E29" s="85" t="s">
        <v>85</v>
      </c>
      <c r="F29" s="90" t="s">
        <v>127</v>
      </c>
    </row>
    <row r="30" spans="1:8" ht="15.6" x14ac:dyDescent="0.3">
      <c r="B30" s="5"/>
      <c r="C30" s="1"/>
      <c r="E30" s="6"/>
    </row>
    <row r="31" spans="1:8" ht="15.6" x14ac:dyDescent="0.3">
      <c r="A31" s="1" t="s">
        <v>109</v>
      </c>
      <c r="B31" s="5"/>
      <c r="D31" s="10"/>
      <c r="E31" s="6"/>
    </row>
    <row r="32" spans="1:8" ht="15.6" x14ac:dyDescent="0.3">
      <c r="A32" s="1" t="s">
        <v>128</v>
      </c>
      <c r="B32" s="5"/>
      <c r="E32" s="6"/>
    </row>
    <row r="33" spans="1:9" ht="15.6" x14ac:dyDescent="0.3">
      <c r="B33" s="5"/>
      <c r="E33" s="6"/>
    </row>
    <row r="34" spans="1:9" ht="15.6" x14ac:dyDescent="0.3">
      <c r="B34" s="5"/>
      <c r="E34" s="6"/>
    </row>
    <row r="35" spans="1:9" ht="15.6" x14ac:dyDescent="0.3">
      <c r="B35" s="5"/>
      <c r="E35" s="6"/>
    </row>
    <row r="36" spans="1:9" ht="15.6" x14ac:dyDescent="0.3">
      <c r="B36" s="5"/>
      <c r="E36" s="6"/>
      <c r="H36" s="92" t="s">
        <v>85</v>
      </c>
    </row>
    <row r="37" spans="1:9" ht="15.6" x14ac:dyDescent="0.3">
      <c r="B37" s="5"/>
      <c r="E37" s="6"/>
    </row>
    <row r="38" spans="1:9" ht="15.6" x14ac:dyDescent="0.3">
      <c r="B38" s="5"/>
      <c r="E38" s="6"/>
      <c r="I38" s="1" t="s">
        <v>109</v>
      </c>
    </row>
    <row r="39" spans="1:9" ht="15.6" x14ac:dyDescent="0.3">
      <c r="B39" s="5"/>
      <c r="E39" s="6"/>
      <c r="I39" s="4" t="s">
        <v>128</v>
      </c>
    </row>
    <row r="40" spans="1:9" ht="15.6" x14ac:dyDescent="0.3">
      <c r="B40" s="5"/>
      <c r="E40" s="6"/>
    </row>
    <row r="41" spans="1:9" x14ac:dyDescent="0.3">
      <c r="A41" s="102">
        <v>0.25</v>
      </c>
      <c r="B41" s="98">
        <v>1.5</v>
      </c>
      <c r="C41" s="4" t="s">
        <v>1</v>
      </c>
      <c r="E41" s="100">
        <v>2</v>
      </c>
      <c r="F41" s="4" t="s">
        <v>1</v>
      </c>
      <c r="G41" s="100">
        <v>1.5</v>
      </c>
      <c r="H41" s="100">
        <v>0.25</v>
      </c>
      <c r="I41" s="4" t="s">
        <v>1</v>
      </c>
    </row>
    <row r="42" spans="1:9" ht="15.6" x14ac:dyDescent="0.3">
      <c r="B42" s="5"/>
      <c r="E42" s="6"/>
    </row>
    <row r="43" spans="1:9" ht="15.6" x14ac:dyDescent="0.3">
      <c r="B43" s="5"/>
      <c r="E43" s="6"/>
    </row>
    <row r="44" spans="1:9" ht="15.6" x14ac:dyDescent="0.3">
      <c r="B44" s="5"/>
      <c r="D44" s="89">
        <f>+B23/2+D23</f>
        <v>2.2000000000000002</v>
      </c>
      <c r="E44" s="4" t="s">
        <v>1</v>
      </c>
      <c r="F44" s="91">
        <f>+F23+G23/2</f>
        <v>1.625</v>
      </c>
      <c r="G44" s="4" t="s">
        <v>1</v>
      </c>
    </row>
    <row r="45" spans="1:9" ht="15.6" x14ac:dyDescent="0.3">
      <c r="B45" s="5"/>
      <c r="E45" s="6"/>
    </row>
    <row r="48" spans="1:9" x14ac:dyDescent="0.3">
      <c r="H48" s="3">
        <f>+B68</f>
        <v>1.5</v>
      </c>
      <c r="I48" s="4" t="s">
        <v>1</v>
      </c>
    </row>
    <row r="51" spans="1:9" ht="5.25" customHeight="1" x14ac:dyDescent="0.3">
      <c r="D51" s="3"/>
      <c r="F51" s="35"/>
    </row>
    <row r="54" spans="1:9" x14ac:dyDescent="0.3">
      <c r="H54" s="3">
        <f>+B69</f>
        <v>1.5</v>
      </c>
      <c r="I54" s="4" t="s">
        <v>1</v>
      </c>
    </row>
    <row r="58" spans="1:9" x14ac:dyDescent="0.3">
      <c r="B58" s="35">
        <f>+B41+A41/2</f>
        <v>1.625</v>
      </c>
      <c r="C58" s="4" t="s">
        <v>1</v>
      </c>
      <c r="D58" s="35">
        <f>E41</f>
        <v>2</v>
      </c>
      <c r="E58" s="4" t="s">
        <v>1</v>
      </c>
      <c r="F58" s="35">
        <f>G41+H41/2</f>
        <v>1.625</v>
      </c>
      <c r="G58" s="4" t="s">
        <v>1</v>
      </c>
    </row>
    <row r="59" spans="1:9" x14ac:dyDescent="0.3">
      <c r="D59" s="3"/>
      <c r="F59" s="35"/>
    </row>
    <row r="61" spans="1:9" x14ac:dyDescent="0.3">
      <c r="A61" s="36" t="s">
        <v>57</v>
      </c>
    </row>
    <row r="62" spans="1:9" x14ac:dyDescent="0.3">
      <c r="A62" s="1" t="s">
        <v>89</v>
      </c>
      <c r="B62" s="33">
        <v>210</v>
      </c>
      <c r="C62" s="4" t="s">
        <v>4</v>
      </c>
    </row>
    <row r="63" spans="1:9" x14ac:dyDescent="0.3">
      <c r="A63" s="1" t="s">
        <v>6</v>
      </c>
      <c r="B63" s="33">
        <v>4200</v>
      </c>
      <c r="C63" s="4" t="s">
        <v>4</v>
      </c>
    </row>
    <row r="64" spans="1:9" x14ac:dyDescent="0.3">
      <c r="A64" s="1" t="s">
        <v>8</v>
      </c>
      <c r="B64" s="33">
        <v>400</v>
      </c>
      <c r="C64" s="4" t="s">
        <v>9</v>
      </c>
    </row>
    <row r="65" spans="1:17" x14ac:dyDescent="0.3">
      <c r="A65" s="1" t="s">
        <v>130</v>
      </c>
      <c r="B65" s="33">
        <v>100</v>
      </c>
      <c r="C65" s="4" t="s">
        <v>9</v>
      </c>
    </row>
    <row r="66" spans="1:17" x14ac:dyDescent="0.3">
      <c r="A66" s="1" t="s">
        <v>2</v>
      </c>
      <c r="B66" s="33">
        <v>25</v>
      </c>
      <c r="C66" s="4" t="s">
        <v>10</v>
      </c>
    </row>
    <row r="67" spans="1:17" x14ac:dyDescent="0.3">
      <c r="A67" s="1" t="s">
        <v>3</v>
      </c>
      <c r="B67" s="33">
        <v>17</v>
      </c>
      <c r="C67" s="4" t="s">
        <v>10</v>
      </c>
    </row>
    <row r="68" spans="1:17" x14ac:dyDescent="0.3">
      <c r="A68" s="34" t="s">
        <v>116</v>
      </c>
      <c r="B68" s="33">
        <v>1.5</v>
      </c>
      <c r="C68" s="4" t="s">
        <v>1</v>
      </c>
    </row>
    <row r="69" spans="1:17" x14ac:dyDescent="0.3">
      <c r="A69" s="34" t="s">
        <v>117</v>
      </c>
      <c r="B69" s="33">
        <v>1.5</v>
      </c>
      <c r="C69" s="4" t="s">
        <v>1</v>
      </c>
    </row>
    <row r="70" spans="1:17" x14ac:dyDescent="0.3">
      <c r="A70" s="1" t="s">
        <v>80</v>
      </c>
      <c r="B70" s="33">
        <v>2</v>
      </c>
      <c r="C70" s="4" t="s">
        <v>10</v>
      </c>
    </row>
    <row r="71" spans="1:17" x14ac:dyDescent="0.3">
      <c r="A71" s="34"/>
    </row>
    <row r="72" spans="1:17" x14ac:dyDescent="0.3">
      <c r="A72" s="38" t="s">
        <v>118</v>
      </c>
      <c r="C72" s="37"/>
      <c r="E72" s="38" t="s">
        <v>119</v>
      </c>
      <c r="G72" s="37"/>
    </row>
    <row r="73" spans="1:17" x14ac:dyDescent="0.3">
      <c r="B73" s="1"/>
      <c r="F73" s="1"/>
    </row>
    <row r="74" spans="1:17" x14ac:dyDescent="0.3">
      <c r="A74" s="1" t="s">
        <v>5</v>
      </c>
      <c r="B74" s="30">
        <f>+(D23+F23)/25</f>
        <v>0.14000000000000001</v>
      </c>
      <c r="C74" s="30">
        <f>+(D23+F23)/20</f>
        <v>0.17499999999999999</v>
      </c>
      <c r="D74" s="4" t="s">
        <v>1</v>
      </c>
      <c r="E74" s="1" t="s">
        <v>5</v>
      </c>
      <c r="F74" s="30">
        <f>+(G41+E41+B41)/25</f>
        <v>0.2</v>
      </c>
      <c r="G74" s="30">
        <f>(G41+E41+B41)/20</f>
        <v>0.25</v>
      </c>
      <c r="H74" s="4" t="s">
        <v>1</v>
      </c>
    </row>
    <row r="75" spans="1:17" x14ac:dyDescent="0.3">
      <c r="A75" s="34" t="s">
        <v>7</v>
      </c>
      <c r="B75" s="31">
        <f>ROUND((B74+C74)/2,2)</f>
        <v>0.16</v>
      </c>
      <c r="C75" s="4" t="s">
        <v>1</v>
      </c>
      <c r="E75" s="34" t="s">
        <v>7</v>
      </c>
      <c r="F75" s="31">
        <f>ROUND((F74+G74)/2,2)</f>
        <v>0.23</v>
      </c>
      <c r="G75" s="4" t="s">
        <v>1</v>
      </c>
    </row>
    <row r="76" spans="1:17" x14ac:dyDescent="0.3">
      <c r="A76" s="34" t="s">
        <v>56</v>
      </c>
      <c r="B76" s="32">
        <v>20</v>
      </c>
      <c r="C76" s="4" t="s">
        <v>10</v>
      </c>
      <c r="D76" s="24"/>
      <c r="E76" s="34" t="s">
        <v>56</v>
      </c>
      <c r="F76" s="32">
        <v>25</v>
      </c>
      <c r="G76" s="4" t="s">
        <v>10</v>
      </c>
      <c r="H76" s="24"/>
    </row>
    <row r="77" spans="1:17" x14ac:dyDescent="0.3">
      <c r="A77" s="1" t="s">
        <v>62</v>
      </c>
      <c r="B77" s="37">
        <f>+B76</f>
        <v>20</v>
      </c>
      <c r="C77" s="4" t="s">
        <v>10</v>
      </c>
      <c r="E77" s="1" t="s">
        <v>62</v>
      </c>
      <c r="F77" s="37">
        <f>+F76</f>
        <v>25</v>
      </c>
      <c r="G77" s="4" t="s">
        <v>10</v>
      </c>
    </row>
    <row r="78" spans="1:17" x14ac:dyDescent="0.3">
      <c r="N78" s="103" t="s">
        <v>41</v>
      </c>
      <c r="O78" s="103"/>
      <c r="P78" s="103"/>
      <c r="Q78" s="103"/>
    </row>
    <row r="79" spans="1:17" x14ac:dyDescent="0.3">
      <c r="A79" s="1"/>
      <c r="B79" s="37"/>
      <c r="N79" s="104" t="s">
        <v>94</v>
      </c>
      <c r="O79" s="105"/>
      <c r="P79" s="105"/>
      <c r="Q79" s="106"/>
    </row>
    <row r="80" spans="1:17" ht="15.6" x14ac:dyDescent="0.3">
      <c r="A80" s="5" t="s">
        <v>120</v>
      </c>
      <c r="N80" s="25"/>
      <c r="O80" s="25" t="s">
        <v>90</v>
      </c>
      <c r="P80" s="74" t="s">
        <v>95</v>
      </c>
      <c r="Q80" s="75"/>
    </row>
    <row r="81" spans="1:17" x14ac:dyDescent="0.3">
      <c r="A81" s="6" t="s">
        <v>11</v>
      </c>
      <c r="N81" s="25">
        <v>1</v>
      </c>
      <c r="O81" s="27">
        <v>0.8</v>
      </c>
      <c r="P81" s="74" t="s">
        <v>96</v>
      </c>
      <c r="Q81" s="75"/>
    </row>
    <row r="82" spans="1:17" x14ac:dyDescent="0.3">
      <c r="A82" s="6"/>
      <c r="N82" s="25">
        <v>2</v>
      </c>
      <c r="O82" s="27">
        <v>0.9</v>
      </c>
      <c r="P82" s="74" t="s">
        <v>97</v>
      </c>
      <c r="Q82" s="75"/>
    </row>
    <row r="83" spans="1:17" x14ac:dyDescent="0.3">
      <c r="A83" s="6"/>
      <c r="N83" s="25">
        <v>3</v>
      </c>
      <c r="O83" s="27">
        <v>1</v>
      </c>
      <c r="P83" s="74" t="s">
        <v>108</v>
      </c>
      <c r="Q83" s="75"/>
    </row>
    <row r="84" spans="1:17" x14ac:dyDescent="0.3">
      <c r="B84" s="1" t="s">
        <v>63</v>
      </c>
      <c r="C84" s="7">
        <f>ROUND(B66/(B66^2+B67^2)^(0.5),3)</f>
        <v>0.82699999999999996</v>
      </c>
      <c r="N84" s="4" t="s">
        <v>99</v>
      </c>
    </row>
    <row r="85" spans="1:17" ht="7.5" customHeight="1" x14ac:dyDescent="0.3">
      <c r="B85" s="1"/>
      <c r="C85" s="7"/>
    </row>
    <row r="86" spans="1:17" x14ac:dyDescent="0.3">
      <c r="B86" s="1"/>
      <c r="C86" s="7"/>
      <c r="N86" s="103" t="s">
        <v>92</v>
      </c>
      <c r="O86" s="103"/>
      <c r="P86" s="103"/>
      <c r="Q86" s="103"/>
    </row>
    <row r="87" spans="1:17" x14ac:dyDescent="0.3">
      <c r="B87" s="1"/>
      <c r="C87" s="7"/>
      <c r="N87" s="104" t="s">
        <v>42</v>
      </c>
      <c r="O87" s="105"/>
      <c r="P87" s="105"/>
      <c r="Q87" s="106"/>
    </row>
    <row r="88" spans="1:17" x14ac:dyDescent="0.3">
      <c r="B88" s="1" t="s">
        <v>40</v>
      </c>
      <c r="C88" s="39">
        <f>ROUND((B67/2+B76/C84)/100,3)</f>
        <v>0.32700000000000001</v>
      </c>
      <c r="D88" s="4" t="s">
        <v>1</v>
      </c>
      <c r="N88" s="25"/>
      <c r="O88" s="25"/>
      <c r="P88" s="25"/>
      <c r="Q88" s="25"/>
    </row>
    <row r="89" spans="1:17" x14ac:dyDescent="0.3">
      <c r="B89" s="1" t="s">
        <v>64</v>
      </c>
      <c r="C89" s="39">
        <f>ROUND(2.4*C88*1,3)</f>
        <v>0.78500000000000003</v>
      </c>
      <c r="D89" s="4" t="s">
        <v>15</v>
      </c>
      <c r="F89" s="1" t="s">
        <v>12</v>
      </c>
      <c r="G89" s="8">
        <f>+C91*H48</f>
        <v>1.3275000000000001</v>
      </c>
      <c r="H89" s="4" t="s">
        <v>15</v>
      </c>
      <c r="N89" s="25" t="s">
        <v>43</v>
      </c>
      <c r="O89" s="25" t="s">
        <v>44</v>
      </c>
      <c r="P89" s="25" t="s">
        <v>44</v>
      </c>
      <c r="Q89" s="25" t="s">
        <v>45</v>
      </c>
    </row>
    <row r="90" spans="1:17" x14ac:dyDescent="0.3">
      <c r="B90" s="1" t="s">
        <v>65</v>
      </c>
      <c r="C90" s="39">
        <f>+B65/1000</f>
        <v>0.1</v>
      </c>
      <c r="D90" s="4" t="s">
        <v>15</v>
      </c>
      <c r="F90" s="1" t="s">
        <v>14</v>
      </c>
      <c r="G90" s="8">
        <f>+B64/1000*H48</f>
        <v>0.60000000000000009</v>
      </c>
      <c r="H90" s="4" t="s">
        <v>15</v>
      </c>
      <c r="N90" s="25"/>
      <c r="O90" s="25" t="s">
        <v>55</v>
      </c>
      <c r="P90" s="25" t="s">
        <v>10</v>
      </c>
      <c r="Q90" s="25" t="s">
        <v>25</v>
      </c>
    </row>
    <row r="91" spans="1:17" x14ac:dyDescent="0.3">
      <c r="B91" s="9" t="s">
        <v>16</v>
      </c>
      <c r="C91" s="40">
        <f>+C89+C90</f>
        <v>0.88500000000000001</v>
      </c>
      <c r="D91" s="6" t="s">
        <v>15</v>
      </c>
      <c r="F91" s="1" t="s">
        <v>66</v>
      </c>
      <c r="G91" s="4">
        <f>ROUND(1.4*G89+1.7*G90,2)</f>
        <v>2.88</v>
      </c>
      <c r="H91" s="4" t="s">
        <v>15</v>
      </c>
      <c r="N91" s="25">
        <v>3</v>
      </c>
      <c r="O91" s="26" t="s">
        <v>46</v>
      </c>
      <c r="P91" s="27">
        <v>0.95250000000000001</v>
      </c>
      <c r="Q91" s="28">
        <v>0.71255739248085614</v>
      </c>
    </row>
    <row r="92" spans="1:17" x14ac:dyDescent="0.3">
      <c r="B92" s="9"/>
      <c r="C92" s="40"/>
      <c r="D92" s="6"/>
      <c r="F92" s="1"/>
      <c r="N92" s="25">
        <v>4</v>
      </c>
      <c r="O92" s="26" t="s">
        <v>47</v>
      </c>
      <c r="P92" s="27">
        <v>1.27</v>
      </c>
      <c r="Q92" s="28">
        <v>1.2667686977437445</v>
      </c>
    </row>
    <row r="93" spans="1:17" x14ac:dyDescent="0.3">
      <c r="A93" s="6" t="s">
        <v>17</v>
      </c>
      <c r="C93" s="7"/>
      <c r="N93" s="25">
        <v>5</v>
      </c>
      <c r="O93" s="26" t="s">
        <v>48</v>
      </c>
      <c r="P93" s="27">
        <v>1.5874999999999999</v>
      </c>
      <c r="Q93" s="28">
        <v>1.9793260902246004</v>
      </c>
    </row>
    <row r="94" spans="1:17" x14ac:dyDescent="0.3">
      <c r="B94" s="1" t="s">
        <v>64</v>
      </c>
      <c r="C94" s="39">
        <f>1*1*B77/100*2.4</f>
        <v>0.48</v>
      </c>
      <c r="D94" s="4" t="s">
        <v>13</v>
      </c>
      <c r="F94" s="1" t="s">
        <v>12</v>
      </c>
      <c r="G94" s="8">
        <f>+C96*H48</f>
        <v>0.86999999999999988</v>
      </c>
      <c r="H94" s="4" t="s">
        <v>15</v>
      </c>
      <c r="N94" s="25">
        <v>6</v>
      </c>
      <c r="O94" s="26" t="s">
        <v>49</v>
      </c>
      <c r="P94" s="27">
        <v>1.905</v>
      </c>
      <c r="Q94" s="28">
        <v>2.8502295699234246</v>
      </c>
    </row>
    <row r="95" spans="1:17" x14ac:dyDescent="0.3">
      <c r="B95" s="1" t="s">
        <v>65</v>
      </c>
      <c r="C95" s="39">
        <f>+C90</f>
        <v>0.1</v>
      </c>
      <c r="D95" s="4" t="s">
        <v>15</v>
      </c>
      <c r="F95" s="1" t="s">
        <v>14</v>
      </c>
      <c r="G95" s="8">
        <f>+G90</f>
        <v>0.60000000000000009</v>
      </c>
      <c r="H95" s="4" t="s">
        <v>15</v>
      </c>
      <c r="N95" s="25">
        <v>7</v>
      </c>
      <c r="O95" s="26" t="s">
        <v>50</v>
      </c>
      <c r="P95" s="27">
        <v>2.2225000000000001</v>
      </c>
      <c r="Q95" s="28">
        <v>3.8794791368402173</v>
      </c>
    </row>
    <row r="96" spans="1:17" x14ac:dyDescent="0.3">
      <c r="B96" s="9" t="s">
        <v>16</v>
      </c>
      <c r="C96" s="40">
        <f>+C94+C95</f>
        <v>0.57999999999999996</v>
      </c>
      <c r="D96" s="6" t="s">
        <v>13</v>
      </c>
      <c r="F96" s="1" t="s">
        <v>67</v>
      </c>
      <c r="G96" s="4">
        <f>ROUND(1.4*G94+1.7*G95,2)</f>
        <v>2.2400000000000002</v>
      </c>
      <c r="H96" s="4" t="s">
        <v>15</v>
      </c>
      <c r="N96" s="25">
        <v>8</v>
      </c>
      <c r="O96" s="26" t="s">
        <v>51</v>
      </c>
      <c r="P96" s="27">
        <v>2.54</v>
      </c>
      <c r="Q96" s="28">
        <v>5.0670747909749778</v>
      </c>
    </row>
    <row r="97" spans="2:21" x14ac:dyDescent="0.3">
      <c r="B97" s="9"/>
      <c r="C97" s="40"/>
      <c r="D97" s="6"/>
      <c r="F97" s="1"/>
      <c r="N97" s="25">
        <v>9</v>
      </c>
      <c r="O97" s="26" t="s">
        <v>52</v>
      </c>
      <c r="P97" s="27">
        <v>2.8574999999999999</v>
      </c>
      <c r="Q97" s="28">
        <v>6.4130165323277053</v>
      </c>
    </row>
    <row r="98" spans="2:21" x14ac:dyDescent="0.3">
      <c r="D98" s="2" t="str">
        <f>+ CONCATENATE(G91," Tn/m2")</f>
        <v>2.88 Tn/m2</v>
      </c>
      <c r="N98" s="25">
        <v>10</v>
      </c>
      <c r="O98" s="26" t="s">
        <v>53</v>
      </c>
      <c r="P98" s="27">
        <v>3.1749999999999998</v>
      </c>
      <c r="Q98" s="28">
        <v>7.9173043608984015</v>
      </c>
      <c r="R98" s="29"/>
      <c r="S98" s="41"/>
      <c r="T98" s="42"/>
      <c r="U98" s="43"/>
    </row>
    <row r="99" spans="2:21" x14ac:dyDescent="0.3">
      <c r="F99" s="2" t="str">
        <f>+CONCATENATE(G96," Tn/m2")</f>
        <v>2.24 Tn/m2</v>
      </c>
      <c r="N99" s="25">
        <v>11</v>
      </c>
      <c r="O99" s="26" t="s">
        <v>54</v>
      </c>
      <c r="P99" s="27">
        <v>3.4925000000000002</v>
      </c>
      <c r="Q99" s="28">
        <v>9.5799382766870682</v>
      </c>
      <c r="R99" s="29"/>
      <c r="S99" s="29"/>
      <c r="T99" s="29"/>
      <c r="U99" s="29"/>
    </row>
    <row r="102" spans="2:21" ht="4.5" customHeight="1" x14ac:dyDescent="0.3"/>
    <row r="103" spans="2:21" x14ac:dyDescent="0.3">
      <c r="B103" s="1" t="s">
        <v>68</v>
      </c>
      <c r="D103" s="3">
        <f>+D44</f>
        <v>2.2000000000000002</v>
      </c>
      <c r="F103" s="79">
        <f>+F44</f>
        <v>1.625</v>
      </c>
      <c r="G103" s="80" t="s">
        <v>69</v>
      </c>
    </row>
    <row r="104" spans="2:21" x14ac:dyDescent="0.3">
      <c r="B104" s="1"/>
      <c r="D104" s="3"/>
      <c r="F104" s="3"/>
      <c r="G104" s="2"/>
    </row>
    <row r="105" spans="2:21" x14ac:dyDescent="0.3">
      <c r="B105" s="1" t="s">
        <v>38</v>
      </c>
      <c r="C105" s="7">
        <f>ROUND((G96*(D103+F103)*(D103+F103)/2+(G91-G96)*(D103)*(F103+D103/2))/(D103+F103),2)</f>
        <v>5.29</v>
      </c>
      <c r="D105" s="4" t="s">
        <v>18</v>
      </c>
    </row>
    <row r="106" spans="2:21" x14ac:dyDescent="0.3">
      <c r="B106" s="1" t="s">
        <v>19</v>
      </c>
      <c r="C106" s="4" t="str">
        <f>+CONCATENATE(C105,"X - ",G91,"X^2/2")</f>
        <v>5.29X - 2.88X^2/2</v>
      </c>
      <c r="N106" s="103" t="s">
        <v>100</v>
      </c>
      <c r="O106" s="103"/>
      <c r="P106" s="103"/>
      <c r="Q106" s="103"/>
    </row>
    <row r="107" spans="2:21" x14ac:dyDescent="0.3">
      <c r="N107" s="104" t="s">
        <v>105</v>
      </c>
      <c r="O107" s="105"/>
      <c r="P107" s="105"/>
      <c r="Q107" s="106"/>
    </row>
    <row r="108" spans="2:21" x14ac:dyDescent="0.3">
      <c r="B108" s="1"/>
      <c r="D108" s="4" t="str">
        <f>+CONCATENATE(C105," - ",G91,"X")</f>
        <v>5.29 - 2.88X</v>
      </c>
      <c r="E108" s="4" t="s">
        <v>20</v>
      </c>
      <c r="F108" s="1" t="s">
        <v>21</v>
      </c>
      <c r="G108" s="2">
        <f>ROUND(C105/G91,2)</f>
        <v>1.84</v>
      </c>
      <c r="H108" s="4" t="s">
        <v>1</v>
      </c>
      <c r="N108" s="25"/>
      <c r="O108" s="25" t="s">
        <v>102</v>
      </c>
      <c r="P108" s="74"/>
      <c r="Q108" s="75"/>
    </row>
    <row r="109" spans="2:21" x14ac:dyDescent="0.3">
      <c r="B109" s="1"/>
      <c r="F109" s="1"/>
      <c r="G109" s="2"/>
      <c r="N109" s="25">
        <v>1</v>
      </c>
      <c r="O109" s="27">
        <v>2</v>
      </c>
      <c r="P109" s="77" t="s">
        <v>107</v>
      </c>
      <c r="Q109" s="75"/>
    </row>
    <row r="110" spans="2:21" x14ac:dyDescent="0.3">
      <c r="E110" s="4" t="s">
        <v>20</v>
      </c>
      <c r="F110" s="1" t="s">
        <v>22</v>
      </c>
      <c r="G110" s="2">
        <f>ROUND(C105*G108-G91*G108^2/2,2)</f>
        <v>4.8600000000000003</v>
      </c>
      <c r="H110" s="4" t="s">
        <v>23</v>
      </c>
      <c r="N110" s="25">
        <v>2</v>
      </c>
      <c r="O110" s="27">
        <v>3</v>
      </c>
      <c r="P110" s="74" t="s">
        <v>106</v>
      </c>
      <c r="Q110" s="75"/>
    </row>
    <row r="111" spans="2:21" x14ac:dyDescent="0.3">
      <c r="F111" s="1"/>
      <c r="G111" s="2"/>
    </row>
    <row r="112" spans="2:21" x14ac:dyDescent="0.3">
      <c r="B112" s="73" t="s">
        <v>91</v>
      </c>
      <c r="C112" s="76">
        <v>0.9</v>
      </c>
      <c r="D112" s="4" t="s">
        <v>93</v>
      </c>
      <c r="F112" s="1"/>
      <c r="G112" s="2"/>
    </row>
    <row r="113" spans="1:15" ht="4.5" customHeight="1" x14ac:dyDescent="0.3">
      <c r="G113" s="2"/>
    </row>
    <row r="114" spans="1:15" x14ac:dyDescent="0.3">
      <c r="D114" s="4" t="str">
        <f xml:space="preserve"> CONCATENATE(C112," ","Mmax")</f>
        <v>0.9 Mmax</v>
      </c>
      <c r="E114" s="4" t="s">
        <v>20</v>
      </c>
      <c r="F114" s="1" t="s">
        <v>74</v>
      </c>
      <c r="G114" s="3">
        <f>C112*G110</f>
        <v>4.3740000000000006</v>
      </c>
      <c r="H114" s="4" t="s">
        <v>23</v>
      </c>
    </row>
    <row r="115" spans="1:15" x14ac:dyDescent="0.3">
      <c r="F115" s="1"/>
      <c r="G115" s="2"/>
    </row>
    <row r="116" spans="1:15" x14ac:dyDescent="0.3">
      <c r="A116" s="6" t="s">
        <v>70</v>
      </c>
      <c r="F116" s="1"/>
      <c r="G116" s="2"/>
    </row>
    <row r="117" spans="1:15" x14ac:dyDescent="0.3">
      <c r="B117" s="1" t="s">
        <v>74</v>
      </c>
      <c r="C117" s="8">
        <f>+G114</f>
        <v>4.3740000000000006</v>
      </c>
      <c r="D117" s="4" t="s">
        <v>39</v>
      </c>
    </row>
    <row r="118" spans="1:15" x14ac:dyDescent="0.3">
      <c r="A118" s="4" t="s">
        <v>76</v>
      </c>
      <c r="B118" s="66">
        <v>4</v>
      </c>
      <c r="C118" s="4" t="s">
        <v>98</v>
      </c>
      <c r="I118" s="45"/>
      <c r="M118" s="13"/>
      <c r="N118" s="14"/>
      <c r="O118" s="12"/>
    </row>
    <row r="119" spans="1:15" x14ac:dyDescent="0.3">
      <c r="B119" s="7" t="str">
        <f>+LOOKUP(B118,N91:N99,O91:O99)</f>
        <v>1/2"</v>
      </c>
      <c r="C119" s="67" t="s">
        <v>77</v>
      </c>
      <c r="D119" s="39">
        <f>+LOOKUP(B118,N91:N99,P91:P99)</f>
        <v>1.27</v>
      </c>
      <c r="E119" s="4" t="s">
        <v>10</v>
      </c>
      <c r="F119" s="1" t="s">
        <v>78</v>
      </c>
      <c r="G119" s="39">
        <f>+LOOKUP(B118,N91:N99,Q91:Q99)</f>
        <v>1.2667686977437445</v>
      </c>
      <c r="H119" s="4" t="s">
        <v>25</v>
      </c>
    </row>
    <row r="120" spans="1:15" ht="12" customHeight="1" x14ac:dyDescent="0.3">
      <c r="B120" s="1"/>
      <c r="C120" s="11"/>
      <c r="M120" s="49" t="s">
        <v>75</v>
      </c>
      <c r="N120" s="52">
        <v>2</v>
      </c>
      <c r="O120" s="51" t="s">
        <v>10</v>
      </c>
    </row>
    <row r="121" spans="1:15" x14ac:dyDescent="0.3">
      <c r="M121" s="1" t="s">
        <v>24</v>
      </c>
      <c r="N121" s="3">
        <f>+C117*100000/(0.9*B63*(C122-N120/2))</f>
        <v>7.0708393348173377</v>
      </c>
      <c r="O121" s="4" t="s">
        <v>25</v>
      </c>
    </row>
    <row r="122" spans="1:15" x14ac:dyDescent="0.3">
      <c r="B122" s="34" t="s">
        <v>79</v>
      </c>
      <c r="C122" s="3">
        <f>B76-B70-D119/2</f>
        <v>17.364999999999998</v>
      </c>
      <c r="D122" s="4" t="s">
        <v>10</v>
      </c>
      <c r="M122" s="49" t="s">
        <v>75</v>
      </c>
      <c r="N122" s="50">
        <f>+N121*B63/(0.85*B62*B68*100)</f>
        <v>1.1091512682066411</v>
      </c>
      <c r="O122" s="51" t="s">
        <v>10</v>
      </c>
    </row>
    <row r="123" spans="1:15" ht="11.25" customHeight="1" x14ac:dyDescent="0.3">
      <c r="B123" s="34"/>
      <c r="M123" s="1" t="s">
        <v>24</v>
      </c>
      <c r="N123" s="3">
        <f>C117*100000/(0.9*B63*(C122-N122/2))</f>
        <v>6.8834839142452218</v>
      </c>
      <c r="O123" s="4" t="s">
        <v>25</v>
      </c>
    </row>
    <row r="124" spans="1:15" x14ac:dyDescent="0.3">
      <c r="B124" s="34"/>
      <c r="M124" s="49" t="s">
        <v>75</v>
      </c>
      <c r="N124" s="50">
        <f>+N123*B63/(0.85*B62*B68*100)</f>
        <v>1.0797621826267014</v>
      </c>
      <c r="O124" s="51" t="s">
        <v>10</v>
      </c>
    </row>
    <row r="125" spans="1:15" x14ac:dyDescent="0.3">
      <c r="B125" s="34"/>
      <c r="M125" s="1" t="s">
        <v>24</v>
      </c>
      <c r="N125" s="3">
        <f>C117*100000/(0.9*B63*(C122-N124/2))</f>
        <v>6.8774720905267159</v>
      </c>
      <c r="O125" s="4" t="s">
        <v>25</v>
      </c>
    </row>
    <row r="126" spans="1:15" x14ac:dyDescent="0.3">
      <c r="B126" s="1" t="s">
        <v>24</v>
      </c>
      <c r="C126" s="37">
        <f>+N127</f>
        <v>6.8772793581946203</v>
      </c>
      <c r="D126" s="4" t="s">
        <v>25</v>
      </c>
      <c r="M126" s="49" t="s">
        <v>75</v>
      </c>
      <c r="N126" s="50">
        <f>+N125*B63/(0.85*B62*B68*100)</f>
        <v>1.078819151455171</v>
      </c>
      <c r="O126" s="51" t="s">
        <v>10</v>
      </c>
    </row>
    <row r="127" spans="1:15" x14ac:dyDescent="0.3">
      <c r="B127" s="1"/>
      <c r="C127" s="3"/>
      <c r="M127" s="1" t="s">
        <v>24</v>
      </c>
      <c r="N127" s="3">
        <f>C117*100000/(0.9*B63*(C122-N126/2))</f>
        <v>6.8772793581946203</v>
      </c>
      <c r="O127" s="4" t="s">
        <v>25</v>
      </c>
    </row>
    <row r="128" spans="1:15" x14ac:dyDescent="0.3">
      <c r="B128" s="1"/>
      <c r="C128" s="8"/>
    </row>
    <row r="129" spans="1:114" x14ac:dyDescent="0.3">
      <c r="B129" s="1" t="s">
        <v>72</v>
      </c>
      <c r="C129" s="37">
        <f>0.0018*H48*C122*100</f>
        <v>4.6885499999999993</v>
      </c>
      <c r="D129" s="4" t="s">
        <v>25</v>
      </c>
      <c r="E129" s="1" t="s">
        <v>71</v>
      </c>
      <c r="F129" s="2">
        <f>ROUND(0.7*B62^0.5*100*B76*H48/B63,2)</f>
        <v>7.25</v>
      </c>
      <c r="G129" s="4" t="s">
        <v>25</v>
      </c>
      <c r="M129" s="13"/>
      <c r="N129" s="14"/>
      <c r="O129" s="12"/>
    </row>
    <row r="130" spans="1:114" ht="4.5" customHeight="1" x14ac:dyDescent="0.3">
      <c r="B130" s="1"/>
      <c r="C130" s="7"/>
      <c r="E130" s="1"/>
      <c r="F130" s="2"/>
      <c r="M130" s="13"/>
      <c r="N130" s="14"/>
      <c r="O130" s="12"/>
    </row>
    <row r="131" spans="1:114" x14ac:dyDescent="0.3">
      <c r="B131" s="1" t="s">
        <v>73</v>
      </c>
      <c r="C131" s="53">
        <f>MAX(C126,F129,C129)</f>
        <v>7.25</v>
      </c>
      <c r="D131" s="4" t="s">
        <v>25</v>
      </c>
      <c r="E131" s="14"/>
      <c r="F131" s="14"/>
      <c r="G131" s="12"/>
    </row>
    <row r="132" spans="1:114" x14ac:dyDescent="0.3">
      <c r="B132" s="9" t="str">
        <f>+CONCATENATE("As para ancho de ", H48," m =")</f>
        <v>As para ancho de 1.5 m =</v>
      </c>
      <c r="C132" s="78">
        <f>ROUND(C131,2)</f>
        <v>7.25</v>
      </c>
      <c r="D132" s="6" t="s">
        <v>25</v>
      </c>
      <c r="E132" s="15"/>
      <c r="F132" s="10"/>
      <c r="G132" s="8"/>
    </row>
    <row r="133" spans="1:114" x14ac:dyDescent="0.3">
      <c r="B133" s="1" t="s">
        <v>81</v>
      </c>
      <c r="C133" s="71">
        <f>+B118</f>
        <v>4</v>
      </c>
    </row>
    <row r="134" spans="1:114" x14ac:dyDescent="0.3">
      <c r="B134" s="1"/>
      <c r="C134" s="7" t="str">
        <f>+LOOKUP(C133,N91:N99,O91:O99)</f>
        <v>1/2"</v>
      </c>
      <c r="D134" s="67" t="s">
        <v>77</v>
      </c>
      <c r="E134" s="39">
        <f>+LOOKUP(C133,N91:N99,P91:P99)</f>
        <v>1.27</v>
      </c>
      <c r="F134" s="4" t="s">
        <v>10</v>
      </c>
      <c r="G134" s="1" t="s">
        <v>78</v>
      </c>
      <c r="H134" s="39">
        <f>+LOOKUP(C133,N91:N99,Q91:Q99)</f>
        <v>1.2667686977437445</v>
      </c>
      <c r="I134" s="4" t="s">
        <v>25</v>
      </c>
    </row>
    <row r="135" spans="1:114" ht="5.25" customHeight="1" x14ac:dyDescent="0.3">
      <c r="B135" s="1"/>
      <c r="C135" s="7"/>
      <c r="D135" s="67"/>
      <c r="E135" s="39"/>
      <c r="G135" s="1"/>
      <c r="H135" s="39"/>
    </row>
    <row r="136" spans="1:114" x14ac:dyDescent="0.3">
      <c r="B136" s="1" t="s">
        <v>86</v>
      </c>
      <c r="C136" s="54"/>
      <c r="D136" s="37"/>
      <c r="E136" s="39"/>
      <c r="G136" s="1"/>
      <c r="H136" s="39"/>
    </row>
    <row r="137" spans="1:114" x14ac:dyDescent="0.3">
      <c r="B137" s="1"/>
      <c r="C137" s="34" t="s">
        <v>87</v>
      </c>
      <c r="D137" s="37">
        <f>3*B76/100</f>
        <v>0.6</v>
      </c>
      <c r="E137" s="69" t="s">
        <v>1</v>
      </c>
      <c r="G137" s="1"/>
      <c r="H137" s="39"/>
    </row>
    <row r="138" spans="1:114" x14ac:dyDescent="0.3">
      <c r="B138" s="1"/>
      <c r="C138" s="34" t="s">
        <v>88</v>
      </c>
      <c r="D138" s="37">
        <f>45/100</f>
        <v>0.45</v>
      </c>
      <c r="E138" s="69" t="s">
        <v>1</v>
      </c>
      <c r="G138" s="1"/>
      <c r="H138" s="39"/>
    </row>
    <row r="139" spans="1:114" x14ac:dyDescent="0.3">
      <c r="B139" s="1"/>
      <c r="C139" s="46"/>
      <c r="D139" s="47"/>
      <c r="E139" s="48"/>
      <c r="F139" s="45"/>
      <c r="G139" s="44"/>
      <c r="H139" s="48"/>
      <c r="I139" s="45"/>
    </row>
    <row r="140" spans="1:114" x14ac:dyDescent="0.3">
      <c r="B140" s="1" t="s">
        <v>82</v>
      </c>
      <c r="C140" s="54" t="s">
        <v>83</v>
      </c>
      <c r="D140" s="37">
        <f>(H48*100-2*B70-E134)/(C141-1)/100</f>
        <v>0.28946</v>
      </c>
      <c r="E140" s="4" t="s">
        <v>1</v>
      </c>
      <c r="F140" s="4" t="str">
        <f>IF(MAX(D137:D138)&gt;D140,"…...CONFORME","…...VERIFICAR")</f>
        <v>…...CONFORME</v>
      </c>
    </row>
    <row r="141" spans="1:114" x14ac:dyDescent="0.3">
      <c r="A141" s="16" t="s">
        <v>26</v>
      </c>
      <c r="B141" s="17" t="s">
        <v>27</v>
      </c>
      <c r="C141" s="18">
        <f>ROUNDUP(C132/H134,0)</f>
        <v>6</v>
      </c>
      <c r="D141" s="55" t="s">
        <v>84</v>
      </c>
      <c r="E141" s="19" t="str">
        <f>+C134</f>
        <v>1/2"</v>
      </c>
      <c r="F141" s="20" t="s">
        <v>28</v>
      </c>
      <c r="G141" s="21">
        <f>+C141*H134</f>
        <v>7.6006121864624667</v>
      </c>
      <c r="H141" s="22" t="s">
        <v>29</v>
      </c>
      <c r="I141" s="21">
        <f>ROUND(D140,2)</f>
        <v>0.28999999999999998</v>
      </c>
      <c r="J141" s="23" t="s">
        <v>1</v>
      </c>
    </row>
    <row r="143" spans="1:114" x14ac:dyDescent="0.3">
      <c r="C143" s="2" t="s">
        <v>101</v>
      </c>
    </row>
    <row r="144" spans="1:114" s="70" customFormat="1" x14ac:dyDescent="0.3">
      <c r="A144" s="4"/>
      <c r="B144" s="1" t="s">
        <v>103</v>
      </c>
      <c r="C144" s="76">
        <v>2</v>
      </c>
      <c r="D144" s="4" t="s">
        <v>104</v>
      </c>
      <c r="E144" s="4"/>
      <c r="F144" s="4"/>
      <c r="G144" s="4"/>
      <c r="H144" s="4"/>
      <c r="I144" s="4"/>
      <c r="J144" s="4"/>
      <c r="K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</row>
    <row r="145" spans="1:114" s="70" customFormat="1" x14ac:dyDescent="0.3">
      <c r="A145" s="4"/>
      <c r="B145" s="1" t="s">
        <v>30</v>
      </c>
      <c r="C145" s="8">
        <f>+C132/C144</f>
        <v>3.625</v>
      </c>
      <c r="D145" s="4" t="s">
        <v>25</v>
      </c>
      <c r="E145" s="2"/>
      <c r="F145" s="4"/>
      <c r="G145" s="4"/>
      <c r="H145" s="4"/>
      <c r="I145" s="4"/>
      <c r="J145" s="4"/>
      <c r="K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</row>
    <row r="146" spans="1:114" s="70" customFormat="1" x14ac:dyDescent="0.3">
      <c r="A146" s="4"/>
      <c r="B146" s="1" t="s">
        <v>129</v>
      </c>
      <c r="C146" s="8">
        <f>0.0018*H48*100*C122</f>
        <v>4.6885500000000002</v>
      </c>
      <c r="D146" s="4" t="s">
        <v>25</v>
      </c>
      <c r="E146" s="4"/>
      <c r="F146" s="4"/>
      <c r="G146" s="4"/>
      <c r="H146" s="4"/>
      <c r="I146" s="4"/>
      <c r="J146" s="4"/>
      <c r="K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</row>
    <row r="147" spans="1:114" s="70" customFormat="1" x14ac:dyDescent="0.3">
      <c r="A147" s="4"/>
      <c r="B147" s="9" t="s">
        <v>31</v>
      </c>
      <c r="C147" s="81">
        <f>+MAX(C145,C146)</f>
        <v>4.6885500000000002</v>
      </c>
      <c r="D147" s="6" t="s">
        <v>25</v>
      </c>
      <c r="E147" s="4"/>
      <c r="F147" s="4"/>
      <c r="G147" s="4"/>
      <c r="H147" s="4"/>
      <c r="I147" s="4"/>
      <c r="J147" s="4"/>
      <c r="K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</row>
    <row r="148" spans="1:114" s="70" customFormat="1" x14ac:dyDescent="0.3">
      <c r="A148" s="4"/>
      <c r="B148" s="1" t="s">
        <v>81</v>
      </c>
      <c r="C148" s="66">
        <v>3</v>
      </c>
      <c r="D148" s="4" t="s">
        <v>98</v>
      </c>
      <c r="E148" s="4"/>
      <c r="F148" s="4"/>
      <c r="G148" s="4"/>
      <c r="H148" s="4"/>
      <c r="I148" s="4"/>
      <c r="J148" s="4"/>
      <c r="K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</row>
    <row r="149" spans="1:114" s="70" customFormat="1" x14ac:dyDescent="0.3">
      <c r="A149" s="4"/>
      <c r="B149" s="1"/>
      <c r="C149" s="7" t="str">
        <f>+LOOKUP(C148,N91:N99,O91:O99)</f>
        <v>3/8"</v>
      </c>
      <c r="D149" s="67" t="s">
        <v>77</v>
      </c>
      <c r="E149" s="39">
        <f>+LOOKUP(C148,N91:N99,P91:P99)</f>
        <v>0.95250000000000001</v>
      </c>
      <c r="F149" s="4" t="s">
        <v>10</v>
      </c>
      <c r="G149" s="1" t="s">
        <v>78</v>
      </c>
      <c r="H149" s="39">
        <f>+LOOKUP(C148,N91:N99,Q91:Q99)</f>
        <v>0.71255739248085614</v>
      </c>
      <c r="I149" s="4" t="s">
        <v>25</v>
      </c>
      <c r="J149" s="4"/>
      <c r="K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</row>
    <row r="150" spans="1:114" s="70" customFormat="1" x14ac:dyDescent="0.3">
      <c r="A150" s="4"/>
      <c r="B150" s="1"/>
      <c r="C150" s="46"/>
      <c r="D150" s="47"/>
      <c r="E150" s="48"/>
      <c r="F150" s="4"/>
      <c r="G150" s="4"/>
      <c r="H150" s="4"/>
      <c r="I150" s="4"/>
      <c r="J150" s="4"/>
      <c r="K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</row>
    <row r="151" spans="1:114" s="70" customFormat="1" x14ac:dyDescent="0.3">
      <c r="A151" s="4"/>
      <c r="B151" s="1" t="s">
        <v>82</v>
      </c>
      <c r="C151" s="54" t="s">
        <v>83</v>
      </c>
      <c r="D151" s="37">
        <f>(H48*100-2*B70-E149)/(C152-1)/100</f>
        <v>0.24174583333333335</v>
      </c>
      <c r="E151" s="4" t="s">
        <v>1</v>
      </c>
      <c r="F151" s="4" t="str">
        <f>IF(MAX(D137:D138)&gt;D151,"…...CONFORME","…...VERIFICAR")</f>
        <v>…...CONFORME</v>
      </c>
      <c r="G151" s="4"/>
      <c r="H151" s="4"/>
      <c r="I151" s="4"/>
      <c r="J151" s="4"/>
      <c r="K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</row>
    <row r="152" spans="1:114" s="70" customFormat="1" x14ac:dyDescent="0.3">
      <c r="A152" s="16" t="s">
        <v>32</v>
      </c>
      <c r="B152" s="17" t="s">
        <v>27</v>
      </c>
      <c r="C152" s="18">
        <f>ROUNDUP(C147/H149,0)</f>
        <v>7</v>
      </c>
      <c r="D152" s="55" t="s">
        <v>84</v>
      </c>
      <c r="E152" s="19" t="str">
        <f>+C149</f>
        <v>3/8"</v>
      </c>
      <c r="F152" s="20" t="s">
        <v>28</v>
      </c>
      <c r="G152" s="21">
        <f>+C152*H149</f>
        <v>4.987901747365993</v>
      </c>
      <c r="H152" s="22" t="s">
        <v>29</v>
      </c>
      <c r="I152" s="21">
        <f>+D151</f>
        <v>0.24174583333333335</v>
      </c>
      <c r="J152" s="23" t="s">
        <v>1</v>
      </c>
      <c r="K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</row>
    <row r="154" spans="1:114" s="70" customFormat="1" x14ac:dyDescent="0.3">
      <c r="A154" s="4"/>
      <c r="B154" s="1" t="s">
        <v>33</v>
      </c>
      <c r="C154" s="8">
        <f>ROUND(0.0018*100*B76,2)</f>
        <v>3.6</v>
      </c>
      <c r="D154" s="4" t="s">
        <v>25</v>
      </c>
      <c r="E154" s="4"/>
      <c r="F154" s="4"/>
      <c r="G154" s="4"/>
      <c r="H154" s="4"/>
      <c r="I154" s="4"/>
      <c r="J154" s="4"/>
      <c r="K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</row>
    <row r="155" spans="1:114" s="70" customFormat="1" x14ac:dyDescent="0.3">
      <c r="A155" s="4"/>
      <c r="B155" s="1" t="s">
        <v>34</v>
      </c>
      <c r="C155" s="8">
        <f>+D44/C84+F44</f>
        <v>4.2852176541717055</v>
      </c>
      <c r="D155" s="4" t="s">
        <v>1</v>
      </c>
      <c r="E155" s="4"/>
      <c r="F155" s="4"/>
      <c r="G155" s="4"/>
      <c r="H155" s="4"/>
      <c r="I155" s="4"/>
      <c r="J155" s="4"/>
      <c r="K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</row>
    <row r="156" spans="1:114" s="70" customFormat="1" x14ac:dyDescent="0.3">
      <c r="A156" s="4"/>
      <c r="B156" s="1" t="s">
        <v>35</v>
      </c>
      <c r="C156" s="72">
        <f>+C154*C155</f>
        <v>15.42678355501814</v>
      </c>
      <c r="D156" s="4" t="s">
        <v>25</v>
      </c>
      <c r="E156" s="4"/>
      <c r="F156" s="4"/>
      <c r="G156" s="4"/>
      <c r="H156" s="4"/>
      <c r="I156" s="4"/>
      <c r="J156" s="4"/>
      <c r="K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</row>
    <row r="157" spans="1:114" s="70" customFormat="1" x14ac:dyDescent="0.3">
      <c r="A157" s="4"/>
      <c r="B157" s="1" t="s">
        <v>81</v>
      </c>
      <c r="C157" s="66">
        <v>3</v>
      </c>
      <c r="D157" s="4" t="s">
        <v>98</v>
      </c>
      <c r="E157" s="4"/>
      <c r="F157" s="4"/>
      <c r="G157" s="4"/>
      <c r="H157" s="4"/>
      <c r="I157" s="4"/>
      <c r="J157" s="4"/>
      <c r="K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</row>
    <row r="158" spans="1:114" s="70" customFormat="1" x14ac:dyDescent="0.3">
      <c r="A158" s="4"/>
      <c r="B158" s="1"/>
      <c r="C158" s="7" t="str">
        <f>+LOOKUP(C157,N91:N99,O91:O99)</f>
        <v>3/8"</v>
      </c>
      <c r="D158" s="67" t="s">
        <v>77</v>
      </c>
      <c r="E158" s="39">
        <f>+LOOKUP(C157,N91:N99,P91:P99)</f>
        <v>0.95250000000000001</v>
      </c>
      <c r="F158" s="4" t="s">
        <v>10</v>
      </c>
      <c r="G158" s="1" t="s">
        <v>78</v>
      </c>
      <c r="H158" s="39">
        <f>+LOOKUP(C157,N91:N99,Q91:Q99)</f>
        <v>0.71255739248085614</v>
      </c>
      <c r="I158" s="4" t="s">
        <v>25</v>
      </c>
      <c r="J158" s="4"/>
      <c r="K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</row>
    <row r="159" spans="1:114" s="70" customFormat="1" x14ac:dyDescent="0.3">
      <c r="A159" s="4"/>
      <c r="B159" s="1"/>
      <c r="C159" s="46"/>
      <c r="D159" s="47"/>
      <c r="E159" s="48"/>
      <c r="F159" s="4"/>
      <c r="G159" s="4"/>
      <c r="H159" s="4"/>
      <c r="I159" s="4"/>
      <c r="J159" s="4"/>
      <c r="K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</row>
    <row r="160" spans="1:114" x14ac:dyDescent="0.3">
      <c r="B160" s="1" t="s">
        <v>82</v>
      </c>
      <c r="C160" s="54" t="s">
        <v>83</v>
      </c>
      <c r="D160" s="37">
        <f>(C155*100-2*B70-E158)/(C161-1)/100</f>
        <v>0.20169965019865266</v>
      </c>
      <c r="E160" s="4" t="s">
        <v>1</v>
      </c>
      <c r="F160" s="4" t="str">
        <f>IF(MAX(D137:D138)&gt;D160,"…...CONFORME","…...VERIFICAR")</f>
        <v>…...CONFORME</v>
      </c>
    </row>
    <row r="161" spans="1:114" x14ac:dyDescent="0.3">
      <c r="A161" s="16" t="s">
        <v>36</v>
      </c>
      <c r="B161" s="17" t="s">
        <v>27</v>
      </c>
      <c r="C161" s="18">
        <f>ROUNDUP(C156/H158,0)</f>
        <v>22</v>
      </c>
      <c r="D161" s="55" t="s">
        <v>84</v>
      </c>
      <c r="E161" s="19" t="str">
        <f>C158</f>
        <v>3/8"</v>
      </c>
      <c r="F161" s="22" t="s">
        <v>37</v>
      </c>
      <c r="G161" s="63">
        <f>+D160</f>
        <v>0.20169965019865266</v>
      </c>
      <c r="H161" s="23" t="s">
        <v>1</v>
      </c>
    </row>
    <row r="162" spans="1:114" x14ac:dyDescent="0.3">
      <c r="A162" s="16"/>
      <c r="B162" s="86"/>
      <c r="C162" s="87"/>
      <c r="D162" s="88"/>
      <c r="E162" s="15"/>
      <c r="G162" s="3"/>
    </row>
    <row r="164" spans="1:114" ht="15.6" x14ac:dyDescent="0.3">
      <c r="A164" s="5"/>
      <c r="B164" s="90"/>
      <c r="D164" s="97" t="str">
        <f>CONCATENATE(D161,E161,"@",ROUND(G161,2),H161)</f>
        <v>Ø  de 3/8"@0.2m</v>
      </c>
    </row>
    <row r="165" spans="1:114" ht="15.6" x14ac:dyDescent="0.3">
      <c r="A165" s="5"/>
      <c r="B165" s="90"/>
      <c r="D165" s="6"/>
    </row>
    <row r="166" spans="1:114" ht="15.6" x14ac:dyDescent="0.3">
      <c r="A166" s="5"/>
      <c r="C166" s="62" t="str">
        <f>CONCATENATE(D152,E152,"@",ROUND(I152,2),J152)</f>
        <v>Ø  de 3/8"@0.24m</v>
      </c>
      <c r="D166" s="6"/>
      <c r="G166" s="68" t="str">
        <f>CONCATENATE(B77/100,"m")</f>
        <v>0.2m</v>
      </c>
    </row>
    <row r="167" spans="1:114" ht="15.6" x14ac:dyDescent="0.3">
      <c r="A167" s="90"/>
      <c r="D167" s="6"/>
    </row>
    <row r="168" spans="1:114" ht="15.6" x14ac:dyDescent="0.3">
      <c r="A168" s="5"/>
      <c r="B168" s="1"/>
      <c r="C168" s="4" t="str">
        <f>CONCATENATE(B77/100,"m")</f>
        <v>0.2m</v>
      </c>
      <c r="D168" s="6"/>
    </row>
    <row r="169" spans="1:114" ht="15.6" x14ac:dyDescent="0.3">
      <c r="A169" s="5"/>
      <c r="D169" s="6"/>
    </row>
    <row r="170" spans="1:114" ht="15.6" x14ac:dyDescent="0.3">
      <c r="A170" s="5"/>
      <c r="B170" s="62" t="str">
        <f>CONCATENATE(D152,E152,"@",ROUND(I152,2),J152)</f>
        <v>Ø  de 3/8"@0.24m</v>
      </c>
      <c r="C170" s="10"/>
      <c r="D170" s="6"/>
      <c r="E170" s="61" t="str">
        <f>CONCATENATE(D141,E141,"@",ROUND(I141,2),J141)</f>
        <v>Ø  de 1/2"@0.29m</v>
      </c>
      <c r="G170" s="4" t="s">
        <v>124</v>
      </c>
    </row>
    <row r="171" spans="1:114" x14ac:dyDescent="0.3">
      <c r="D171" s="6"/>
      <c r="G171" s="4" t="s">
        <v>128</v>
      </c>
    </row>
    <row r="172" spans="1:114" x14ac:dyDescent="0.3">
      <c r="A172" s="56" t="str">
        <f>CONCATENATE(D161,E161,"@",ROUND(G161,2),H161)</f>
        <v>Ø  de 3/8"@0.2m</v>
      </c>
      <c r="D172" s="6"/>
    </row>
    <row r="173" spans="1:114" ht="15.6" x14ac:dyDescent="0.3">
      <c r="A173" s="5"/>
      <c r="D173" s="6"/>
      <c r="E173" s="56" t="str">
        <f>CONCATENATE(D161,E161,"@",ROUND(G161,2),H161)</f>
        <v>Ø  de 3/8"@0.2m</v>
      </c>
    </row>
    <row r="174" spans="1:114" ht="15.6" x14ac:dyDescent="0.3">
      <c r="A174" s="5"/>
      <c r="C174" s="61" t="str">
        <f>CONCATENATE(D141,E141,"@",ROUND(I141,2),J141)</f>
        <v>Ø  de 1/2"@0.29m</v>
      </c>
      <c r="D174" s="6"/>
    </row>
    <row r="175" spans="1:114" ht="15.6" x14ac:dyDescent="0.3">
      <c r="A175" s="5"/>
      <c r="D175" s="6"/>
    </row>
    <row r="176" spans="1:114" s="70" customFormat="1" ht="15.6" x14ac:dyDescent="0.3">
      <c r="A176" s="5"/>
      <c r="B176" s="4"/>
      <c r="C176" s="56" t="str">
        <f>CONCATENATE(D161,E161,"@",ROUND(G161,2),H161)</f>
        <v>Ø  de 3/8"@0.2m</v>
      </c>
      <c r="D176" s="6"/>
      <c r="E176" s="4"/>
      <c r="F176" s="4"/>
      <c r="G176" s="4"/>
      <c r="H176" s="4"/>
      <c r="I176" s="4"/>
      <c r="J176" s="4"/>
      <c r="K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</row>
    <row r="177" spans="1:114" s="70" customFormat="1" x14ac:dyDescent="0.3">
      <c r="A177" s="60">
        <f>+A20</f>
        <v>0.5</v>
      </c>
      <c r="B177" s="4"/>
      <c r="C177" s="4"/>
      <c r="D177" s="6"/>
      <c r="E177" s="4"/>
      <c r="F177" s="4"/>
      <c r="G177" s="4"/>
      <c r="H177" s="4"/>
      <c r="I177" s="4"/>
      <c r="J177" s="4"/>
      <c r="K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</row>
    <row r="178" spans="1:114" s="70" customFormat="1" ht="15.6" x14ac:dyDescent="0.3">
      <c r="A178" s="5"/>
      <c r="B178" s="4"/>
      <c r="C178" s="4"/>
      <c r="D178" s="6"/>
      <c r="E178" s="4"/>
      <c r="F178" s="4"/>
      <c r="G178" s="4"/>
      <c r="H178" s="4"/>
      <c r="I178" s="4"/>
      <c r="J178" s="4"/>
      <c r="K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</row>
    <row r="179" spans="1:114" s="70" customFormat="1" ht="15.6" x14ac:dyDescent="0.3">
      <c r="A179" s="5"/>
      <c r="B179" s="4"/>
      <c r="C179" s="4"/>
      <c r="D179" s="6"/>
      <c r="E179" s="4"/>
      <c r="F179" s="4"/>
      <c r="G179" s="4"/>
      <c r="H179" s="4"/>
      <c r="I179" s="4"/>
      <c r="J179" s="4"/>
      <c r="K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</row>
    <row r="180" spans="1:114" s="70" customFormat="1" x14ac:dyDescent="0.3">
      <c r="A180" s="65" t="str">
        <f>CONCATENATE(B23,"m")</f>
        <v>0.4m</v>
      </c>
      <c r="B180" s="56"/>
      <c r="C180" s="58" t="str">
        <f>CONCATENATE(D23,"m")</f>
        <v>2m</v>
      </c>
      <c r="D180" s="57"/>
      <c r="E180" s="59" t="str">
        <f>CONCATENATE(F23,"m")</f>
        <v>1.5m</v>
      </c>
      <c r="F180" s="64" t="str">
        <f>CONCATENATE(G23,"m")</f>
        <v>0.25m</v>
      </c>
      <c r="G180" s="56"/>
      <c r="H180" s="56"/>
      <c r="I180" s="56"/>
      <c r="J180" s="56"/>
      <c r="K180" s="56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</row>
    <row r="181" spans="1:114" s="70" customFormat="1" x14ac:dyDescent="0.3">
      <c r="A181" s="65"/>
      <c r="B181" s="56"/>
      <c r="C181" s="58"/>
      <c r="D181" s="57"/>
      <c r="E181" s="59"/>
      <c r="F181" s="64"/>
      <c r="G181" s="56"/>
      <c r="H181" s="56"/>
      <c r="I181" s="56"/>
      <c r="J181" s="56"/>
      <c r="K181" s="56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</row>
    <row r="182" spans="1:114" s="70" customFormat="1" ht="15.6" x14ac:dyDescent="0.3">
      <c r="A182" s="5" t="s">
        <v>125</v>
      </c>
      <c r="B182" s="4"/>
      <c r="C182" s="4"/>
      <c r="D182" s="4"/>
      <c r="E182" s="4"/>
      <c r="F182" s="4"/>
      <c r="G182" s="4"/>
      <c r="H182" s="4"/>
      <c r="I182" s="4"/>
      <c r="J182" s="4"/>
      <c r="K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</row>
    <row r="183" spans="1:114" s="70" customFormat="1" x14ac:dyDescent="0.3">
      <c r="A183" s="6" t="s">
        <v>11</v>
      </c>
      <c r="B183" s="4"/>
      <c r="C183" s="4"/>
      <c r="D183" s="4"/>
      <c r="E183" s="4"/>
      <c r="F183" s="4"/>
      <c r="G183" s="4"/>
      <c r="H183" s="4"/>
      <c r="I183" s="4"/>
      <c r="J183" s="4"/>
      <c r="K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</row>
    <row r="184" spans="1:114" s="70" customFormat="1" x14ac:dyDescent="0.3">
      <c r="A184" s="6"/>
      <c r="B184" s="4"/>
      <c r="C184" s="4"/>
      <c r="D184" s="4"/>
      <c r="E184" s="4"/>
      <c r="F184" s="4"/>
      <c r="G184" s="4"/>
      <c r="H184" s="4"/>
      <c r="I184" s="4"/>
      <c r="J184" s="4"/>
      <c r="K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</row>
    <row r="185" spans="1:114" s="70" customFormat="1" x14ac:dyDescent="0.3">
      <c r="A185" s="6"/>
      <c r="B185" s="4"/>
      <c r="C185" s="4"/>
      <c r="D185" s="4"/>
      <c r="E185" s="4"/>
      <c r="F185" s="4"/>
      <c r="G185" s="4"/>
      <c r="H185" s="4"/>
      <c r="I185" s="4"/>
      <c r="J185" s="4"/>
      <c r="K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</row>
    <row r="186" spans="1:114" s="70" customFormat="1" x14ac:dyDescent="0.3">
      <c r="A186" s="4"/>
      <c r="B186" s="1" t="s">
        <v>63</v>
      </c>
      <c r="C186" s="7">
        <f>ROUND(B66/(B66^2+B67^2)^(0.5),3)</f>
        <v>0.82699999999999996</v>
      </c>
      <c r="D186" s="4"/>
      <c r="E186" s="4"/>
      <c r="F186" s="4"/>
      <c r="G186" s="4"/>
      <c r="H186" s="4"/>
      <c r="I186" s="4"/>
      <c r="J186" s="4"/>
      <c r="K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</row>
    <row r="187" spans="1:114" s="70" customFormat="1" x14ac:dyDescent="0.3">
      <c r="A187" s="4"/>
      <c r="B187" s="1"/>
      <c r="C187" s="7"/>
      <c r="D187" s="4"/>
      <c r="E187" s="4"/>
      <c r="F187" s="4"/>
      <c r="G187" s="4"/>
      <c r="H187" s="4"/>
      <c r="I187" s="4"/>
      <c r="J187" s="4"/>
      <c r="K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</row>
    <row r="188" spans="1:114" s="70" customFormat="1" x14ac:dyDescent="0.3">
      <c r="A188" s="4"/>
      <c r="B188" s="1"/>
      <c r="C188" s="7"/>
      <c r="D188" s="4"/>
      <c r="E188" s="4"/>
      <c r="F188" s="4"/>
      <c r="G188" s="4"/>
      <c r="H188" s="4"/>
      <c r="I188" s="4"/>
      <c r="J188" s="4"/>
      <c r="K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</row>
    <row r="189" spans="1:114" s="70" customFormat="1" x14ac:dyDescent="0.3">
      <c r="A189" s="4"/>
      <c r="B189" s="1"/>
      <c r="C189" s="7"/>
      <c r="D189" s="4"/>
      <c r="E189" s="4"/>
      <c r="F189" s="4"/>
      <c r="G189" s="4"/>
      <c r="H189" s="4"/>
      <c r="I189" s="4"/>
      <c r="J189" s="4"/>
      <c r="K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</row>
    <row r="190" spans="1:114" s="70" customFormat="1" x14ac:dyDescent="0.3">
      <c r="A190" s="4"/>
      <c r="B190" s="1" t="s">
        <v>40</v>
      </c>
      <c r="C190" s="39">
        <f>ROUND((B67/2+F76/C186)/100,3)</f>
        <v>0.38700000000000001</v>
      </c>
      <c r="D190" s="4" t="s">
        <v>1</v>
      </c>
      <c r="E190" s="4"/>
      <c r="F190" s="4"/>
      <c r="G190" s="4"/>
      <c r="H190" s="4"/>
      <c r="I190" s="4"/>
      <c r="J190" s="4"/>
      <c r="K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</row>
    <row r="191" spans="1:114" s="70" customFormat="1" x14ac:dyDescent="0.3">
      <c r="A191" s="4"/>
      <c r="B191" s="1" t="s">
        <v>64</v>
      </c>
      <c r="C191" s="39">
        <f>ROUND(2.4*C190*1,3)</f>
        <v>0.92900000000000005</v>
      </c>
      <c r="D191" s="4" t="s">
        <v>15</v>
      </c>
      <c r="E191" s="4"/>
      <c r="F191" s="1" t="s">
        <v>12</v>
      </c>
      <c r="G191" s="8">
        <f>+C193*H54</f>
        <v>1.5435000000000003</v>
      </c>
      <c r="H191" s="4" t="s">
        <v>15</v>
      </c>
      <c r="I191" s="4"/>
      <c r="J191" s="4"/>
      <c r="K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</row>
    <row r="192" spans="1:114" x14ac:dyDescent="0.3">
      <c r="B192" s="1" t="s">
        <v>65</v>
      </c>
      <c r="C192" s="39">
        <f>+B65/1000</f>
        <v>0.1</v>
      </c>
      <c r="D192" s="4" t="s">
        <v>15</v>
      </c>
      <c r="F192" s="1" t="s">
        <v>14</v>
      </c>
      <c r="G192" s="8">
        <f>+B64/1000*H54</f>
        <v>0.60000000000000009</v>
      </c>
      <c r="H192" s="4" t="s">
        <v>15</v>
      </c>
    </row>
    <row r="193" spans="1:8" x14ac:dyDescent="0.3">
      <c r="B193" s="9" t="s">
        <v>16</v>
      </c>
      <c r="C193" s="40">
        <f>+C191+C192</f>
        <v>1.0290000000000001</v>
      </c>
      <c r="D193" s="6" t="s">
        <v>15</v>
      </c>
      <c r="F193" s="1" t="s">
        <v>66</v>
      </c>
      <c r="G193" s="8">
        <f>ROUND(1.4*G191+1.7*G192,2)</f>
        <v>3.18</v>
      </c>
      <c r="H193" s="4" t="s">
        <v>15</v>
      </c>
    </row>
    <row r="194" spans="1:8" x14ac:dyDescent="0.3">
      <c r="B194" s="9"/>
      <c r="C194" s="40"/>
      <c r="D194" s="6"/>
      <c r="F194" s="1"/>
    </row>
    <row r="195" spans="1:8" x14ac:dyDescent="0.3">
      <c r="A195" s="6" t="s">
        <v>17</v>
      </c>
      <c r="C195" s="7"/>
    </row>
    <row r="196" spans="1:8" x14ac:dyDescent="0.3">
      <c r="B196" s="1" t="s">
        <v>64</v>
      </c>
      <c r="C196" s="39">
        <f>1*1*F77/100*2.4</f>
        <v>0.6</v>
      </c>
      <c r="D196" s="4" t="s">
        <v>13</v>
      </c>
      <c r="F196" s="1" t="s">
        <v>12</v>
      </c>
      <c r="G196" s="8">
        <f>+C198*H54</f>
        <v>1.0499999999999998</v>
      </c>
      <c r="H196" s="4" t="s">
        <v>15</v>
      </c>
    </row>
    <row r="197" spans="1:8" x14ac:dyDescent="0.3">
      <c r="B197" s="1" t="s">
        <v>65</v>
      </c>
      <c r="C197" s="39">
        <f>+C192</f>
        <v>0.1</v>
      </c>
      <c r="D197" s="4" t="s">
        <v>15</v>
      </c>
      <c r="F197" s="1" t="s">
        <v>14</v>
      </c>
      <c r="G197" s="8">
        <f>+G192</f>
        <v>0.60000000000000009</v>
      </c>
      <c r="H197" s="4" t="s">
        <v>15</v>
      </c>
    </row>
    <row r="198" spans="1:8" x14ac:dyDescent="0.3">
      <c r="B198" s="9" t="s">
        <v>16</v>
      </c>
      <c r="C198" s="40">
        <f>+C196+C197</f>
        <v>0.7</v>
      </c>
      <c r="D198" s="6" t="s">
        <v>13</v>
      </c>
      <c r="F198" s="1" t="s">
        <v>67</v>
      </c>
      <c r="G198" s="4">
        <f>ROUND(1.4*G196+1.7*G197,2)</f>
        <v>2.4900000000000002</v>
      </c>
      <c r="H198" s="4" t="s">
        <v>15</v>
      </c>
    </row>
    <row r="199" spans="1:8" x14ac:dyDescent="0.3">
      <c r="B199" s="9"/>
      <c r="C199" s="40"/>
      <c r="D199" s="6"/>
      <c r="F199" s="1"/>
    </row>
    <row r="200" spans="1:8" x14ac:dyDescent="0.3">
      <c r="D200" s="2" t="str">
        <f>+ CONCATENATE(G193," Tn/m2")</f>
        <v>3.18 Tn/m2</v>
      </c>
    </row>
    <row r="201" spans="1:8" x14ac:dyDescent="0.3">
      <c r="B201" s="85" t="str">
        <f>+CONCATENATE(G198," Tn/m2")</f>
        <v>2.49 Tn/m2</v>
      </c>
      <c r="F201" s="2" t="str">
        <f>+CONCATENATE(G198," Tn/m2")</f>
        <v>2.49 Tn/m2</v>
      </c>
    </row>
    <row r="205" spans="1:8" x14ac:dyDescent="0.3">
      <c r="A205" s="1" t="s">
        <v>68</v>
      </c>
      <c r="B205" s="82">
        <f>B58</f>
        <v>1.625</v>
      </c>
      <c r="D205" s="3">
        <f>D58</f>
        <v>2</v>
      </c>
      <c r="F205" s="3">
        <f>+F58</f>
        <v>1.625</v>
      </c>
      <c r="G205" s="2" t="s">
        <v>69</v>
      </c>
    </row>
    <row r="206" spans="1:8" x14ac:dyDescent="0.3">
      <c r="B206" s="1"/>
      <c r="D206" s="3"/>
      <c r="G206" s="2"/>
    </row>
    <row r="207" spans="1:8" x14ac:dyDescent="0.3">
      <c r="B207" s="1" t="s">
        <v>38</v>
      </c>
      <c r="C207" s="93">
        <f>ROUND((G198*(D205+B205+F205)*(D205+B205+F205)/2+(G193-G198)*(D205)*(F205+D205/2))/(D205+B205+F205),2)</f>
        <v>7.23</v>
      </c>
      <c r="D207" s="4" t="s">
        <v>18</v>
      </c>
    </row>
    <row r="208" spans="1:8" x14ac:dyDescent="0.3">
      <c r="B208" s="1" t="s">
        <v>19</v>
      </c>
      <c r="C208" s="4" t="str">
        <f>+CONCATENATE(C207,"X - ",G198,"X^2/2"," - ",G193-G198," (","X"," - ",B205,")","^2/2")</f>
        <v>7.23X - 2.49X^2/2 - 0.69 (X - 1.625)^2/2</v>
      </c>
    </row>
    <row r="210" spans="1:15" x14ac:dyDescent="0.3">
      <c r="B210" s="1"/>
      <c r="D210" s="4" t="str">
        <f>+CONCATENATE(C207," - ",G198,"X"," - ",G193-G198,"X"," + ",(G193-G198)*B58)</f>
        <v>7.23 - 2.49X - 0.69X + 1.12125</v>
      </c>
      <c r="F210" s="1" t="s">
        <v>121</v>
      </c>
      <c r="G210" s="2">
        <f>ROUND((C207+(G193-G198)*B205)/((G193-G198)+G198),2)</f>
        <v>2.63</v>
      </c>
      <c r="H210" s="4" t="s">
        <v>1</v>
      </c>
    </row>
    <row r="211" spans="1:15" x14ac:dyDescent="0.3">
      <c r="B211" s="1"/>
      <c r="F211" s="1"/>
      <c r="G211" s="2"/>
    </row>
    <row r="212" spans="1:15" x14ac:dyDescent="0.3">
      <c r="F212" s="1" t="s">
        <v>122</v>
      </c>
      <c r="G212" s="2">
        <f>ROUND(C207*G210-G198*G210^2/2-(G193-G198)*(G210-B205)^2/2,2)</f>
        <v>10.050000000000001</v>
      </c>
      <c r="H212" s="4" t="s">
        <v>23</v>
      </c>
    </row>
    <row r="213" spans="1:15" x14ac:dyDescent="0.3">
      <c r="F213" s="1"/>
      <c r="G213" s="2"/>
    </row>
    <row r="214" spans="1:15" x14ac:dyDescent="0.3">
      <c r="B214" s="73" t="s">
        <v>91</v>
      </c>
      <c r="C214" s="76">
        <v>0.9</v>
      </c>
      <c r="D214" s="4" t="s">
        <v>93</v>
      </c>
      <c r="F214" s="1"/>
      <c r="G214" s="2"/>
    </row>
    <row r="215" spans="1:15" x14ac:dyDescent="0.3">
      <c r="G215" s="2"/>
    </row>
    <row r="216" spans="1:15" x14ac:dyDescent="0.3">
      <c r="D216" s="4" t="str">
        <f xml:space="preserve"> CONCATENATE(C214," ","Mmax")</f>
        <v>0.9 Mmax</v>
      </c>
      <c r="E216" s="4" t="s">
        <v>20</v>
      </c>
      <c r="F216" s="1" t="s">
        <v>74</v>
      </c>
      <c r="G216" s="3">
        <f>C214*G212</f>
        <v>9.0450000000000017</v>
      </c>
      <c r="H216" s="4" t="s">
        <v>23</v>
      </c>
    </row>
    <row r="217" spans="1:15" x14ac:dyDescent="0.3">
      <c r="F217" s="1"/>
      <c r="G217" s="2"/>
    </row>
    <row r="218" spans="1:15" x14ac:dyDescent="0.3">
      <c r="A218" s="6" t="s">
        <v>70</v>
      </c>
      <c r="F218" s="1"/>
      <c r="G218" s="2"/>
    </row>
    <row r="219" spans="1:15" x14ac:dyDescent="0.3">
      <c r="B219" s="1" t="s">
        <v>74</v>
      </c>
      <c r="C219" s="8">
        <f>+G216</f>
        <v>9.0450000000000017</v>
      </c>
      <c r="D219" s="4" t="s">
        <v>39</v>
      </c>
    </row>
    <row r="220" spans="1:15" x14ac:dyDescent="0.3">
      <c r="A220" s="4" t="s">
        <v>76</v>
      </c>
      <c r="B220" s="66">
        <v>4</v>
      </c>
      <c r="C220" s="4" t="s">
        <v>98</v>
      </c>
      <c r="I220" s="45"/>
      <c r="M220" s="13"/>
      <c r="N220" s="14"/>
      <c r="O220" s="12"/>
    </row>
    <row r="221" spans="1:15" x14ac:dyDescent="0.3">
      <c r="B221" s="7" t="str">
        <f>+LOOKUP(B220,N91:N99,O91:O99)</f>
        <v>1/2"</v>
      </c>
      <c r="C221" s="67" t="s">
        <v>77</v>
      </c>
      <c r="D221" s="39">
        <f>+LOOKUP(B220,N91:N99,P91:P99)</f>
        <v>1.27</v>
      </c>
      <c r="E221" s="4" t="s">
        <v>10</v>
      </c>
      <c r="F221" s="1" t="s">
        <v>78</v>
      </c>
      <c r="G221" s="39">
        <f>+LOOKUP(B220,N91:N99,Q91:Q99)</f>
        <v>1.2667686977437445</v>
      </c>
      <c r="H221" s="4" t="s">
        <v>25</v>
      </c>
    </row>
    <row r="222" spans="1:15" x14ac:dyDescent="0.3">
      <c r="B222" s="1"/>
      <c r="C222" s="11"/>
      <c r="M222" s="49" t="s">
        <v>75</v>
      </c>
      <c r="N222" s="52">
        <v>2</v>
      </c>
      <c r="O222" s="51" t="s">
        <v>10</v>
      </c>
    </row>
    <row r="223" spans="1:15" x14ac:dyDescent="0.3">
      <c r="M223" s="1" t="s">
        <v>24</v>
      </c>
      <c r="N223" s="3">
        <f>+C219*100000/(0.9*B63*(C224-N222/2))</f>
        <v>11.199893015947312</v>
      </c>
      <c r="O223" s="4" t="s">
        <v>25</v>
      </c>
    </row>
    <row r="224" spans="1:15" x14ac:dyDescent="0.3">
      <c r="B224" s="34" t="s">
        <v>79</v>
      </c>
      <c r="C224" s="3">
        <f>F76-B70-D221/2</f>
        <v>22.364999999999998</v>
      </c>
      <c r="D224" s="4" t="s">
        <v>10</v>
      </c>
      <c r="M224" s="49" t="s">
        <v>75</v>
      </c>
      <c r="N224" s="50">
        <f>+N223*B63/(0.85*B62*B69*100)</f>
        <v>1.7568459632858531</v>
      </c>
      <c r="O224" s="51" t="s">
        <v>10</v>
      </c>
    </row>
    <row r="225" spans="1:114" x14ac:dyDescent="0.3">
      <c r="B225" s="34"/>
      <c r="M225" s="1" t="s">
        <v>24</v>
      </c>
      <c r="N225" s="3">
        <f>C219*100000/(0.9*B63*(C224-N224/2))</f>
        <v>11.136520911696655</v>
      </c>
      <c r="O225" s="4" t="s">
        <v>25</v>
      </c>
    </row>
    <row r="226" spans="1:114" x14ac:dyDescent="0.3">
      <c r="B226" s="34"/>
      <c r="M226" s="49" t="s">
        <v>75</v>
      </c>
      <c r="N226" s="50">
        <f>+N225*B63/(0.85*B62*B69*100)</f>
        <v>1.7469052410504557</v>
      </c>
      <c r="O226" s="51" t="s">
        <v>10</v>
      </c>
    </row>
    <row r="227" spans="1:114" x14ac:dyDescent="0.3">
      <c r="B227" s="34"/>
      <c r="M227" s="1" t="s">
        <v>24</v>
      </c>
      <c r="N227" s="3">
        <f>C219*100000/(0.9*B63*(C224-N226/2))</f>
        <v>11.133945362828603</v>
      </c>
      <c r="O227" s="4" t="s">
        <v>25</v>
      </c>
    </row>
    <row r="228" spans="1:114" x14ac:dyDescent="0.3">
      <c r="B228" s="1" t="s">
        <v>24</v>
      </c>
      <c r="C228" s="37">
        <f>+N229</f>
        <v>11.133840713383959</v>
      </c>
      <c r="D228" s="4" t="s">
        <v>25</v>
      </c>
      <c r="M228" s="49" t="s">
        <v>75</v>
      </c>
      <c r="N228" s="50">
        <f>+N227*B63/(0.85*B62*B69*100)</f>
        <v>1.7465012333848788</v>
      </c>
      <c r="O228" s="51" t="s">
        <v>10</v>
      </c>
    </row>
    <row r="229" spans="1:114" x14ac:dyDescent="0.3">
      <c r="B229" s="1"/>
      <c r="C229" s="3"/>
      <c r="M229" s="1" t="s">
        <v>24</v>
      </c>
      <c r="N229" s="3">
        <f>C219*100000/(0.9*B63*(C224-N228/2))</f>
        <v>11.133840713383959</v>
      </c>
      <c r="O229" s="4" t="s">
        <v>25</v>
      </c>
    </row>
    <row r="230" spans="1:114" x14ac:dyDescent="0.3">
      <c r="B230" s="1"/>
      <c r="C230" s="8"/>
    </row>
    <row r="231" spans="1:114" x14ac:dyDescent="0.3">
      <c r="B231" s="1" t="s">
        <v>72</v>
      </c>
      <c r="C231" s="37">
        <f>0.0018*B69*C224*100</f>
        <v>6.0385499999999999</v>
      </c>
      <c r="D231" s="4" t="s">
        <v>25</v>
      </c>
      <c r="E231" s="1" t="s">
        <v>71</v>
      </c>
      <c r="F231" s="2">
        <f>ROUND(0.7*B62^0.5*100*B69*F76/B63,2)</f>
        <v>9.06</v>
      </c>
      <c r="G231" s="4" t="s">
        <v>25</v>
      </c>
      <c r="M231" s="13"/>
      <c r="N231" s="14"/>
      <c r="O231" s="12"/>
    </row>
    <row r="232" spans="1:114" x14ac:dyDescent="0.3">
      <c r="B232" s="1"/>
      <c r="C232" s="7"/>
      <c r="E232" s="1"/>
      <c r="F232" s="2"/>
      <c r="M232" s="13"/>
      <c r="N232" s="14"/>
      <c r="O232" s="12"/>
    </row>
    <row r="233" spans="1:114" x14ac:dyDescent="0.3">
      <c r="B233" s="1" t="s">
        <v>73</v>
      </c>
      <c r="C233" s="53">
        <f>MAX(C228,F231,C231)</f>
        <v>11.133840713383959</v>
      </c>
      <c r="D233" s="4" t="s">
        <v>25</v>
      </c>
      <c r="E233" s="14"/>
      <c r="F233" s="14"/>
      <c r="G233" s="12"/>
    </row>
    <row r="234" spans="1:114" x14ac:dyDescent="0.3">
      <c r="B234" s="9" t="str">
        <f>+CONCATENATE("As para ancho de ", H54," m =")</f>
        <v>As para ancho de 1.5 m =</v>
      </c>
      <c r="C234" s="78">
        <f>ROUND(C233,2)</f>
        <v>11.13</v>
      </c>
      <c r="D234" s="6" t="s">
        <v>25</v>
      </c>
      <c r="E234" s="15"/>
      <c r="F234" s="10"/>
      <c r="G234" s="8"/>
    </row>
    <row r="235" spans="1:114" x14ac:dyDescent="0.3">
      <c r="B235" s="1" t="s">
        <v>81</v>
      </c>
      <c r="C235" s="71">
        <f>+B220</f>
        <v>4</v>
      </c>
    </row>
    <row r="236" spans="1:114" x14ac:dyDescent="0.3">
      <c r="B236" s="1"/>
      <c r="C236" s="7" t="str">
        <f>+LOOKUP(C235,N91:N99,O91:O99)</f>
        <v>1/2"</v>
      </c>
      <c r="D236" s="67" t="s">
        <v>77</v>
      </c>
      <c r="E236" s="39">
        <f>+LOOKUP(C235,N91:N99,P91:P99)</f>
        <v>1.27</v>
      </c>
      <c r="F236" s="4" t="s">
        <v>10</v>
      </c>
      <c r="G236" s="1" t="s">
        <v>78</v>
      </c>
      <c r="H236" s="39">
        <f>+LOOKUP(C235,N91:N99,Q91:Q99)</f>
        <v>1.2667686977437445</v>
      </c>
      <c r="I236" s="4" t="s">
        <v>25</v>
      </c>
    </row>
    <row r="237" spans="1:114" x14ac:dyDescent="0.3">
      <c r="B237" s="1"/>
      <c r="C237" s="7"/>
      <c r="D237" s="67"/>
      <c r="E237" s="39"/>
      <c r="G237" s="1"/>
      <c r="H237" s="39"/>
    </row>
    <row r="238" spans="1:114" x14ac:dyDescent="0.3">
      <c r="B238" s="1" t="s">
        <v>86</v>
      </c>
      <c r="C238" s="54"/>
      <c r="D238" s="37"/>
      <c r="E238" s="39"/>
      <c r="G238" s="1"/>
      <c r="H238" s="39"/>
    </row>
    <row r="239" spans="1:114" x14ac:dyDescent="0.3">
      <c r="B239" s="1"/>
      <c r="C239" s="34" t="s">
        <v>87</v>
      </c>
      <c r="D239" s="37">
        <f>3*F76/100</f>
        <v>0.75</v>
      </c>
      <c r="E239" s="69" t="s">
        <v>1</v>
      </c>
      <c r="G239" s="1"/>
      <c r="H239" s="39"/>
    </row>
    <row r="240" spans="1:114" s="70" customFormat="1" x14ac:dyDescent="0.3">
      <c r="A240" s="4"/>
      <c r="B240" s="1"/>
      <c r="C240" s="34" t="s">
        <v>88</v>
      </c>
      <c r="D240" s="37">
        <f>45/100</f>
        <v>0.45</v>
      </c>
      <c r="E240" s="69" t="s">
        <v>1</v>
      </c>
      <c r="F240" s="4"/>
      <c r="G240" s="1"/>
      <c r="H240" s="39"/>
      <c r="I240" s="4"/>
      <c r="J240" s="4"/>
      <c r="K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</row>
    <row r="241" spans="1:114" s="70" customFormat="1" x14ac:dyDescent="0.3">
      <c r="A241" s="4"/>
      <c r="B241" s="1"/>
      <c r="C241" s="46"/>
      <c r="D241" s="47"/>
      <c r="E241" s="48"/>
      <c r="F241" s="45"/>
      <c r="G241" s="44"/>
      <c r="H241" s="48"/>
      <c r="I241" s="45"/>
      <c r="J241" s="4"/>
      <c r="K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</row>
    <row r="242" spans="1:114" s="70" customFormat="1" x14ac:dyDescent="0.3">
      <c r="A242" s="4"/>
      <c r="B242" s="1" t="s">
        <v>82</v>
      </c>
      <c r="C242" s="54" t="s">
        <v>83</v>
      </c>
      <c r="D242" s="37">
        <f>(B69*100-2*B70-E236)/(C243-1)/100</f>
        <v>0.18091249999999998</v>
      </c>
      <c r="E242" s="4" t="s">
        <v>1</v>
      </c>
      <c r="F242" s="4" t="str">
        <f>IF(MAX(D239:D240)&gt;D242,"…...CONFORME","…...VERIFICAR")</f>
        <v>…...CONFORME</v>
      </c>
      <c r="G242" s="4"/>
      <c r="H242" s="4"/>
      <c r="I242" s="4"/>
      <c r="J242" s="4"/>
      <c r="K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</row>
    <row r="243" spans="1:114" s="70" customFormat="1" x14ac:dyDescent="0.3">
      <c r="A243" s="16" t="s">
        <v>26</v>
      </c>
      <c r="B243" s="17" t="s">
        <v>27</v>
      </c>
      <c r="C243" s="18">
        <f>ROUNDUP(C234/H236,0)</f>
        <v>9</v>
      </c>
      <c r="D243" s="55" t="s">
        <v>84</v>
      </c>
      <c r="E243" s="19" t="str">
        <f>+C236</f>
        <v>1/2"</v>
      </c>
      <c r="F243" s="20" t="s">
        <v>28</v>
      </c>
      <c r="G243" s="21">
        <f>+C243*H236</f>
        <v>11.4009182796937</v>
      </c>
      <c r="H243" s="22" t="s">
        <v>29</v>
      </c>
      <c r="I243" s="21">
        <f>ROUND(D242,2)</f>
        <v>0.18</v>
      </c>
      <c r="J243" s="23" t="s">
        <v>1</v>
      </c>
      <c r="K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</row>
    <row r="245" spans="1:114" s="70" customFormat="1" x14ac:dyDescent="0.3">
      <c r="A245" s="4"/>
      <c r="B245" s="4"/>
      <c r="C245" s="2" t="s">
        <v>101</v>
      </c>
      <c r="D245" s="4"/>
      <c r="E245" s="4"/>
      <c r="F245" s="4"/>
      <c r="G245" s="4"/>
      <c r="H245" s="4"/>
      <c r="I245" s="4"/>
      <c r="J245" s="4"/>
      <c r="K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</row>
    <row r="246" spans="1:114" s="70" customFormat="1" x14ac:dyDescent="0.3">
      <c r="A246" s="4"/>
      <c r="B246" s="1" t="s">
        <v>103</v>
      </c>
      <c r="C246" s="76">
        <v>2</v>
      </c>
      <c r="D246" s="4" t="s">
        <v>104</v>
      </c>
      <c r="E246" s="4"/>
      <c r="F246" s="4"/>
      <c r="G246" s="4"/>
      <c r="H246" s="4"/>
      <c r="I246" s="4"/>
      <c r="J246" s="4"/>
      <c r="K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</row>
    <row r="247" spans="1:114" s="70" customFormat="1" x14ac:dyDescent="0.3">
      <c r="A247" s="4"/>
      <c r="B247" s="1" t="s">
        <v>30</v>
      </c>
      <c r="C247" s="8">
        <f>+C234/C246</f>
        <v>5.5650000000000004</v>
      </c>
      <c r="D247" s="4" t="s">
        <v>25</v>
      </c>
      <c r="E247" s="2"/>
      <c r="F247" s="4"/>
      <c r="G247" s="4"/>
      <c r="H247" s="4"/>
      <c r="I247" s="4"/>
      <c r="J247" s="4"/>
      <c r="K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</row>
    <row r="248" spans="1:114" s="70" customFormat="1" x14ac:dyDescent="0.3">
      <c r="A248" s="4"/>
      <c r="B248" s="1" t="s">
        <v>129</v>
      </c>
      <c r="C248" s="8">
        <f>0.0018*C224*100*H54</f>
        <v>6.038549999999999</v>
      </c>
      <c r="D248" s="4" t="s">
        <v>25</v>
      </c>
      <c r="E248" s="4"/>
      <c r="F248" s="4"/>
      <c r="G248" s="4"/>
      <c r="H248" s="4"/>
      <c r="I248" s="4"/>
      <c r="J248" s="4"/>
      <c r="K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</row>
    <row r="249" spans="1:114" s="70" customFormat="1" x14ac:dyDescent="0.3">
      <c r="A249" s="4"/>
      <c r="B249" s="9" t="s">
        <v>31</v>
      </c>
      <c r="C249" s="81">
        <f>+MAX(C247,C248)</f>
        <v>6.038549999999999</v>
      </c>
      <c r="D249" s="6" t="s">
        <v>25</v>
      </c>
      <c r="E249" s="4"/>
      <c r="F249" s="4"/>
      <c r="G249" s="4"/>
      <c r="H249" s="4"/>
      <c r="I249" s="4"/>
      <c r="J249" s="4"/>
      <c r="K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</row>
    <row r="250" spans="1:114" s="70" customFormat="1" x14ac:dyDescent="0.3">
      <c r="A250" s="4"/>
      <c r="B250" s="1" t="s">
        <v>81</v>
      </c>
      <c r="C250" s="66">
        <v>3</v>
      </c>
      <c r="D250" s="4" t="s">
        <v>98</v>
      </c>
      <c r="E250" s="4"/>
      <c r="F250" s="4"/>
      <c r="G250" s="4"/>
      <c r="H250" s="4"/>
      <c r="I250" s="4"/>
      <c r="J250" s="4"/>
      <c r="K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</row>
    <row r="251" spans="1:114" s="70" customFormat="1" x14ac:dyDescent="0.3">
      <c r="A251" s="4"/>
      <c r="B251" s="1"/>
      <c r="C251" s="7" t="str">
        <f>+LOOKUP(C250,N91:N99,O91:O99)</f>
        <v>3/8"</v>
      </c>
      <c r="D251" s="67" t="s">
        <v>77</v>
      </c>
      <c r="E251" s="39">
        <f>+LOOKUP(C250,N91:N99,P91:P99)</f>
        <v>0.95250000000000001</v>
      </c>
      <c r="F251" s="4" t="s">
        <v>10</v>
      </c>
      <c r="G251" s="1" t="s">
        <v>78</v>
      </c>
      <c r="H251" s="39">
        <f>+LOOKUP(C250,N91:N99,Q91:Q99)</f>
        <v>0.71255739248085614</v>
      </c>
      <c r="I251" s="4" t="s">
        <v>25</v>
      </c>
      <c r="J251" s="4"/>
      <c r="K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</row>
    <row r="252" spans="1:114" s="70" customFormat="1" x14ac:dyDescent="0.3">
      <c r="A252" s="4"/>
      <c r="B252" s="1"/>
      <c r="C252" s="46"/>
      <c r="D252" s="47"/>
      <c r="E252" s="48"/>
      <c r="F252" s="4"/>
      <c r="G252" s="4"/>
      <c r="H252" s="4"/>
      <c r="I252" s="4"/>
      <c r="J252" s="4"/>
      <c r="K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</row>
    <row r="253" spans="1:114" s="70" customFormat="1" x14ac:dyDescent="0.3">
      <c r="A253" s="4"/>
      <c r="B253" s="1" t="s">
        <v>82</v>
      </c>
      <c r="C253" s="54" t="s">
        <v>83</v>
      </c>
      <c r="D253" s="37">
        <f>(B69*100-2*B70-E251)/(C254-1)/100</f>
        <v>0.18130937500000002</v>
      </c>
      <c r="E253" s="4" t="s">
        <v>1</v>
      </c>
      <c r="F253" s="4" t="str">
        <f>IF(MAX(D239:D240)&gt;D253,"…...CONFORME","…...VERIFICAR")</f>
        <v>…...CONFORME</v>
      </c>
      <c r="G253" s="4"/>
      <c r="H253" s="4"/>
      <c r="I253" s="4"/>
      <c r="J253" s="4"/>
      <c r="K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</row>
    <row r="254" spans="1:114" s="70" customFormat="1" x14ac:dyDescent="0.3">
      <c r="A254" s="16" t="s">
        <v>32</v>
      </c>
      <c r="B254" s="17" t="s">
        <v>27</v>
      </c>
      <c r="C254" s="18">
        <f>ROUNDUP(C249/H251,0)</f>
        <v>9</v>
      </c>
      <c r="D254" s="55" t="s">
        <v>84</v>
      </c>
      <c r="E254" s="19" t="str">
        <f>+C251</f>
        <v>3/8"</v>
      </c>
      <c r="F254" s="20" t="s">
        <v>28</v>
      </c>
      <c r="G254" s="21">
        <f>+C254*H251</f>
        <v>6.4130165323277053</v>
      </c>
      <c r="H254" s="22" t="s">
        <v>29</v>
      </c>
      <c r="I254" s="21">
        <f>+D253</f>
        <v>0.18130937500000002</v>
      </c>
      <c r="J254" s="23" t="s">
        <v>1</v>
      </c>
      <c r="K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</row>
    <row r="256" spans="1:114" x14ac:dyDescent="0.3">
      <c r="B256" s="1" t="s">
        <v>33</v>
      </c>
      <c r="C256" s="8">
        <f>ROUND(0.0018*100*F76,2)</f>
        <v>4.5</v>
      </c>
      <c r="D256" s="4" t="s">
        <v>25</v>
      </c>
    </row>
    <row r="257" spans="1:9" x14ac:dyDescent="0.3">
      <c r="B257" s="1" t="s">
        <v>123</v>
      </c>
      <c r="C257" s="8">
        <f>D58/C190+F58+B58</f>
        <v>8.4179586563307502</v>
      </c>
      <c r="D257" s="4" t="s">
        <v>1</v>
      </c>
    </row>
    <row r="258" spans="1:9" x14ac:dyDescent="0.3">
      <c r="B258" s="1" t="s">
        <v>35</v>
      </c>
      <c r="C258" s="72">
        <f>+C256*C257</f>
        <v>37.880813953488378</v>
      </c>
      <c r="D258" s="4" t="s">
        <v>25</v>
      </c>
    </row>
    <row r="259" spans="1:9" x14ac:dyDescent="0.3">
      <c r="B259" s="1" t="s">
        <v>81</v>
      </c>
      <c r="C259" s="66">
        <v>3</v>
      </c>
      <c r="D259" s="4" t="s">
        <v>98</v>
      </c>
    </row>
    <row r="260" spans="1:9" x14ac:dyDescent="0.3">
      <c r="B260" s="1"/>
      <c r="C260" s="7" t="str">
        <f>+LOOKUP(C259,N91:N99,O91:O99)</f>
        <v>3/8"</v>
      </c>
      <c r="D260" s="67" t="s">
        <v>77</v>
      </c>
      <c r="E260" s="39">
        <f>+LOOKUP(C259,N91:N99,P91:P99)</f>
        <v>0.95250000000000001</v>
      </c>
      <c r="F260" s="4" t="s">
        <v>10</v>
      </c>
      <c r="G260" s="1" t="s">
        <v>78</v>
      </c>
      <c r="H260" s="39">
        <f>+LOOKUP(C259,N91:N99,Q91:Q99)</f>
        <v>0.71255739248085614</v>
      </c>
      <c r="I260" s="4" t="s">
        <v>25</v>
      </c>
    </row>
    <row r="261" spans="1:9" x14ac:dyDescent="0.3">
      <c r="B261" s="1"/>
      <c r="C261" s="46"/>
      <c r="D261" s="47"/>
      <c r="E261" s="48"/>
    </row>
    <row r="262" spans="1:9" x14ac:dyDescent="0.3">
      <c r="B262" s="1" t="s">
        <v>82</v>
      </c>
      <c r="C262" s="54" t="s">
        <v>83</v>
      </c>
      <c r="D262" s="37">
        <f>(C257*100-2*B70-E260)/(C263-1)/100</f>
        <v>0.15789497464774999</v>
      </c>
      <c r="E262" s="4" t="s">
        <v>1</v>
      </c>
      <c r="F262" s="4" t="str">
        <f>IF(MAX(D239:D240)&gt;D262,"…...CONFORME","…...VERIFICAR")</f>
        <v>…...CONFORME</v>
      </c>
    </row>
    <row r="263" spans="1:9" x14ac:dyDescent="0.3">
      <c r="A263" s="16" t="s">
        <v>36</v>
      </c>
      <c r="B263" s="17" t="s">
        <v>27</v>
      </c>
      <c r="C263" s="18">
        <f>ROUNDUP(C258/H260,0)</f>
        <v>54</v>
      </c>
      <c r="D263" s="55" t="s">
        <v>84</v>
      </c>
      <c r="E263" s="19" t="str">
        <f>C260</f>
        <v>3/8"</v>
      </c>
      <c r="F263" s="22" t="s">
        <v>37</v>
      </c>
      <c r="G263" s="63">
        <f>+D262</f>
        <v>0.15789497464774999</v>
      </c>
      <c r="H263" s="23" t="s">
        <v>1</v>
      </c>
    </row>
    <row r="264" spans="1:9" x14ac:dyDescent="0.3">
      <c r="A264" s="16"/>
      <c r="B264" s="86"/>
      <c r="C264" s="87"/>
      <c r="D264" s="88"/>
      <c r="E264" s="15"/>
      <c r="G264" s="3"/>
    </row>
    <row r="265" spans="1:9" x14ac:dyDescent="0.3">
      <c r="A265" s="16"/>
      <c r="B265" s="86"/>
      <c r="C265" s="87"/>
      <c r="D265" s="88"/>
      <c r="E265" s="15"/>
      <c r="G265" s="3"/>
    </row>
    <row r="266" spans="1:9" x14ac:dyDescent="0.3">
      <c r="B266" s="96" t="str">
        <f>CONCATENATE(D263,E263,"@",ROUND(G263,2),H263)</f>
        <v>Ø  de 3/8"@0.16m</v>
      </c>
    </row>
    <row r="267" spans="1:9" ht="15.6" x14ac:dyDescent="0.3">
      <c r="B267" s="5"/>
      <c r="E267" s="6"/>
      <c r="I267" s="90"/>
    </row>
    <row r="268" spans="1:9" ht="15.6" x14ac:dyDescent="0.3">
      <c r="B268" s="5"/>
      <c r="D268" s="95" t="str">
        <f>CONCATENATE(D254,E254,"@",ROUND(I254,2),J254)</f>
        <v>Ø  de 3/8"@0.18m</v>
      </c>
    </row>
    <row r="269" spans="1:9" ht="15.6" x14ac:dyDescent="0.3">
      <c r="A269" s="4" t="str">
        <f>CONCATENATE(F77/100,"m")</f>
        <v>0.25m</v>
      </c>
      <c r="B269" s="5"/>
      <c r="E269" s="6"/>
      <c r="H269" s="3"/>
    </row>
    <row r="270" spans="1:9" ht="15.6" x14ac:dyDescent="0.3">
      <c r="B270" s="5"/>
      <c r="C270" s="90"/>
    </row>
    <row r="271" spans="1:9" ht="15.6" x14ac:dyDescent="0.3">
      <c r="B271" s="5"/>
      <c r="E271" s="85" t="str">
        <f>CONCATENATE(F77/100,"m")</f>
        <v>0.25m</v>
      </c>
      <c r="F271" s="90"/>
    </row>
    <row r="272" spans="1:9" ht="15.6" x14ac:dyDescent="0.3">
      <c r="B272" s="61" t="str">
        <f>CONCATENATE(D243,E243,"@",ROUND(I243,2),J243)</f>
        <v>Ø  de 1/2"@0.18m</v>
      </c>
      <c r="C272" s="1"/>
      <c r="E272" s="6"/>
      <c r="F272" s="90"/>
    </row>
    <row r="273" spans="1:9" ht="15.6" x14ac:dyDescent="0.3">
      <c r="A273" s="1" t="s">
        <v>109</v>
      </c>
      <c r="B273" s="5"/>
      <c r="D273" s="10"/>
      <c r="E273" s="6"/>
    </row>
    <row r="274" spans="1:9" ht="15.6" x14ac:dyDescent="0.3">
      <c r="A274" s="4" t="s">
        <v>128</v>
      </c>
      <c r="B274" s="5"/>
      <c r="C274" s="4" t="str">
        <f>CONCATENATE(D263,E263,"@",ROUND(G263,2),H263)</f>
        <v>Ø  de 3/8"@0.16m</v>
      </c>
      <c r="E274" s="6"/>
      <c r="F274" s="62" t="str">
        <f>CONCATENATE(D254,E254,"@",ROUND(I254,2),J254)</f>
        <v>Ø  de 3/8"@0.18m</v>
      </c>
    </row>
    <row r="275" spans="1:9" ht="15.6" x14ac:dyDescent="0.3">
      <c r="B275" s="5"/>
      <c r="E275" s="6"/>
    </row>
    <row r="276" spans="1:9" ht="15.6" x14ac:dyDescent="0.3">
      <c r="B276" s="5"/>
      <c r="D276" s="61" t="str">
        <f>CONCATENATE(D243,E243,"@",ROUND(I243,2),J243)</f>
        <v>Ø  de 1/2"@0.18m</v>
      </c>
      <c r="E276" s="6"/>
      <c r="G276" s="10" t="str">
        <f>CONCATENATE(D263,E263,"@",ROUND(G263,2),H263)</f>
        <v>Ø  de 3/8"@0.16m</v>
      </c>
    </row>
    <row r="277" spans="1:9" ht="15.6" x14ac:dyDescent="0.3">
      <c r="B277" s="5"/>
      <c r="E277" s="6"/>
    </row>
    <row r="278" spans="1:9" ht="15.6" x14ac:dyDescent="0.3">
      <c r="B278" s="5"/>
      <c r="E278" s="6"/>
      <c r="H278" s="82" t="str">
        <f>CONCATENATE(F77/100,"m")</f>
        <v>0.25m</v>
      </c>
    </row>
    <row r="279" spans="1:9" ht="15.6" x14ac:dyDescent="0.3">
      <c r="B279" s="5"/>
      <c r="D279" s="4" t="str">
        <f>CONCATENATE(D263,E263,"@",ROUND(G263,2),H263)</f>
        <v>Ø  de 3/8"@0.16m</v>
      </c>
      <c r="E279" s="6"/>
    </row>
    <row r="280" spans="1:9" ht="15.6" x14ac:dyDescent="0.3">
      <c r="B280" s="5"/>
      <c r="E280" s="6"/>
      <c r="I280" s="1" t="s">
        <v>109</v>
      </c>
    </row>
    <row r="281" spans="1:9" ht="15.6" x14ac:dyDescent="0.3">
      <c r="B281" s="5"/>
      <c r="E281" s="6"/>
      <c r="F281" s="61" t="str">
        <f>CONCATENATE(D243,E243,"@",ROUND(I243,2),J243)</f>
        <v>Ø  de 1/2"@0.18m</v>
      </c>
      <c r="I281" s="4" t="s">
        <v>128</v>
      </c>
    </row>
    <row r="282" spans="1:9" ht="15.6" x14ac:dyDescent="0.3">
      <c r="B282" s="5"/>
      <c r="E282" s="6"/>
    </row>
    <row r="283" spans="1:9" x14ac:dyDescent="0.3">
      <c r="A283" s="64" t="str">
        <f>CONCATENATE(A41,"m")</f>
        <v>0.25m</v>
      </c>
      <c r="B283" s="84" t="str">
        <f>CONCATENATE(B41,"m")</f>
        <v>1.5m</v>
      </c>
      <c r="E283" s="60" t="str">
        <f>CONCATENATE(E41,"m")</f>
        <v>2m</v>
      </c>
      <c r="G283" s="94" t="str">
        <f>CONCATENATE(G41,"m")</f>
        <v>1.5m</v>
      </c>
      <c r="H283" s="60" t="str">
        <f>CONCATENATE(H41,"m")</f>
        <v>0.25m</v>
      </c>
    </row>
    <row r="286" spans="1:9" ht="15.6" x14ac:dyDescent="0.3">
      <c r="B286" s="5"/>
    </row>
    <row r="287" spans="1:9" ht="15.6" x14ac:dyDescent="0.3">
      <c r="B287" s="5"/>
      <c r="E287" s="6"/>
    </row>
    <row r="288" spans="1:9" ht="15.6" x14ac:dyDescent="0.3">
      <c r="B288" s="5"/>
      <c r="E288" s="6"/>
    </row>
    <row r="289" spans="1:8" ht="15.6" x14ac:dyDescent="0.3">
      <c r="B289" s="5"/>
      <c r="E289" s="6"/>
    </row>
    <row r="290" spans="1:8" ht="15.6" x14ac:dyDescent="0.3">
      <c r="B290" s="5"/>
      <c r="E290" s="6"/>
      <c r="F290" s="83"/>
    </row>
    <row r="291" spans="1:8" ht="15.6" x14ac:dyDescent="0.3">
      <c r="B291" s="5"/>
      <c r="C291" s="1"/>
      <c r="E291" s="6"/>
    </row>
    <row r="292" spans="1:8" ht="15.6" x14ac:dyDescent="0.3">
      <c r="B292" s="5"/>
      <c r="D292" s="10"/>
      <c r="E292" s="6"/>
      <c r="F292" s="61"/>
      <c r="H292" s="1"/>
    </row>
    <row r="294" spans="1:8" ht="15.6" x14ac:dyDescent="0.3">
      <c r="A294" s="1"/>
      <c r="B294" s="5"/>
      <c r="E294" s="6"/>
    </row>
    <row r="295" spans="1:8" x14ac:dyDescent="0.3">
      <c r="E295" s="61"/>
    </row>
    <row r="296" spans="1:8" ht="15.6" x14ac:dyDescent="0.3">
      <c r="B296" s="5"/>
    </row>
    <row r="297" spans="1:8" ht="15.6" x14ac:dyDescent="0.3">
      <c r="B297" s="5"/>
      <c r="E297" s="6"/>
    </row>
    <row r="298" spans="1:8" ht="15.6" x14ac:dyDescent="0.3">
      <c r="B298" s="5"/>
      <c r="E298" s="6"/>
    </row>
    <row r="299" spans="1:8" ht="15.6" x14ac:dyDescent="0.3">
      <c r="B299" s="5"/>
      <c r="E299" s="6"/>
    </row>
    <row r="300" spans="1:8" x14ac:dyDescent="0.3">
      <c r="E300" s="6"/>
    </row>
    <row r="301" spans="1:8" ht="15.6" x14ac:dyDescent="0.3">
      <c r="B301" s="5"/>
      <c r="E301" s="6"/>
    </row>
    <row r="302" spans="1:8" x14ac:dyDescent="0.3">
      <c r="E302" s="6"/>
    </row>
    <row r="303" spans="1:8" ht="15.6" x14ac:dyDescent="0.3">
      <c r="B303" s="5"/>
      <c r="E303" s="6"/>
    </row>
  </sheetData>
  <protectedRanges>
    <protectedRange password="CCF9" sqref="C90 C95 C136 G46:H47 B66:B67 B76:B77 C72 B70 C151 C160 C140 A60:G60 G55:H59 F76:F77 G72 C192 C197 C238 C253 C262 C242 D44:G44 G49:G53 H48:H54 B46:F57 C58:F59 B58 B79 B62:B64" name="Rango1_1"/>
  </protectedRanges>
  <dataConsolidate/>
  <mergeCells count="7">
    <mergeCell ref="A2:K2"/>
    <mergeCell ref="N107:Q107"/>
    <mergeCell ref="N78:Q78"/>
    <mergeCell ref="N79:Q79"/>
    <mergeCell ref="N86:Q86"/>
    <mergeCell ref="N87:Q87"/>
    <mergeCell ref="N106:Q106"/>
  </mergeCells>
  <dataValidations count="3">
    <dataValidation type="list" allowBlank="1" showInputMessage="1" showErrorMessage="1" sqref="C144 C246" xr:uid="{2EDD3990-9932-40F4-AAF3-2632BE8E2C71}">
      <formula1>$O$109:$O$110</formula1>
    </dataValidation>
    <dataValidation type="list" allowBlank="1" showInputMessage="1" showErrorMessage="1" sqref="C112 C214" xr:uid="{E9448025-1299-410D-B3C3-1CC3D0FEB4BC}">
      <formula1>$O$81:$O$83</formula1>
    </dataValidation>
    <dataValidation type="list" allowBlank="1" showInputMessage="1" showErrorMessage="1" sqref="B118 C133 C148 C157 B220 C235 C250 C259" xr:uid="{D2DDBF42-0CE5-4860-B3EC-BE6ACA06E3FF}">
      <formula1>$N$91:$N$99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 TRAMO TIPO 1</vt:lpstr>
      <vt:lpstr>2 TRAMO TIPO 2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dcterms:created xsi:type="dcterms:W3CDTF">2015-06-05T18:19:34Z</dcterms:created>
  <dcterms:modified xsi:type="dcterms:W3CDTF">2024-04-22T12:49:12Z</dcterms:modified>
</cp:coreProperties>
</file>