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BA26CFCC-62C0-45FF-85CB-D9A749766E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PATA AISLADA 1" sheetId="3" r:id="rId1"/>
  </sheets>
  <definedNames>
    <definedName name="_xlnm._FilterDatabase" localSheetId="0" hidden="1">'ZAPATA AISLADA 1'!$B$106:$J$110</definedName>
    <definedName name="PDe" localSheetId="0">'ZAPATA AISLADA 1'!$J$21</definedName>
    <definedName name="PDi" localSheetId="0">'ZAPATA AISLADA 1'!$M$21</definedName>
    <definedName name="PLe" localSheetId="0">'ZAPATA AISLADA 1'!$J$22</definedName>
    <definedName name="PLi" localSheetId="0">'ZAPATA AISLADA 1'!$M$22</definedName>
    <definedName name="_xlnm.Print_Area" localSheetId="0">'ZAPATA AISLADA 1'!$A$1:$M$305</definedName>
    <definedName name="PSe" localSheetId="0">'ZAPATA AISLADA 1'!$J$25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C58" i="3"/>
  <c r="J25" i="3"/>
  <c r="P90" i="3"/>
  <c r="C70" i="3"/>
  <c r="C99" i="3" s="1"/>
  <c r="C65" i="3"/>
  <c r="D262" i="3"/>
  <c r="E269" i="3" s="1"/>
  <c r="E260" i="3"/>
  <c r="D269" i="3" s="1"/>
  <c r="C233" i="3"/>
  <c r="C243" i="3" s="1"/>
  <c r="B246" i="3" s="1"/>
  <c r="I199" i="3"/>
  <c r="D266" i="3" s="1"/>
  <c r="G193" i="3"/>
  <c r="D203" i="3"/>
  <c r="F196" i="3"/>
  <c r="F107" i="3"/>
  <c r="E186" i="3" s="1"/>
  <c r="C200" i="3" s="1"/>
  <c r="M194" i="3" s="1"/>
  <c r="F108" i="3"/>
  <c r="D113" i="3" s="1"/>
  <c r="I108" i="3"/>
  <c r="C220" i="3" s="1"/>
  <c r="C224" i="3" s="1"/>
  <c r="D227" i="3" s="1"/>
  <c r="C221" i="3" l="1"/>
  <c r="E221" i="3" s="1"/>
  <c r="C162" i="3"/>
  <c r="C282" i="3"/>
  <c r="C275" i="3"/>
  <c r="C295" i="3"/>
  <c r="C269" i="3"/>
  <c r="D270" i="3" s="1"/>
  <c r="C276" i="3" s="1"/>
  <c r="E222" i="3"/>
  <c r="E172" i="3"/>
  <c r="C100" i="3"/>
  <c r="C234" i="3" s="1"/>
  <c r="C238" i="3" s="1"/>
  <c r="D98" i="3"/>
  <c r="C98" i="3"/>
  <c r="C96" i="3"/>
  <c r="D96" i="3" s="1"/>
  <c r="B80" i="3"/>
  <c r="C80" i="3"/>
  <c r="F80" i="3" s="1"/>
  <c r="D83" i="3"/>
  <c r="D74" i="3" s="1"/>
  <c r="D86" i="3"/>
  <c r="C212" i="3"/>
  <c r="B227" i="3" s="1"/>
  <c r="C227" i="3" s="1"/>
  <c r="C64" i="3"/>
  <c r="C40" i="3"/>
  <c r="C45" i="3" s="1"/>
  <c r="C118" i="3" l="1"/>
  <c r="C121" i="3" s="1"/>
  <c r="C124" i="3"/>
  <c r="B127" i="3" s="1"/>
  <c r="F227" i="3"/>
  <c r="C278" i="3"/>
  <c r="C283" i="3" s="1"/>
  <c r="E201" i="3"/>
  <c r="J201" i="3" s="1"/>
  <c r="C132" i="3"/>
  <c r="C135" i="3" s="1"/>
  <c r="D141" i="3" s="1"/>
  <c r="C148" i="3"/>
  <c r="C151" i="3" s="1"/>
  <c r="C154" i="3" s="1"/>
  <c r="D246" i="3"/>
  <c r="F246" i="3" s="1"/>
  <c r="C250" i="3"/>
  <c r="D289" i="3" s="1"/>
  <c r="C138" i="3"/>
  <c r="B141" i="3" s="1"/>
  <c r="P92" i="3"/>
  <c r="T98" i="3" s="1"/>
  <c r="E104" i="3" s="1"/>
  <c r="P91" i="3"/>
  <c r="Q98" i="3" s="1"/>
  <c r="B104" i="3" s="1"/>
  <c r="P93" i="3"/>
  <c r="W98" i="3" s="1"/>
  <c r="H104" i="3" s="1"/>
  <c r="D65" i="3"/>
  <c r="E47" i="3"/>
  <c r="F278" i="3" l="1"/>
  <c r="D278" i="3"/>
  <c r="C285" i="3"/>
  <c r="F141" i="3"/>
  <c r="C246" i="3"/>
  <c r="C156" i="3"/>
  <c r="C141" i="3"/>
  <c r="P99" i="3"/>
  <c r="P100" i="3"/>
  <c r="C286" i="3" l="1"/>
  <c r="B289" i="3" s="1"/>
  <c r="C167" i="3"/>
  <c r="C172" i="3" s="1"/>
  <c r="D201" i="3" s="1"/>
  <c r="C157" i="3"/>
  <c r="E157" i="3" s="1"/>
  <c r="D164" i="3"/>
  <c r="C178" i="3" s="1"/>
  <c r="C181" i="3" s="1"/>
  <c r="D127" i="3"/>
  <c r="F127" i="3" s="1"/>
  <c r="C106" i="3"/>
  <c r="F289" i="3" l="1"/>
  <c r="C289" i="3"/>
  <c r="I201" i="3"/>
  <c r="C186" i="3"/>
  <c r="B200" i="3" s="1"/>
  <c r="L194" i="3" s="1"/>
  <c r="C184" i="3"/>
  <c r="G186" i="3" s="1"/>
  <c r="C170" i="3"/>
  <c r="G172" i="3" s="1"/>
  <c r="C127" i="3"/>
</calcChain>
</file>

<file path=xl/sharedStrings.xml><?xml version="1.0" encoding="utf-8"?>
<sst xmlns="http://schemas.openxmlformats.org/spreadsheetml/2006/main" count="274" uniqueCount="178">
  <si>
    <t>◘</t>
  </si>
  <si>
    <t>DATOS GENERALES:</t>
  </si>
  <si>
    <r>
      <t>f'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=</t>
    </r>
  </si>
  <si>
    <r>
      <t>Kg/cm</t>
    </r>
    <r>
      <rPr>
        <vertAlign val="superscript"/>
        <sz val="10"/>
        <rFont val="Arial"/>
        <family val="2"/>
      </rPr>
      <t>2</t>
    </r>
  </si>
  <si>
    <t>(resistencia del concreto)</t>
  </si>
  <si>
    <r>
      <t>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=</t>
    </r>
  </si>
  <si>
    <t>(lim. Fluencia del acero)</t>
  </si>
  <si>
    <t>Tn</t>
  </si>
  <si>
    <t xml:space="preserve">σt = </t>
  </si>
  <si>
    <t>(capacidad portante)</t>
  </si>
  <si>
    <t>S/C=</t>
  </si>
  <si>
    <r>
      <t>Kg/m</t>
    </r>
    <r>
      <rPr>
        <vertAlign val="superscript"/>
        <sz val="10"/>
        <rFont val="Arial"/>
        <family val="2"/>
      </rPr>
      <t>2</t>
    </r>
  </si>
  <si>
    <t>(sobrecarga)</t>
  </si>
  <si>
    <t>ϒm =</t>
  </si>
  <si>
    <r>
      <t>Tn/m</t>
    </r>
    <r>
      <rPr>
        <vertAlign val="superscript"/>
        <sz val="10"/>
        <rFont val="Arial"/>
        <family val="2"/>
      </rPr>
      <t>3</t>
    </r>
  </si>
  <si>
    <t>(peso unitario del suelo)</t>
  </si>
  <si>
    <t>m</t>
  </si>
  <si>
    <t>ϒc =</t>
  </si>
  <si>
    <t>(peso unitario del concreto)</t>
  </si>
  <si>
    <t>P =</t>
  </si>
  <si>
    <t>Tn-m</t>
  </si>
  <si>
    <t>Columna:</t>
  </si>
  <si>
    <t>Zapata:</t>
  </si>
  <si>
    <t>cm</t>
  </si>
  <si>
    <t xml:space="preserve"> Cargas </t>
  </si>
  <si>
    <t>SOLUCION:</t>
  </si>
  <si>
    <r>
      <t>PD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</si>
  <si>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PL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</si>
  <si>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t>hp =</t>
  </si>
  <si>
    <t>S =</t>
  </si>
  <si>
    <t>d =</t>
  </si>
  <si>
    <t>Analisis en la otra Direccion</t>
  </si>
  <si>
    <t>bo =</t>
  </si>
  <si>
    <t>βc =</t>
  </si>
  <si>
    <t>Mu =</t>
  </si>
  <si>
    <t>cm2</t>
  </si>
  <si>
    <t>=</t>
  </si>
  <si>
    <t>@</t>
  </si>
  <si>
    <t>Pu =</t>
  </si>
  <si>
    <t>ACERO DISPONIBLES EN cm2</t>
  </si>
  <si>
    <t>N°</t>
  </si>
  <si>
    <t>DIAMETRO</t>
  </si>
  <si>
    <t>AREA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</si>
  <si>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</si>
  <si>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</si>
  <si>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</si>
  <si>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</si>
  <si>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</si>
  <si>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</si>
  <si>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</si>
  <si>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</si>
  <si>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</si>
  <si>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</si>
  <si>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NTN</t>
  </si>
  <si>
    <t>NPT</t>
  </si>
  <si>
    <t>Df</t>
  </si>
  <si>
    <t>hz</t>
  </si>
  <si>
    <t>P</t>
  </si>
  <si>
    <t>T</t>
  </si>
  <si>
    <t>S</t>
  </si>
  <si>
    <t>t1</t>
  </si>
  <si>
    <t>t2</t>
  </si>
  <si>
    <t>b</t>
  </si>
  <si>
    <t>hp</t>
  </si>
  <si>
    <t xml:space="preserve">S/C </t>
  </si>
  <si>
    <t>Df =</t>
  </si>
  <si>
    <t>t2 =</t>
  </si>
  <si>
    <t>t1 =</t>
  </si>
  <si>
    <t>hf</t>
  </si>
  <si>
    <t>hf =</t>
  </si>
  <si>
    <t>Tn/m2</t>
  </si>
  <si>
    <t>Azap</t>
  </si>
  <si>
    <t>m2</t>
  </si>
  <si>
    <t>T =</t>
  </si>
  <si>
    <t>Dimension Zapata Cuadrada</t>
  </si>
  <si>
    <t>Para cumplir Lv1 = Lv2</t>
  </si>
  <si>
    <t>Lv1 =</t>
  </si>
  <si>
    <t>Lv2 =</t>
  </si>
  <si>
    <t xml:space="preserve">m      x </t>
  </si>
  <si>
    <r>
      <rPr>
        <sz val="8"/>
        <color theme="1"/>
        <rFont val="Arial"/>
        <family val="2"/>
      </rPr>
      <t>Wnu</t>
    </r>
    <r>
      <rPr>
        <sz val="10"/>
        <color theme="1"/>
        <rFont val="Arial"/>
        <family val="2"/>
      </rPr>
      <t xml:space="preserve"> =</t>
    </r>
  </si>
  <si>
    <t>d</t>
  </si>
  <si>
    <t>+ d</t>
  </si>
  <si>
    <t>Condición de Diseño:</t>
  </si>
  <si>
    <t>Donde:</t>
  </si>
  <si>
    <t>φ =</t>
  </si>
  <si>
    <t>Wnu =</t>
  </si>
  <si>
    <t xml:space="preserve">Tn </t>
  </si>
  <si>
    <t>a</t>
  </si>
  <si>
    <t>c</t>
  </si>
  <si>
    <t>d2</t>
  </si>
  <si>
    <t>+</t>
  </si>
  <si>
    <t>x1=</t>
  </si>
  <si>
    <t>X2=</t>
  </si>
  <si>
    <t>r</t>
  </si>
  <si>
    <t>Recubrimiento R =</t>
  </si>
  <si>
    <t>d prom =</t>
  </si>
  <si>
    <t>Altura zapata hz =</t>
  </si>
  <si>
    <t>Vdu =</t>
  </si>
  <si>
    <t>Vn =</t>
  </si>
  <si>
    <t>Vc =</t>
  </si>
  <si>
    <t xml:space="preserve">Vc </t>
  </si>
  <si>
    <t xml:space="preserve">Vn </t>
  </si>
  <si>
    <t>Lv1</t>
  </si>
  <si>
    <t>Lv2</t>
  </si>
  <si>
    <t xml:space="preserve">As = </t>
  </si>
  <si>
    <t xml:space="preserve">a = </t>
  </si>
  <si>
    <t>As min =</t>
  </si>
  <si>
    <t xml:space="preserve">Usar: </t>
  </si>
  <si>
    <t>n =</t>
  </si>
  <si>
    <t>Area =</t>
  </si>
  <si>
    <t>Diam. =</t>
  </si>
  <si>
    <t xml:space="preserve">s = </t>
  </si>
  <si>
    <t>Ast =</t>
  </si>
  <si>
    <t>En este caso la seccion critica para la longitus de desarrollo es la misma que la seccion critica para flexión.</t>
  </si>
  <si>
    <t>Ld =</t>
  </si>
  <si>
    <t>Para barras en tracción:</t>
  </si>
  <si>
    <t>Longitud disponible para cada barra:</t>
  </si>
  <si>
    <t>Ld1 =</t>
  </si>
  <si>
    <t>Ld2 =</t>
  </si>
  <si>
    <t>Se tiene:</t>
  </si>
  <si>
    <t>Kg/cm2</t>
  </si>
  <si>
    <t>Pn =</t>
  </si>
  <si>
    <t>Pnb =</t>
  </si>
  <si>
    <t>Pnb</t>
  </si>
  <si>
    <t>Pn</t>
  </si>
  <si>
    <t>A2 es el área máximo de la superficie de apoyo que es geométricamente similar y concentrica con el área cargada A1</t>
  </si>
  <si>
    <t>Xo</t>
  </si>
  <si>
    <t>Xo  /</t>
  </si>
  <si>
    <t>Xo =</t>
  </si>
  <si>
    <t>A2 =</t>
  </si>
  <si>
    <t>Dowells entre Columna y Cimentación</t>
  </si>
  <si>
    <t xml:space="preserve">Si: </t>
  </si>
  <si>
    <t>En el caso que la carga P, actúe sin excentricidad, es recomendable buscar que: Lv1 = Lv2</t>
  </si>
  <si>
    <r>
      <t>σ</t>
    </r>
    <r>
      <rPr>
        <sz val="8"/>
        <color theme="1"/>
        <rFont val="Arial"/>
        <family val="2"/>
      </rPr>
      <t>n</t>
    </r>
    <r>
      <rPr>
        <sz val="10"/>
        <color theme="1"/>
        <rFont val="Arial"/>
        <family val="2"/>
      </rPr>
      <t xml:space="preserve"> =</t>
    </r>
  </si>
  <si>
    <t>d/2</t>
  </si>
  <si>
    <t>Coeficientes  φ  para Diseño</t>
  </si>
  <si>
    <t>Factores φ</t>
  </si>
  <si>
    <t>NTE E.060</t>
  </si>
  <si>
    <t>ACI 318S-08</t>
  </si>
  <si>
    <t>Compresión</t>
  </si>
  <si>
    <t>Cortante</t>
  </si>
  <si>
    <t>Flexión</t>
  </si>
  <si>
    <t>Cortante. Ver tabla 2</t>
  </si>
  <si>
    <t xml:space="preserve">Flexión. Ver tabla 2 </t>
  </si>
  <si>
    <t>Resistencia al aplastamiento en la columna Pnb</t>
  </si>
  <si>
    <t>Columnas estribadas</t>
  </si>
  <si>
    <t xml:space="preserve">Columnas. Ver tabla 2 </t>
  </si>
  <si>
    <t>Columnas zunchadas</t>
  </si>
  <si>
    <t>Ao1 =</t>
  </si>
  <si>
    <t>Ao2 =</t>
  </si>
  <si>
    <t>Usar: Ao =</t>
  </si>
  <si>
    <t>A1 =</t>
  </si>
  <si>
    <t>DISEÑO ZAPATA AISLADA</t>
  </si>
  <si>
    <t>Usamos acero # =</t>
  </si>
  <si>
    <t>1) Capacidad portante neta del terreno</t>
  </si>
  <si>
    <t>2) Area de la zapata</t>
  </si>
  <si>
    <t>3) Reaccion neta del terreno</t>
  </si>
  <si>
    <t>4) Dimensionamiento de la altura hz de la Zapata por punzonamiento</t>
  </si>
  <si>
    <t>5) Verificacion de cortante</t>
  </si>
  <si>
    <t>6) Diseño por flexión</t>
  </si>
  <si>
    <t>7) Verificacion de As min</t>
  </si>
  <si>
    <t>8) En Dirección transversal</t>
  </si>
  <si>
    <t>9) Longitud de desarrollo del refuerzo</t>
  </si>
  <si>
    <t xml:space="preserve">10) Transferencia de fuerza en la interface de columna y cimentación </t>
  </si>
  <si>
    <t>10.1) Resistencia de aplastamiento sobre la columna</t>
  </si>
  <si>
    <t>10.2) Resistencia al aplastamiento en el concreto de la cimentación</t>
  </si>
  <si>
    <t>Lde =</t>
  </si>
  <si>
    <t>Lde</t>
  </si>
  <si>
    <t>Lo =</t>
  </si>
  <si>
    <t>Lo</t>
  </si>
  <si>
    <t>Usar:</t>
  </si>
  <si>
    <t xml:space="preserve">m   </t>
  </si>
  <si>
    <t>Usar: Dz =</t>
  </si>
  <si>
    <r>
      <t>Vu/</t>
    </r>
    <r>
      <rPr>
        <sz val="10"/>
        <color theme="1"/>
        <rFont val="Calibri"/>
        <family val="2"/>
      </rPr>
      <t>φ</t>
    </r>
    <r>
      <rPr>
        <sz val="10"/>
        <color theme="1"/>
        <rFont val="Arial"/>
        <family val="2"/>
      </rPr>
      <t xml:space="preserve"> = Vc</t>
    </r>
  </si>
  <si>
    <r>
      <rPr>
        <sz val="10.5"/>
        <color rgb="FF000000"/>
        <rFont val="Calibri"/>
        <family val="2"/>
      </rPr>
      <t>φ</t>
    </r>
    <r>
      <rPr>
        <sz val="10.5"/>
        <color rgb="FF000000"/>
        <rFont val="Calibri"/>
        <family val="2"/>
        <scheme val="minor"/>
      </rPr>
      <t xml:space="preserve"> =</t>
    </r>
  </si>
  <si>
    <t>Ø</t>
  </si>
  <si>
    <t>TABLA 1</t>
  </si>
  <si>
    <t>TABLA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</si>
</sst>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Nº&quot;\ 0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u/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3" tint="0.39997558519241921"/>
      <name val="Arial"/>
      <family val="2"/>
    </font>
    <font>
      <sz val="11"/>
      <color rgb="FFFF0000"/>
      <name val="Aharoni"/>
    </font>
    <font>
      <sz val="10"/>
      <color theme="1"/>
      <name val="Calibri"/>
      <family val="2"/>
    </font>
    <font>
      <b/>
      <i/>
      <sz val="10"/>
      <color theme="3" tint="0.3999755851924192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.5"/>
      <color rgb="FF000000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b/>
      <u/>
      <sz val="18"/>
      <color theme="3" tint="0.39997558519241921"/>
      <name val="Arial"/>
      <family val="2"/>
    </font>
    <font>
      <b/>
      <u/>
      <sz val="20"/>
      <color theme="3" tint="0.39997558519241921"/>
      <name val="Arial"/>
      <family val="2"/>
    </font>
    <font>
      <sz val="10.5"/>
      <color rgb="FF000000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165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2" fillId="2" borderId="0" xfId="0" applyFont="1" applyFill="1"/>
    <xf numFmtId="0" fontId="8" fillId="2" borderId="0" xfId="0" applyFont="1" applyFill="1"/>
    <xf numFmtId="0" fontId="11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2" fontId="7" fillId="2" borderId="4" xfId="0" applyNumberFormat="1" applyFont="1" applyFill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166" fontId="7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0" fontId="16" fillId="2" borderId="0" xfId="0" applyFont="1" applyFill="1"/>
    <xf numFmtId="166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/>
    <xf numFmtId="2" fontId="7" fillId="2" borderId="0" xfId="0" applyNumberFormat="1" applyFont="1" applyFill="1"/>
    <xf numFmtId="2" fontId="7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0" fontId="2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2" fontId="7" fillId="2" borderId="0" xfId="0" applyNumberFormat="1" applyFont="1" applyFill="1" applyAlignment="1">
      <alignment horizontal="right" vertical="center"/>
    </xf>
    <xf numFmtId="49" fontId="7" fillId="2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7" fillId="2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 vertical="center"/>
    </xf>
    <xf numFmtId="166" fontId="7" fillId="2" borderId="0" xfId="0" applyNumberFormat="1" applyFont="1" applyFill="1" applyAlignment="1">
      <alignment horizontal="right" vertical="center"/>
    </xf>
    <xf numFmtId="166" fontId="7" fillId="2" borderId="2" xfId="0" applyNumberFormat="1" applyFont="1" applyFill="1" applyBorder="1" applyAlignment="1">
      <alignment horizontal="center" vertical="center"/>
    </xf>
    <xf numFmtId="12" fontId="2" fillId="3" borderId="0" xfId="0" applyNumberFormat="1" applyFont="1" applyFill="1" applyAlignment="1">
      <alignment horizontal="left" vertical="center" indent="4"/>
    </xf>
    <xf numFmtId="1" fontId="7" fillId="2" borderId="1" xfId="0" applyNumberFormat="1" applyFont="1" applyFill="1" applyBorder="1" applyAlignment="1">
      <alignment horizontal="center" vertical="center"/>
    </xf>
    <xf numFmtId="166" fontId="13" fillId="2" borderId="2" xfId="0" applyNumberFormat="1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right" vertical="center"/>
    </xf>
    <xf numFmtId="166" fontId="2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indent="4"/>
    </xf>
    <xf numFmtId="0" fontId="2" fillId="2" borderId="0" xfId="0" applyFont="1" applyFill="1" applyAlignment="1">
      <alignment horizontal="left" indent="2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19" fillId="2" borderId="0" xfId="0" applyFont="1" applyFill="1" applyAlignment="1">
      <alignment horizontal="left"/>
    </xf>
    <xf numFmtId="2" fontId="7" fillId="3" borderId="0" xfId="0" applyNumberFormat="1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right" vertical="center"/>
    </xf>
    <xf numFmtId="2" fontId="7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6" fontId="7" fillId="2" borderId="0" xfId="0" applyNumberFormat="1" applyFont="1" applyFill="1" applyAlignment="1">
      <alignment horizontal="left" vertical="center"/>
    </xf>
    <xf numFmtId="166" fontId="7" fillId="2" borderId="0" xfId="0" applyNumberFormat="1" applyFont="1" applyFill="1" applyAlignment="1">
      <alignment horizontal="left" vertical="center" wrapText="1"/>
    </xf>
    <xf numFmtId="0" fontId="7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4" borderId="0" xfId="0" applyFont="1" applyFill="1"/>
    <xf numFmtId="0" fontId="21" fillId="4" borderId="0" xfId="0" applyFont="1" applyFill="1" applyAlignment="1">
      <alignment horizontal="center" vertical="center"/>
    </xf>
    <xf numFmtId="0" fontId="2" fillId="4" borderId="0" xfId="0" applyFont="1" applyFill="1"/>
    <xf numFmtId="164" fontId="5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4" borderId="0" xfId="0" applyFont="1" applyFill="1"/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7" Type="http://schemas.openxmlformats.org/officeDocument/2006/relationships/image" Target="../media/image22.jpeg"/><Relationship Id="rId2" Type="http://schemas.openxmlformats.org/officeDocument/2006/relationships/image" Target="../media/image17.emf"/><Relationship Id="rId1" Type="http://schemas.openxmlformats.org/officeDocument/2006/relationships/image" Target="../media/image16.png"/><Relationship Id="rId6" Type="http://schemas.openxmlformats.org/officeDocument/2006/relationships/image" Target="../media/image21.jpeg"/><Relationship Id="rId5" Type="http://schemas.openxmlformats.org/officeDocument/2006/relationships/image" Target="../media/image20.emf"/><Relationship Id="rId4" Type="http://schemas.openxmlformats.org/officeDocument/2006/relationships/image" Target="../media/image1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25977</xdr:colOff>
      <xdr:row>256</xdr:row>
      <xdr:rowOff>95250</xdr:rowOff>
    </xdr:from>
    <xdr:to>
      <xdr:col>5</xdr:col>
      <xdr:colOff>467591</xdr:colOff>
      <xdr:row>262</xdr:row>
      <xdr:rowOff>77932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255568" y="42949091"/>
          <a:ext cx="2580409" cy="969818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6</xdr:row>
          <xdr:rowOff>0</xdr:rowOff>
        </xdr:from>
        <xdr:to>
          <xdr:col>4</xdr:col>
          <xdr:colOff>274320</xdr:colOff>
          <xdr:row>6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6</xdr:row>
          <xdr:rowOff>0</xdr:rowOff>
        </xdr:from>
        <xdr:to>
          <xdr:col>10</xdr:col>
          <xdr:colOff>137160</xdr:colOff>
          <xdr:row>6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6</xdr:row>
          <xdr:rowOff>0</xdr:rowOff>
        </xdr:from>
        <xdr:to>
          <xdr:col>5</xdr:col>
          <xdr:colOff>388620</xdr:colOff>
          <xdr:row>6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6</xdr:row>
          <xdr:rowOff>0</xdr:rowOff>
        </xdr:from>
        <xdr:to>
          <xdr:col>10</xdr:col>
          <xdr:colOff>175260</xdr:colOff>
          <xdr:row>6</xdr:row>
          <xdr:rowOff>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6</xdr:row>
          <xdr:rowOff>0</xdr:rowOff>
        </xdr:from>
        <xdr:to>
          <xdr:col>5</xdr:col>
          <xdr:colOff>22860</xdr:colOff>
          <xdr:row>6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6</xdr:row>
          <xdr:rowOff>0</xdr:rowOff>
        </xdr:from>
        <xdr:to>
          <xdr:col>9</xdr:col>
          <xdr:colOff>220980</xdr:colOff>
          <xdr:row>6</xdr:row>
          <xdr:rowOff>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6</xdr:row>
          <xdr:rowOff>0</xdr:rowOff>
        </xdr:from>
        <xdr:to>
          <xdr:col>10</xdr:col>
          <xdr:colOff>68580</xdr:colOff>
          <xdr:row>6</xdr:row>
          <xdr:rowOff>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6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6</xdr:row>
          <xdr:rowOff>0</xdr:rowOff>
        </xdr:from>
        <xdr:to>
          <xdr:col>5</xdr:col>
          <xdr:colOff>350520</xdr:colOff>
          <xdr:row>6</xdr:row>
          <xdr:rowOff>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6</xdr:row>
          <xdr:rowOff>0</xdr:rowOff>
        </xdr:from>
        <xdr:to>
          <xdr:col>10</xdr:col>
          <xdr:colOff>213360</xdr:colOff>
          <xdr:row>6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6</xdr:row>
          <xdr:rowOff>0</xdr:rowOff>
        </xdr:from>
        <xdr:to>
          <xdr:col>11</xdr:col>
          <xdr:colOff>373380</xdr:colOff>
          <xdr:row>6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6</xdr:row>
          <xdr:rowOff>0</xdr:rowOff>
        </xdr:from>
        <xdr:to>
          <xdr:col>3</xdr:col>
          <xdr:colOff>373380</xdr:colOff>
          <xdr:row>6</xdr:row>
          <xdr:rowOff>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6</xdr:row>
          <xdr:rowOff>0</xdr:rowOff>
        </xdr:from>
        <xdr:to>
          <xdr:col>5</xdr:col>
          <xdr:colOff>22860</xdr:colOff>
          <xdr:row>6</xdr:row>
          <xdr:rowOff>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6</xdr:row>
          <xdr:rowOff>0</xdr:rowOff>
        </xdr:from>
        <xdr:to>
          <xdr:col>0</xdr:col>
          <xdr:colOff>304800</xdr:colOff>
          <xdr:row>6</xdr:row>
          <xdr:rowOff>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6</xdr:row>
          <xdr:rowOff>0</xdr:rowOff>
        </xdr:from>
        <xdr:to>
          <xdr:col>12</xdr:col>
          <xdr:colOff>114300</xdr:colOff>
          <xdr:row>6</xdr:row>
          <xdr:rowOff>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552226</xdr:colOff>
      <xdr:row>37</xdr:row>
      <xdr:rowOff>96713</xdr:rowOff>
    </xdr:from>
    <xdr:ext cx="3093252" cy="292567"/>
    <xdr:sp macro="" textlink="">
      <xdr:nvSpPr>
        <xdr:cNvPr id="56" name="29 CuadroTexto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52226" y="8364413"/>
          <a:ext cx="3093252" cy="292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        σ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 =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t-hf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.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ϒ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m - S/C</a:t>
          </a:r>
        </a:p>
      </xdr:txBody>
    </xdr:sp>
    <xdr:clientData/>
  </xdr:oneCellAnchor>
  <xdr:twoCellAnchor>
    <xdr:from>
      <xdr:col>7</xdr:col>
      <xdr:colOff>11906</xdr:colOff>
      <xdr:row>6</xdr:row>
      <xdr:rowOff>0</xdr:rowOff>
    </xdr:from>
    <xdr:to>
      <xdr:col>10</xdr:col>
      <xdr:colOff>470297</xdr:colOff>
      <xdr:row>14</xdr:row>
      <xdr:rowOff>155863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02969" y="1982391"/>
          <a:ext cx="2369344" cy="1459597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155864</xdr:colOff>
      <xdr:row>6</xdr:row>
      <xdr:rowOff>34636</xdr:rowOff>
    </xdr:from>
    <xdr:to>
      <xdr:col>4</xdr:col>
      <xdr:colOff>545523</xdr:colOff>
      <xdr:row>14</xdr:row>
      <xdr:rowOff>155862</xdr:rowOff>
    </xdr:to>
    <xdr:sp macro="" textlink="">
      <xdr:nvSpPr>
        <xdr:cNvPr id="14" name="Forma libre: form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62000" y="2043545"/>
          <a:ext cx="2372591" cy="1454726"/>
        </a:xfrm>
        <a:custGeom>
          <a:avLst/>
          <a:gdLst>
            <a:gd name="connsiteX0" fmla="*/ 1437409 w 2372591"/>
            <a:gd name="connsiteY0" fmla="*/ 8660 h 1446069"/>
            <a:gd name="connsiteX1" fmla="*/ 1437409 w 2372591"/>
            <a:gd name="connsiteY1" fmla="*/ 952500 h 1446069"/>
            <a:gd name="connsiteX2" fmla="*/ 2372591 w 2372591"/>
            <a:gd name="connsiteY2" fmla="*/ 952500 h 1446069"/>
            <a:gd name="connsiteX3" fmla="*/ 2372591 w 2372591"/>
            <a:gd name="connsiteY3" fmla="*/ 1437410 h 1446069"/>
            <a:gd name="connsiteX4" fmla="*/ 0 w 2372591"/>
            <a:gd name="connsiteY4" fmla="*/ 1446069 h 1446069"/>
            <a:gd name="connsiteX5" fmla="*/ 0 w 2372591"/>
            <a:gd name="connsiteY5" fmla="*/ 943841 h 1446069"/>
            <a:gd name="connsiteX6" fmla="*/ 917864 w 2372591"/>
            <a:gd name="connsiteY6" fmla="*/ 943841 h 1446069"/>
            <a:gd name="connsiteX7" fmla="*/ 917864 w 2372591"/>
            <a:gd name="connsiteY7" fmla="*/ 0 h 1446069"/>
            <a:gd name="connsiteX8" fmla="*/ 1437409 w 2372591"/>
            <a:gd name="connsiteY8" fmla="*/ 8660 h 1446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372591" h="1446069">
              <a:moveTo>
                <a:pt x="1437409" y="8660"/>
              </a:moveTo>
              <a:lnTo>
                <a:pt x="1437409" y="952500"/>
              </a:lnTo>
              <a:lnTo>
                <a:pt x="2372591" y="952500"/>
              </a:lnTo>
              <a:lnTo>
                <a:pt x="2372591" y="1437410"/>
              </a:lnTo>
              <a:lnTo>
                <a:pt x="0" y="1446069"/>
              </a:lnTo>
              <a:lnTo>
                <a:pt x="0" y="943841"/>
              </a:lnTo>
              <a:lnTo>
                <a:pt x="917864" y="943841"/>
              </a:lnTo>
              <a:lnTo>
                <a:pt x="917864" y="0"/>
              </a:lnTo>
              <a:lnTo>
                <a:pt x="1437409" y="8660"/>
              </a:lnTo>
              <a:close/>
            </a:path>
          </a:pathLst>
        </a:cu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342900</xdr:colOff>
      <xdr:row>8</xdr:row>
      <xdr:rowOff>161060</xdr:rowOff>
    </xdr:from>
    <xdr:to>
      <xdr:col>4</xdr:col>
      <xdr:colOff>567048</xdr:colOff>
      <xdr:row>9</xdr:row>
      <xdr:rowOff>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V="1">
          <a:off x="2209800" y="2485160"/>
          <a:ext cx="948048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145611</xdr:colOff>
      <xdr:row>9</xdr:row>
      <xdr:rowOff>62237</xdr:rowOff>
    </xdr:from>
    <xdr:to>
      <xdr:col>9</xdr:col>
      <xdr:colOff>226219</xdr:colOff>
      <xdr:row>11</xdr:row>
      <xdr:rowOff>77390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5533189" y="2526831"/>
          <a:ext cx="687827" cy="354481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332010</xdr:colOff>
      <xdr:row>7</xdr:row>
      <xdr:rowOff>150175</xdr:rowOff>
    </xdr:from>
    <xdr:to>
      <xdr:col>4</xdr:col>
      <xdr:colOff>556158</xdr:colOff>
      <xdr:row>7</xdr:row>
      <xdr:rowOff>152401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V="1">
          <a:off x="2198910" y="2310989"/>
          <a:ext cx="948048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119728</xdr:colOff>
      <xdr:row>8</xdr:row>
      <xdr:rowOff>161061</xdr:rowOff>
    </xdr:from>
    <xdr:to>
      <xdr:col>2</xdr:col>
      <xdr:colOff>458176</xdr:colOff>
      <xdr:row>9</xdr:row>
      <xdr:rowOff>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V="1">
          <a:off x="729328" y="2485161"/>
          <a:ext cx="948048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132424</xdr:colOff>
      <xdr:row>7</xdr:row>
      <xdr:rowOff>161060</xdr:rowOff>
    </xdr:from>
    <xdr:to>
      <xdr:col>2</xdr:col>
      <xdr:colOff>470872</xdr:colOff>
      <xdr:row>8</xdr:row>
      <xdr:rowOff>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742024" y="1977160"/>
          <a:ext cx="960748" cy="40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6</xdr:row>
      <xdr:rowOff>10884</xdr:rowOff>
    </xdr:from>
    <xdr:to>
      <xdr:col>1</xdr:col>
      <xdr:colOff>157843</xdr:colOff>
      <xdr:row>7</xdr:row>
      <xdr:rowOff>108856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>
          <a:off x="762000" y="2008413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6</xdr:row>
      <xdr:rowOff>16323</xdr:rowOff>
    </xdr:from>
    <xdr:to>
      <xdr:col>1</xdr:col>
      <xdr:colOff>310243</xdr:colOff>
      <xdr:row>7</xdr:row>
      <xdr:rowOff>114295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 flipH="1">
          <a:off x="914400" y="2013852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6</xdr:row>
      <xdr:rowOff>10880</xdr:rowOff>
    </xdr:from>
    <xdr:to>
      <xdr:col>1</xdr:col>
      <xdr:colOff>462643</xdr:colOff>
      <xdr:row>7</xdr:row>
      <xdr:rowOff>108852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H="1">
          <a:off x="1066800" y="2008409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10878</xdr:rowOff>
    </xdr:from>
    <xdr:to>
      <xdr:col>2</xdr:col>
      <xdr:colOff>5443</xdr:colOff>
      <xdr:row>7</xdr:row>
      <xdr:rowOff>108850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H="1">
          <a:off x="1219200" y="2008407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6</xdr:row>
      <xdr:rowOff>10874</xdr:rowOff>
    </xdr:from>
    <xdr:to>
      <xdr:col>2</xdr:col>
      <xdr:colOff>157843</xdr:colOff>
      <xdr:row>7</xdr:row>
      <xdr:rowOff>108846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H="1">
          <a:off x="1371600" y="2008403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6</xdr:row>
      <xdr:rowOff>16315</xdr:rowOff>
    </xdr:from>
    <xdr:to>
      <xdr:col>2</xdr:col>
      <xdr:colOff>310243</xdr:colOff>
      <xdr:row>7</xdr:row>
      <xdr:rowOff>114287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H="1">
          <a:off x="1524000" y="2013844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429985</xdr:colOff>
      <xdr:row>6</xdr:row>
      <xdr:rowOff>10884</xdr:rowOff>
    </xdr:from>
    <xdr:to>
      <xdr:col>3</xdr:col>
      <xdr:colOff>435428</xdr:colOff>
      <xdr:row>7</xdr:row>
      <xdr:rowOff>108856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 flipH="1">
          <a:off x="2296885" y="2008413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576950</xdr:colOff>
      <xdr:row>6</xdr:row>
      <xdr:rowOff>10880</xdr:rowOff>
    </xdr:from>
    <xdr:to>
      <xdr:col>3</xdr:col>
      <xdr:colOff>582393</xdr:colOff>
      <xdr:row>7</xdr:row>
      <xdr:rowOff>108852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flipH="1">
          <a:off x="2443850" y="2008409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</xdr:colOff>
      <xdr:row>6</xdr:row>
      <xdr:rowOff>10880</xdr:rowOff>
    </xdr:from>
    <xdr:to>
      <xdr:col>4</xdr:col>
      <xdr:colOff>10886</xdr:colOff>
      <xdr:row>7</xdr:row>
      <xdr:rowOff>108852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 flipH="1">
          <a:off x="2596243" y="2008409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174176</xdr:colOff>
      <xdr:row>6</xdr:row>
      <xdr:rowOff>10878</xdr:rowOff>
    </xdr:from>
    <xdr:to>
      <xdr:col>4</xdr:col>
      <xdr:colOff>179619</xdr:colOff>
      <xdr:row>7</xdr:row>
      <xdr:rowOff>108850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H="1">
          <a:off x="2764976" y="2008407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342898</xdr:colOff>
      <xdr:row>6</xdr:row>
      <xdr:rowOff>10874</xdr:rowOff>
    </xdr:from>
    <xdr:to>
      <xdr:col>4</xdr:col>
      <xdr:colOff>348341</xdr:colOff>
      <xdr:row>7</xdr:row>
      <xdr:rowOff>108846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H="1">
          <a:off x="2933698" y="2008403"/>
          <a:ext cx="5443" cy="261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462643</xdr:colOff>
      <xdr:row>6</xdr:row>
      <xdr:rowOff>76200</xdr:rowOff>
    </xdr:from>
    <xdr:to>
      <xdr:col>4</xdr:col>
      <xdr:colOff>506186</xdr:colOff>
      <xdr:row>7</xdr:row>
      <xdr:rowOff>92529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H="1">
          <a:off x="3053443" y="2073729"/>
          <a:ext cx="43543" cy="1796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440871</xdr:colOff>
      <xdr:row>8</xdr:row>
      <xdr:rowOff>38100</xdr:rowOff>
    </xdr:from>
    <xdr:to>
      <xdr:col>4</xdr:col>
      <xdr:colOff>440872</xdr:colOff>
      <xdr:row>8</xdr:row>
      <xdr:rowOff>152399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3031671" y="2362200"/>
          <a:ext cx="1" cy="1142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435429</xdr:colOff>
      <xdr:row>8</xdr:row>
      <xdr:rowOff>38100</xdr:rowOff>
    </xdr:from>
    <xdr:to>
      <xdr:col>5</xdr:col>
      <xdr:colOff>10886</xdr:colOff>
      <xdr:row>8</xdr:row>
      <xdr:rowOff>65314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3026229" y="2362200"/>
          <a:ext cx="185057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506186</xdr:colOff>
      <xdr:row>6</xdr:row>
      <xdr:rowOff>81642</xdr:rowOff>
    </xdr:from>
    <xdr:to>
      <xdr:col>5</xdr:col>
      <xdr:colOff>0</xdr:colOff>
      <xdr:row>6</xdr:row>
      <xdr:rowOff>81642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>
          <a:off x="3096986" y="2079171"/>
          <a:ext cx="10341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130606</xdr:colOff>
      <xdr:row>7</xdr:row>
      <xdr:rowOff>112069</xdr:rowOff>
    </xdr:from>
    <xdr:to>
      <xdr:col>2</xdr:col>
      <xdr:colOff>469054</xdr:colOff>
      <xdr:row>7</xdr:row>
      <xdr:rowOff>114295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flipV="1">
          <a:off x="740206" y="1928169"/>
          <a:ext cx="960748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332006</xdr:colOff>
      <xdr:row>7</xdr:row>
      <xdr:rowOff>90305</xdr:rowOff>
    </xdr:from>
    <xdr:to>
      <xdr:col>4</xdr:col>
      <xdr:colOff>556154</xdr:colOff>
      <xdr:row>7</xdr:row>
      <xdr:rowOff>92531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V="1">
          <a:off x="2198906" y="2251119"/>
          <a:ext cx="948048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424543</xdr:colOff>
      <xdr:row>8</xdr:row>
      <xdr:rowOff>150812</xdr:rowOff>
    </xdr:from>
    <xdr:to>
      <xdr:col>0</xdr:col>
      <xdr:colOff>426579</xdr:colOff>
      <xdr:row>15</xdr:row>
      <xdr:rowOff>10885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 flipH="1">
          <a:off x="424543" y="2474912"/>
          <a:ext cx="2036" cy="101940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</xdr:colOff>
      <xdr:row>6</xdr:row>
      <xdr:rowOff>157843</xdr:rowOff>
    </xdr:from>
    <xdr:to>
      <xdr:col>3</xdr:col>
      <xdr:colOff>5448</xdr:colOff>
      <xdr:row>10</xdr:row>
      <xdr:rowOff>59865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CxnSpPr/>
      </xdr:nvCxnSpPr>
      <xdr:spPr>
        <a:xfrm>
          <a:off x="1872342" y="2155372"/>
          <a:ext cx="6" cy="5714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15</xdr:row>
      <xdr:rowOff>136071</xdr:rowOff>
    </xdr:from>
    <xdr:to>
      <xdr:col>4</xdr:col>
      <xdr:colOff>544286</xdr:colOff>
      <xdr:row>15</xdr:row>
      <xdr:rowOff>136072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745672" y="3619500"/>
          <a:ext cx="2389414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698046</xdr:colOff>
      <xdr:row>15</xdr:row>
      <xdr:rowOff>113109</xdr:rowOff>
    </xdr:from>
    <xdr:to>
      <xdr:col>10</xdr:col>
      <xdr:colOff>475228</xdr:colOff>
      <xdr:row>15</xdr:row>
      <xdr:rowOff>113110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4686640" y="3559968"/>
          <a:ext cx="2390604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5</xdr:row>
      <xdr:rowOff>178593</xdr:rowOff>
    </xdr:from>
    <xdr:to>
      <xdr:col>10</xdr:col>
      <xdr:colOff>577453</xdr:colOff>
      <xdr:row>15</xdr:row>
      <xdr:rowOff>17860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 flipV="1">
          <a:off x="7173516" y="1970484"/>
          <a:ext cx="5953" cy="14942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125016</xdr:colOff>
      <xdr:row>11</xdr:row>
      <xdr:rowOff>154781</xdr:rowOff>
    </xdr:from>
    <xdr:to>
      <xdr:col>9</xdr:col>
      <xdr:colOff>244078</xdr:colOff>
      <xdr:row>12</xdr:row>
      <xdr:rowOff>0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5512594" y="2958703"/>
          <a:ext cx="726281" cy="59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223838</xdr:colOff>
      <xdr:row>11</xdr:row>
      <xdr:rowOff>152400</xdr:rowOff>
    </xdr:from>
    <xdr:to>
      <xdr:col>10</xdr:col>
      <xdr:colOff>452437</xdr:colOff>
      <xdr:row>12</xdr:row>
      <xdr:rowOff>0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>
          <a:off x="6218635" y="2956322"/>
          <a:ext cx="835818" cy="83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60550</xdr:colOff>
      <xdr:row>9</xdr:row>
      <xdr:rowOff>47625</xdr:rowOff>
    </xdr:from>
    <xdr:to>
      <xdr:col>8</xdr:col>
      <xdr:colOff>65484</xdr:colOff>
      <xdr:row>11</xdr:row>
      <xdr:rowOff>108517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CxnSpPr/>
      </xdr:nvCxnSpPr>
      <xdr:spPr>
        <a:xfrm flipH="1">
          <a:off x="5448128" y="2512219"/>
          <a:ext cx="4934" cy="4002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64121</xdr:colOff>
      <xdr:row>5</xdr:row>
      <xdr:rowOff>184546</xdr:rowOff>
    </xdr:from>
    <xdr:to>
      <xdr:col>8</xdr:col>
      <xdr:colOff>65484</xdr:colOff>
      <xdr:row>9</xdr:row>
      <xdr:rowOff>70417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/>
      </xdr:nvCxnSpPr>
      <xdr:spPr>
        <a:xfrm flipH="1">
          <a:off x="5451699" y="1976437"/>
          <a:ext cx="1363" cy="5585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126078</xdr:colOff>
      <xdr:row>8</xdr:row>
      <xdr:rowOff>161061</xdr:rowOff>
    </xdr:from>
    <xdr:to>
      <xdr:col>2</xdr:col>
      <xdr:colOff>464526</xdr:colOff>
      <xdr:row>9</xdr:row>
      <xdr:rowOff>1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735678" y="2142261"/>
          <a:ext cx="960748" cy="40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426118</xdr:colOff>
      <xdr:row>7</xdr:row>
      <xdr:rowOff>115302</xdr:rowOff>
    </xdr:from>
    <xdr:to>
      <xdr:col>0</xdr:col>
      <xdr:colOff>426170</xdr:colOff>
      <xdr:row>9</xdr:row>
      <xdr:rowOff>11430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426118" y="1915026"/>
          <a:ext cx="52" cy="2169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41493</xdr:colOff>
      <xdr:row>11</xdr:row>
      <xdr:rowOff>114300</xdr:rowOff>
    </xdr:from>
    <xdr:to>
      <xdr:col>5</xdr:col>
      <xdr:colOff>49001</xdr:colOff>
      <xdr:row>15</xdr:row>
      <xdr:rowOff>10885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3241893" y="2944586"/>
          <a:ext cx="7508" cy="5497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300790</xdr:colOff>
      <xdr:row>7</xdr:row>
      <xdr:rowOff>74544</xdr:rowOff>
    </xdr:from>
    <xdr:to>
      <xdr:col>5</xdr:col>
      <xdr:colOff>306453</xdr:colOff>
      <xdr:row>15</xdr:row>
      <xdr:rowOff>16803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 flipH="1">
          <a:off x="3506160" y="2252870"/>
          <a:ext cx="5663" cy="12840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552226</xdr:colOff>
      <xdr:row>42</xdr:row>
      <xdr:rowOff>114932</xdr:rowOff>
    </xdr:from>
    <xdr:ext cx="3093252" cy="292567"/>
    <xdr:sp macro="" textlink="">
      <xdr:nvSpPr>
        <xdr:cNvPr id="101" name="29 CuadroTexto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52226" y="9880128"/>
          <a:ext cx="3093252" cy="292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       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Azap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P/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215962</xdr:colOff>
      <xdr:row>61</xdr:row>
      <xdr:rowOff>60267</xdr:rowOff>
    </xdr:from>
    <xdr:ext cx="835939" cy="292567"/>
    <xdr:sp macro="" textlink="">
      <xdr:nvSpPr>
        <xdr:cNvPr id="102" name="29 CuadroTexto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828875" y="11978941"/>
          <a:ext cx="835939" cy="2925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Lv1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Lv2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131476</xdr:colOff>
      <xdr:row>67</xdr:row>
      <xdr:rowOff>125171</xdr:rowOff>
    </xdr:from>
    <xdr:ext cx="2878421" cy="218029"/>
    <xdr:sp macro="" textlink="">
      <xdr:nvSpPr>
        <xdr:cNvPr id="103" name="29 CuadroTexto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741076" y="10869371"/>
          <a:ext cx="2878421" cy="218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Wnu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Pu/Azap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= (1.4PD+1.7PL)/(TxS)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75</xdr:row>
          <xdr:rowOff>160020</xdr:rowOff>
        </xdr:from>
        <xdr:to>
          <xdr:col>5</xdr:col>
          <xdr:colOff>137160</xdr:colOff>
          <xdr:row>75</xdr:row>
          <xdr:rowOff>160020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75</xdr:row>
          <xdr:rowOff>160020</xdr:rowOff>
        </xdr:from>
        <xdr:to>
          <xdr:col>5</xdr:col>
          <xdr:colOff>175260</xdr:colOff>
          <xdr:row>75</xdr:row>
          <xdr:rowOff>160020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75</xdr:row>
          <xdr:rowOff>160020</xdr:rowOff>
        </xdr:from>
        <xdr:to>
          <xdr:col>4</xdr:col>
          <xdr:colOff>220980</xdr:colOff>
          <xdr:row>75</xdr:row>
          <xdr:rowOff>160020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75</xdr:row>
          <xdr:rowOff>160020</xdr:rowOff>
        </xdr:from>
        <xdr:to>
          <xdr:col>5</xdr:col>
          <xdr:colOff>68580</xdr:colOff>
          <xdr:row>75</xdr:row>
          <xdr:rowOff>160020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289560</xdr:colOff>
          <xdr:row>75</xdr:row>
          <xdr:rowOff>160020</xdr:rowOff>
        </xdr:from>
        <xdr:to>
          <xdr:col>4</xdr:col>
          <xdr:colOff>0</xdr:colOff>
          <xdr:row>75</xdr:row>
          <xdr:rowOff>160020</xdr:rowOff>
        </xdr:to>
        <xdr:sp macro="" textlink="">
          <xdr:nvSpPr>
            <xdr:cNvPr id="3108" name="Object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75</xdr:row>
          <xdr:rowOff>160020</xdr:rowOff>
        </xdr:from>
        <xdr:to>
          <xdr:col>5</xdr:col>
          <xdr:colOff>213360</xdr:colOff>
          <xdr:row>75</xdr:row>
          <xdr:rowOff>160020</xdr:rowOff>
        </xdr:to>
        <xdr:sp macro="" textlink="">
          <xdr:nvSpPr>
            <xdr:cNvPr id="3109" name="Object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75</xdr:row>
          <xdr:rowOff>160020</xdr:rowOff>
        </xdr:from>
        <xdr:to>
          <xdr:col>6</xdr:col>
          <xdr:colOff>373380</xdr:colOff>
          <xdr:row>75</xdr:row>
          <xdr:rowOff>160020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75</xdr:row>
          <xdr:rowOff>160020</xdr:rowOff>
        </xdr:from>
        <xdr:to>
          <xdr:col>7</xdr:col>
          <xdr:colOff>114300</xdr:colOff>
          <xdr:row>75</xdr:row>
          <xdr:rowOff>160020</xdr:rowOff>
        </xdr:to>
        <xdr:sp macro="" textlink="">
          <xdr:nvSpPr>
            <xdr:cNvPr id="3111" name="Object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11906</xdr:colOff>
      <xdr:row>75</xdr:row>
      <xdr:rowOff>0</xdr:rowOff>
    </xdr:from>
    <xdr:to>
      <xdr:col>5</xdr:col>
      <xdr:colOff>470297</xdr:colOff>
      <xdr:row>83</xdr:row>
      <xdr:rowOff>155863</xdr:rowOff>
    </xdr:to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1229247" y="14064476"/>
          <a:ext cx="2437733" cy="1456838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93657</xdr:colOff>
      <xdr:row>78</xdr:row>
      <xdr:rowOff>62237</xdr:rowOff>
    </xdr:from>
    <xdr:to>
      <xdr:col>4</xdr:col>
      <xdr:colOff>174265</xdr:colOff>
      <xdr:row>80</xdr:row>
      <xdr:rowOff>77390</xdr:rowOff>
    </xdr:to>
    <xdr:sp macro="" textlink="">
      <xdr:nvSpPr>
        <xdr:cNvPr id="123" name="Rectá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2024634" y="13405896"/>
          <a:ext cx="807972" cy="344199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698046</xdr:colOff>
      <xdr:row>84</xdr:row>
      <xdr:rowOff>113109</xdr:rowOff>
    </xdr:from>
    <xdr:to>
      <xdr:col>5</xdr:col>
      <xdr:colOff>475228</xdr:colOff>
      <xdr:row>84</xdr:row>
      <xdr:rowOff>113110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/>
      </xdr:nvCxnSpPr>
      <xdr:spPr>
        <a:xfrm>
          <a:off x="4690263" y="3633218"/>
          <a:ext cx="2402769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530087</xdr:colOff>
      <xdr:row>75</xdr:row>
      <xdr:rowOff>0</xdr:rowOff>
    </xdr:from>
    <xdr:to>
      <xdr:col>1</xdr:col>
      <xdr:colOff>536040</xdr:colOff>
      <xdr:row>84</xdr:row>
      <xdr:rowOff>17860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 flipV="1">
          <a:off x="1143000" y="14262652"/>
          <a:ext cx="5953" cy="15087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81721</xdr:colOff>
      <xdr:row>81</xdr:row>
      <xdr:rowOff>136192</xdr:rowOff>
    </xdr:from>
    <xdr:to>
      <xdr:col>4</xdr:col>
      <xdr:colOff>193669</xdr:colOff>
      <xdr:row>81</xdr:row>
      <xdr:rowOff>139387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>
          <a:off x="2012698" y="13973419"/>
          <a:ext cx="839312" cy="3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520541</xdr:colOff>
      <xdr:row>78</xdr:row>
      <xdr:rowOff>47625</xdr:rowOff>
    </xdr:from>
    <xdr:to>
      <xdr:col>2</xdr:col>
      <xdr:colOff>525475</xdr:colOff>
      <xdr:row>80</xdr:row>
      <xdr:rowOff>108517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/>
      </xdr:nvCxnSpPr>
      <xdr:spPr>
        <a:xfrm flipH="1">
          <a:off x="1737882" y="14599966"/>
          <a:ext cx="4934" cy="3861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556628</xdr:colOff>
      <xdr:row>77</xdr:row>
      <xdr:rowOff>97573</xdr:rowOff>
    </xdr:from>
    <xdr:to>
      <xdr:col>5</xdr:col>
      <xdr:colOff>557554</xdr:colOff>
      <xdr:row>81</xdr:row>
      <xdr:rowOff>56478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 flipH="1">
          <a:off x="3753311" y="14487293"/>
          <a:ext cx="926" cy="6093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637602</xdr:colOff>
      <xdr:row>77</xdr:row>
      <xdr:rowOff>107672</xdr:rowOff>
    </xdr:from>
    <xdr:to>
      <xdr:col>4</xdr:col>
      <xdr:colOff>339590</xdr:colOff>
      <xdr:row>81</xdr:row>
      <xdr:rowOff>39289</xdr:rowOff>
    </xdr:to>
    <xdr:sp macro="" textlink="">
      <xdr:nvSpPr>
        <xdr:cNvPr id="133" name="Rectá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863428" y="14701629"/>
          <a:ext cx="1068619" cy="59422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621247</xdr:colOff>
      <xdr:row>74</xdr:row>
      <xdr:rowOff>46988</xdr:rowOff>
    </xdr:from>
    <xdr:to>
      <xdr:col>4</xdr:col>
      <xdr:colOff>348476</xdr:colOff>
      <xdr:row>74</xdr:row>
      <xdr:rowOff>51115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/>
      </xdr:nvCxnSpPr>
      <xdr:spPr>
        <a:xfrm>
          <a:off x="1838588" y="13948842"/>
          <a:ext cx="1097900" cy="41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184028</xdr:colOff>
      <xdr:row>87</xdr:row>
      <xdr:rowOff>155718</xdr:rowOff>
    </xdr:from>
    <xdr:ext cx="4795248" cy="218029"/>
    <xdr:sp macro="" textlink="">
      <xdr:nvSpPr>
        <xdr:cNvPr id="136" name="29 CuadroTexto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794942" y="16453321"/>
          <a:ext cx="4795248" cy="218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Vu/</a:t>
          </a:r>
          <a:r>
            <a:rPr lang="el-GR" sz="1050" b="0" i="0">
              <a:solidFill>
                <a:schemeClr val="tx1"/>
              </a:solidFill>
              <a:latin typeface="Calibri" panose="020F0502020204030204" pitchFamily="34" charset="0"/>
              <a:ea typeface="Cambria Math" panose="02040503050406030204" pitchFamily="18" charset="0"/>
              <a:cs typeface="Calibri" panose="020F0502020204030204" pitchFamily="34" charset="0"/>
            </a:rPr>
            <a:t>φ</a:t>
          </a:r>
          <a:r>
            <a:rPr lang="es-ES" sz="1050" b="0" i="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1/</a:t>
          </a:r>
          <a:r>
            <a:rPr lang="el-GR" sz="1050" b="0" i="0">
              <a:solidFill>
                <a:schemeClr val="tx1"/>
              </a:solidFill>
              <a:effectLst/>
              <a:latin typeface="Calibri" panose="020F0502020204030204" pitchFamily="34" charset="0"/>
              <a:ea typeface="Cambria Math" panose="02040503050406030204" pitchFamily="18" charset="0"/>
              <a:cs typeface="Calibri" panose="020F0502020204030204" pitchFamily="34" charset="0"/>
            </a:rPr>
            <a:t>φ</a:t>
          </a:r>
          <a:r>
            <a:rPr lang="es-ES" sz="105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(Pu</a:t>
          </a:r>
          <a:r>
            <a:rPr lang="es-ES" sz="105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- Wnu(t1+d)(t2+d)</a:t>
          </a:r>
          <a:r>
            <a:rPr lang="es-ES" sz="105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) ........................................................(1)</a:t>
          </a:r>
          <a:endParaRPr lang="es-PE" sz="1050" b="0" i="0">
            <a:solidFill>
              <a:schemeClr val="tx1"/>
            </a:solidFill>
            <a:latin typeface="Cambria Math" panose="02040503050406030204" pitchFamily="18" charset="0"/>
            <a:ea typeface="Cambria Math" panose="02040503050406030204" pitchFamily="18" charset="0"/>
            <a:cs typeface="+mn-cs"/>
          </a:endParaRPr>
        </a:p>
      </xdr:txBody>
    </xdr:sp>
    <xdr:clientData/>
  </xdr:oneCellAnchor>
  <xdr:oneCellAnchor>
    <xdr:from>
      <xdr:col>1</xdr:col>
      <xdr:colOff>191910</xdr:colOff>
      <xdr:row>89</xdr:row>
      <xdr:rowOff>45359</xdr:rowOff>
    </xdr:from>
    <xdr:ext cx="2878421" cy="218029"/>
    <xdr:sp macro="" textlink="">
      <xdr:nvSpPr>
        <xdr:cNvPr id="137" name="29 CuadroTexto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802824" y="16671411"/>
          <a:ext cx="2878421" cy="218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β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c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Dmayor /Dmenor &lt; 2</a:t>
          </a: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193222</xdr:colOff>
      <xdr:row>90</xdr:row>
      <xdr:rowOff>79518</xdr:rowOff>
    </xdr:from>
    <xdr:ext cx="4569277" cy="301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29 CuadroTexto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 txBox="1"/>
          </xdr:nvSpPr>
          <xdr:spPr>
            <a:xfrm>
              <a:off x="804136" y="16869794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0.27(2+4/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</m:oMath>
              </a14:m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bo . d ≤ 1.06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bo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29 CuadroTexto">
              <a:extLst>
                <a:ext uri="{FF2B5EF4-FFF2-40B4-BE49-F238E27FC236}">
                  <a16:creationId xmlns:a16="http://schemas.microsoft.com/office/drawing/2014/main" id="{134BC29C-1B7B-4578-BE5A-9A503B588A02}"/>
                </a:ext>
              </a:extLst>
            </xdr:cNvPr>
            <xdr:cNvSpPr txBox="1"/>
          </xdr:nvSpPr>
          <xdr:spPr>
            <a:xfrm>
              <a:off x="804136" y="16869794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0.27(2+4/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√(f^′ c)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bo . d ≤ 1.06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√(f^′ c)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. bo . d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194535</xdr:colOff>
      <xdr:row>91</xdr:row>
      <xdr:rowOff>139953</xdr:rowOff>
    </xdr:from>
    <xdr:ext cx="4569277" cy="301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29 CuadroTexto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 txBox="1"/>
          </xdr:nvSpPr>
          <xdr:spPr>
            <a:xfrm>
              <a:off x="805449" y="17094453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1.06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bo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.........................................................................................(2)</a:t>
              </a: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9" name="29 CuadroTexto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 txBox="1"/>
          </xdr:nvSpPr>
          <xdr:spPr>
            <a:xfrm>
              <a:off x="805449" y="17094453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1.06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√(f^′ c) " . bo . d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.........................................................................................(2)</a:t>
              </a: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419194</xdr:colOff>
      <xdr:row>93</xdr:row>
      <xdr:rowOff>128130</xdr:rowOff>
    </xdr:from>
    <xdr:ext cx="4569277" cy="233163"/>
    <xdr:sp macro="" textlink="">
      <xdr:nvSpPr>
        <xdr:cNvPr id="140" name="29 CuadroTexto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030108" y="17411078"/>
          <a:ext cx="4569277" cy="233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bo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2(t1+d)+2(t2+d)</a:t>
          </a: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361388</xdr:colOff>
      <xdr:row>100</xdr:row>
      <xdr:rowOff>148291</xdr:rowOff>
    </xdr:from>
    <xdr:ext cx="722492" cy="233163"/>
    <xdr:sp macro="" textlink="">
      <xdr:nvSpPr>
        <xdr:cNvPr id="141" name="29 CuadroTexto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974301" y="17599748"/>
          <a:ext cx="722492" cy="233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(1) = (2)</a:t>
          </a: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82864</xdr:colOff>
      <xdr:row>96</xdr:row>
      <xdr:rowOff>137948</xdr:rowOff>
    </xdr:from>
    <xdr:ext cx="278430" cy="249621"/>
    <xdr:sp macro="" textlink="">
      <xdr:nvSpPr>
        <xdr:cNvPr id="142" name="29 CuadroTexto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955019" y="16790276"/>
          <a:ext cx="278430" cy="249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+</a:t>
          </a: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175486</xdr:colOff>
      <xdr:row>88</xdr:row>
      <xdr:rowOff>67694</xdr:rowOff>
    </xdr:from>
    <xdr:ext cx="4569277" cy="301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29 CuadroTexto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10519636" y="14898119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1.06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</m:oMath>
              </a14:m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3" name="29 CuadroTexto">
              <a:extLst>
                <a:ext uri="{FF2B5EF4-FFF2-40B4-BE49-F238E27FC236}">
                  <a16:creationId xmlns:a16="http://schemas.microsoft.com/office/drawing/2014/main" id="{D91DA899-156E-4F9A-B27A-79BE1E46629C}"/>
                </a:ext>
              </a:extLst>
            </xdr:cNvPr>
            <xdr:cNvSpPr txBox="1"/>
          </xdr:nvSpPr>
          <xdr:spPr>
            <a:xfrm>
              <a:off x="10519636" y="14898119"/>
              <a:ext cx="4569277" cy="301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1.06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√(f^′ c)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185011</xdr:colOff>
      <xdr:row>89</xdr:row>
      <xdr:rowOff>96269</xdr:rowOff>
    </xdr:from>
    <xdr:ext cx="4569277" cy="301482"/>
    <xdr:sp macro="" textlink="">
      <xdr:nvSpPr>
        <xdr:cNvPr id="115" name="29 CuadroTexto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0529161" y="15088619"/>
          <a:ext cx="4569277" cy="3014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4r + Wnu</a:t>
          </a:r>
          <a:endParaRPr lang="es-ES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185011</xdr:colOff>
      <xdr:row>90</xdr:row>
      <xdr:rowOff>96269</xdr:rowOff>
    </xdr:from>
    <xdr:ext cx="4569277" cy="301482"/>
    <xdr:sp macro="" textlink="">
      <xdr:nvSpPr>
        <xdr:cNvPr id="116" name="29 CuadroTexto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0529161" y="15250544"/>
          <a:ext cx="4569277" cy="3014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b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2r(t1+t2) + Wnu(t1+t2)</a:t>
          </a:r>
          <a:endParaRPr lang="es-ES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185011</xdr:colOff>
      <xdr:row>91</xdr:row>
      <xdr:rowOff>115319</xdr:rowOff>
    </xdr:from>
    <xdr:ext cx="4569277" cy="301482"/>
    <xdr:sp macro="" textlink="">
      <xdr:nvSpPr>
        <xdr:cNvPr id="118" name="29 CuadroTexto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0529161" y="15431519"/>
          <a:ext cx="4569277" cy="3014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c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Wnu(t1.t2)-Pu</a:t>
          </a:r>
          <a:endParaRPr lang="es-ES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  <a:p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232967</xdr:colOff>
      <xdr:row>115</xdr:row>
      <xdr:rowOff>76200</xdr:rowOff>
    </xdr:from>
    <xdr:ext cx="1719658" cy="250250"/>
    <xdr:sp macro="" textlink="">
      <xdr:nvSpPr>
        <xdr:cNvPr id="119" name="29 CuadroTexto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842567" y="18764250"/>
          <a:ext cx="1719658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Vdu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(Wnu . S)(Lv - d)</a:t>
          </a:r>
        </a:p>
      </xdr:txBody>
    </xdr:sp>
    <xdr:clientData/>
  </xdr:oneCellAnchor>
  <xdr:oneCellAnchor>
    <xdr:from>
      <xdr:col>1</xdr:col>
      <xdr:colOff>247650</xdr:colOff>
      <xdr:row>118</xdr:row>
      <xdr:rowOff>76200</xdr:rowOff>
    </xdr:from>
    <xdr:ext cx="1472008" cy="250250"/>
    <xdr:sp macro="" textlink="">
      <xdr:nvSpPr>
        <xdr:cNvPr id="120" name="29 CuadroTex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857250" y="19250025"/>
          <a:ext cx="1472008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Vn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Vdu/</a:t>
          </a: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238126</xdr:colOff>
      <xdr:row>121</xdr:row>
      <xdr:rowOff>57149</xdr:rowOff>
    </xdr:from>
    <xdr:ext cx="1466850" cy="2667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29 CuadroTexto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 txBox="1"/>
          </xdr:nvSpPr>
          <xdr:spPr>
            <a:xfrm>
              <a:off x="847726" y="19716749"/>
              <a:ext cx="1466850" cy="266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0.53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7" name="29 CuadroTexto">
              <a:extLst>
                <a:ext uri="{FF2B5EF4-FFF2-40B4-BE49-F238E27FC236}">
                  <a16:creationId xmlns:a16="http://schemas.microsoft.com/office/drawing/2014/main" id="{07685D4A-CD47-47BB-99BB-7BBBAA02BF01}"/>
                </a:ext>
              </a:extLst>
            </xdr:cNvPr>
            <xdr:cNvSpPr txBox="1"/>
          </xdr:nvSpPr>
          <xdr:spPr>
            <a:xfrm>
              <a:off x="847726" y="19716749"/>
              <a:ext cx="1466850" cy="266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0.53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√(f^′ c)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. b . d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232966</xdr:colOff>
      <xdr:row>129</xdr:row>
      <xdr:rowOff>76200</xdr:rowOff>
    </xdr:from>
    <xdr:ext cx="1652983" cy="250250"/>
    <xdr:sp macro="" textlink="">
      <xdr:nvSpPr>
        <xdr:cNvPr id="131" name="29 CuadroTexto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842566" y="21059775"/>
          <a:ext cx="1652983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Vdu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(Wnu . T)(Lv - d)</a:t>
          </a:r>
        </a:p>
      </xdr:txBody>
    </xdr:sp>
    <xdr:clientData/>
  </xdr:oneCellAnchor>
  <xdr:oneCellAnchor>
    <xdr:from>
      <xdr:col>1</xdr:col>
      <xdr:colOff>247650</xdr:colOff>
      <xdr:row>132</xdr:row>
      <xdr:rowOff>76200</xdr:rowOff>
    </xdr:from>
    <xdr:ext cx="1472008" cy="250250"/>
    <xdr:sp macro="" textlink="">
      <xdr:nvSpPr>
        <xdr:cNvPr id="143" name="29 CuadroTexto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857250" y="19250025"/>
          <a:ext cx="1472008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Vn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Vdu/</a:t>
          </a: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238126</xdr:colOff>
      <xdr:row>135</xdr:row>
      <xdr:rowOff>73715</xdr:rowOff>
    </xdr:from>
    <xdr:ext cx="1466850" cy="2667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29 CuadroTexto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SpPr txBox="1"/>
          </xdr:nvSpPr>
          <xdr:spPr>
            <a:xfrm>
              <a:off x="851039" y="23347845"/>
              <a:ext cx="1466850" cy="266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0.53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. 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4" name="29 CuadroTexto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SpPr txBox="1"/>
          </xdr:nvSpPr>
          <xdr:spPr>
            <a:xfrm>
              <a:off x="851039" y="23347845"/>
              <a:ext cx="1466850" cy="266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0.53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√(f^′ c)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. b . d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228599</xdr:colOff>
      <xdr:row>145</xdr:row>
      <xdr:rowOff>47625</xdr:rowOff>
    </xdr:from>
    <xdr:ext cx="248602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29 CuadroTexto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 txBox="1"/>
          </xdr:nvSpPr>
          <xdr:spPr>
            <a:xfrm>
              <a:off x="838199" y="23764875"/>
              <a:ext cx="248602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(Wnu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S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Lv</m:t>
                      </m:r>
                    </m:e>
                    <m:sup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</a:t>
              </a:r>
            </a:p>
          </xdr:txBody>
        </xdr:sp>
      </mc:Choice>
      <mc:Fallback xmlns="">
        <xdr:sp macro="" textlink="">
          <xdr:nvSpPr>
            <xdr:cNvPr id="145" name="29 CuadroTexto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 txBox="1"/>
          </xdr:nvSpPr>
          <xdr:spPr>
            <a:xfrm>
              <a:off x="838199" y="23764875"/>
              <a:ext cx="248602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(Wnu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S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Lv^2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</a:t>
              </a:r>
            </a:p>
          </xdr:txBody>
        </xdr:sp>
      </mc:Fallback>
    </mc:AlternateContent>
    <xdr:clientData/>
  </xdr:oneCellAnchor>
  <xdr:oneCellAnchor>
    <xdr:from>
      <xdr:col>1</xdr:col>
      <xdr:colOff>200024</xdr:colOff>
      <xdr:row>148</xdr:row>
      <xdr:rowOff>47625</xdr:rowOff>
    </xdr:from>
    <xdr:ext cx="2486025" cy="250250"/>
    <xdr:sp macro="" textlink="">
      <xdr:nvSpPr>
        <xdr:cNvPr id="146" name="29 CuadroTexto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809624" y="24250650"/>
          <a:ext cx="2486025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As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(Mu)/(</a:t>
          </a: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fy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(d-a/2)</a:t>
          </a:r>
          <a:r>
            <a:rPr lang="es-ES" sz="1050" b="0" i="0" baseline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)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257174</xdr:colOff>
      <xdr:row>151</xdr:row>
      <xdr:rowOff>28575</xdr:rowOff>
    </xdr:from>
    <xdr:ext cx="2486025" cy="250250"/>
    <xdr:sp macro="" textlink="">
      <xdr:nvSpPr>
        <xdr:cNvPr id="147" name="29 CuadroTexto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866774" y="24707850"/>
          <a:ext cx="2486025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a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(As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. fy)/(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0.85 fc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 b</a:t>
          </a:r>
          <a:r>
            <a:rPr lang="es-ES" sz="1050" b="0" i="0" baseline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)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590549</xdr:colOff>
      <xdr:row>159</xdr:row>
      <xdr:rowOff>66675</xdr:rowOff>
    </xdr:from>
    <xdr:ext cx="2486025" cy="250250"/>
    <xdr:sp macro="" textlink="">
      <xdr:nvSpPr>
        <xdr:cNvPr id="148" name="29 CuadroTexto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90549" y="26069925"/>
          <a:ext cx="2486025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As min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ρ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b . d = 0.0018 . b . d 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321365</xdr:colOff>
      <xdr:row>164</xdr:row>
      <xdr:rowOff>86967</xdr:rowOff>
    </xdr:from>
    <xdr:ext cx="101917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29 CuadroTexto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 txBox="1"/>
          </xdr:nvSpPr>
          <xdr:spPr>
            <a:xfrm>
              <a:off x="934278" y="28280967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9" name="29 CuadroTexto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 txBox="1"/>
          </xdr:nvSpPr>
          <xdr:spPr>
            <a:xfrm>
              <a:off x="934278" y="28280967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00" i="0">
                  <a:effectLst/>
                </a:rPr>
                <a:t>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303557</xdr:colOff>
      <xdr:row>167</xdr:row>
      <xdr:rowOff>74958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29 CuadroTexto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SpPr txBox="1"/>
          </xdr:nvSpPr>
          <xdr:spPr>
            <a:xfrm>
              <a:off x="916470" y="28765915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50" name="29 CuadroTexto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SpPr txBox="1"/>
          </xdr:nvSpPr>
          <xdr:spPr>
            <a:xfrm>
              <a:off x="916470" y="28765915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- 2R -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200024</xdr:colOff>
      <xdr:row>175</xdr:row>
      <xdr:rowOff>38100</xdr:rowOff>
    </xdr:from>
    <xdr:ext cx="2486025" cy="250250"/>
    <xdr:sp macro="" textlink="">
      <xdr:nvSpPr>
        <xdr:cNvPr id="151" name="29 CuadroTexto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809624" y="28632150"/>
          <a:ext cx="2486025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Ast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As . T / S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329648</xdr:colOff>
      <xdr:row>178</xdr:row>
      <xdr:rowOff>67917</xdr:rowOff>
    </xdr:from>
    <xdr:ext cx="101917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29 CuadroTexto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 txBox="1"/>
          </xdr:nvSpPr>
          <xdr:spPr>
            <a:xfrm>
              <a:off x="942561" y="30581047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2" name="29 CuadroTexto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 txBox="1"/>
          </xdr:nvSpPr>
          <xdr:spPr>
            <a:xfrm>
              <a:off x="942561" y="30581047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00" i="0">
                  <a:effectLst/>
                </a:rPr>
                <a:t>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295274</xdr:colOff>
      <xdr:row>181</xdr:row>
      <xdr:rowOff>66675</xdr:rowOff>
    </xdr:from>
    <xdr:ext cx="2065270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29 CuadroTexto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908187" y="31076762"/>
              <a:ext cx="2065270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53" name="29 CuadroTexto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908187" y="31076762"/>
              <a:ext cx="2065270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- 2R -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188</xdr:row>
          <xdr:rowOff>0</xdr:rowOff>
        </xdr:from>
        <xdr:to>
          <xdr:col>4</xdr:col>
          <xdr:colOff>274320</xdr:colOff>
          <xdr:row>188</xdr:row>
          <xdr:rowOff>0</xdr:rowOff>
        </xdr:to>
        <xdr:sp macro="" textlink="">
          <xdr:nvSpPr>
            <xdr:cNvPr id="3122" name="Object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188</xdr:row>
          <xdr:rowOff>0</xdr:rowOff>
        </xdr:from>
        <xdr:to>
          <xdr:col>10</xdr:col>
          <xdr:colOff>137160</xdr:colOff>
          <xdr:row>188</xdr:row>
          <xdr:rowOff>0</xdr:rowOff>
        </xdr:to>
        <xdr:sp macro="" textlink="">
          <xdr:nvSpPr>
            <xdr:cNvPr id="3123" name="Object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188</xdr:row>
          <xdr:rowOff>0</xdr:rowOff>
        </xdr:from>
        <xdr:to>
          <xdr:col>5</xdr:col>
          <xdr:colOff>388620</xdr:colOff>
          <xdr:row>188</xdr:row>
          <xdr:rowOff>0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188</xdr:row>
          <xdr:rowOff>0</xdr:rowOff>
        </xdr:from>
        <xdr:to>
          <xdr:col>10</xdr:col>
          <xdr:colOff>175260</xdr:colOff>
          <xdr:row>188</xdr:row>
          <xdr:rowOff>0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188</xdr:row>
          <xdr:rowOff>0</xdr:rowOff>
        </xdr:from>
        <xdr:to>
          <xdr:col>5</xdr:col>
          <xdr:colOff>22860</xdr:colOff>
          <xdr:row>188</xdr:row>
          <xdr:rowOff>0</xdr:rowOff>
        </xdr:to>
        <xdr:sp macro="" textlink="">
          <xdr:nvSpPr>
            <xdr:cNvPr id="3126" name="Object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188</xdr:row>
          <xdr:rowOff>0</xdr:rowOff>
        </xdr:from>
        <xdr:to>
          <xdr:col>9</xdr:col>
          <xdr:colOff>220980</xdr:colOff>
          <xdr:row>188</xdr:row>
          <xdr:rowOff>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0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188</xdr:row>
          <xdr:rowOff>0</xdr:rowOff>
        </xdr:from>
        <xdr:to>
          <xdr:col>10</xdr:col>
          <xdr:colOff>68580</xdr:colOff>
          <xdr:row>188</xdr:row>
          <xdr:rowOff>0</xdr:rowOff>
        </xdr:to>
        <xdr:sp macro="" textlink="">
          <xdr:nvSpPr>
            <xdr:cNvPr id="3128" name="Object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0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188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3129" name="Object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0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188</xdr:row>
          <xdr:rowOff>0</xdr:rowOff>
        </xdr:from>
        <xdr:to>
          <xdr:col>5</xdr:col>
          <xdr:colOff>350520</xdr:colOff>
          <xdr:row>188</xdr:row>
          <xdr:rowOff>0</xdr:rowOff>
        </xdr:to>
        <xdr:sp macro="" textlink="">
          <xdr:nvSpPr>
            <xdr:cNvPr id="3130" name="Object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0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188</xdr:row>
          <xdr:rowOff>0</xdr:rowOff>
        </xdr:from>
        <xdr:to>
          <xdr:col>10</xdr:col>
          <xdr:colOff>213360</xdr:colOff>
          <xdr:row>188</xdr:row>
          <xdr:rowOff>0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0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188</xdr:row>
          <xdr:rowOff>0</xdr:rowOff>
        </xdr:from>
        <xdr:to>
          <xdr:col>11</xdr:col>
          <xdr:colOff>373380</xdr:colOff>
          <xdr:row>188</xdr:row>
          <xdr:rowOff>0</xdr:rowOff>
        </xdr:to>
        <xdr:sp macro="" textlink="">
          <xdr:nvSpPr>
            <xdr:cNvPr id="3132" name="Object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0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188</xdr:row>
          <xdr:rowOff>0</xdr:rowOff>
        </xdr:from>
        <xdr:to>
          <xdr:col>3</xdr:col>
          <xdr:colOff>373380</xdr:colOff>
          <xdr:row>188</xdr:row>
          <xdr:rowOff>0</xdr:rowOff>
        </xdr:to>
        <xdr:sp macro="" textlink="">
          <xdr:nvSpPr>
            <xdr:cNvPr id="3133" name="Object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0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188</xdr:row>
          <xdr:rowOff>0</xdr:rowOff>
        </xdr:from>
        <xdr:to>
          <xdr:col>5</xdr:col>
          <xdr:colOff>22860</xdr:colOff>
          <xdr:row>188</xdr:row>
          <xdr:rowOff>0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0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35" name="Object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0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36" name="Object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0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37" name="Object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0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38" name="Object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0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188</xdr:row>
          <xdr:rowOff>0</xdr:rowOff>
        </xdr:from>
        <xdr:to>
          <xdr:col>0</xdr:col>
          <xdr:colOff>304800</xdr:colOff>
          <xdr:row>188</xdr:row>
          <xdr:rowOff>0</xdr:rowOff>
        </xdr:to>
        <xdr:sp macro="" textlink="">
          <xdr:nvSpPr>
            <xdr:cNvPr id="3139" name="Object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0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188</xdr:row>
          <xdr:rowOff>0</xdr:rowOff>
        </xdr:from>
        <xdr:to>
          <xdr:col>12</xdr:col>
          <xdr:colOff>114300</xdr:colOff>
          <xdr:row>188</xdr:row>
          <xdr:rowOff>0</xdr:rowOff>
        </xdr:to>
        <xdr:sp macro="" textlink="">
          <xdr:nvSpPr>
            <xdr:cNvPr id="3140" name="Object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0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11906</xdr:colOff>
      <xdr:row>188</xdr:row>
      <xdr:rowOff>0</xdr:rowOff>
    </xdr:from>
    <xdr:to>
      <xdr:col>10</xdr:col>
      <xdr:colOff>470297</xdr:colOff>
      <xdr:row>196</xdr:row>
      <xdr:rowOff>155863</xdr:rowOff>
    </xdr:to>
    <xdr:sp macro="" textlink="">
      <xdr:nvSpPr>
        <xdr:cNvPr id="154" name="Rectá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4898231" y="1990725"/>
          <a:ext cx="2372916" cy="147031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155864</xdr:colOff>
      <xdr:row>188</xdr:row>
      <xdr:rowOff>34636</xdr:rowOff>
    </xdr:from>
    <xdr:to>
      <xdr:col>4</xdr:col>
      <xdr:colOff>545523</xdr:colOff>
      <xdr:row>196</xdr:row>
      <xdr:rowOff>155862</xdr:rowOff>
    </xdr:to>
    <xdr:sp macro="" textlink="">
      <xdr:nvSpPr>
        <xdr:cNvPr id="155" name="Forma libre: forma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765464" y="2025361"/>
          <a:ext cx="2437534" cy="1435676"/>
        </a:xfrm>
        <a:custGeom>
          <a:avLst/>
          <a:gdLst>
            <a:gd name="connsiteX0" fmla="*/ 1437409 w 2372591"/>
            <a:gd name="connsiteY0" fmla="*/ 8660 h 1446069"/>
            <a:gd name="connsiteX1" fmla="*/ 1437409 w 2372591"/>
            <a:gd name="connsiteY1" fmla="*/ 952500 h 1446069"/>
            <a:gd name="connsiteX2" fmla="*/ 2372591 w 2372591"/>
            <a:gd name="connsiteY2" fmla="*/ 952500 h 1446069"/>
            <a:gd name="connsiteX3" fmla="*/ 2372591 w 2372591"/>
            <a:gd name="connsiteY3" fmla="*/ 1437410 h 1446069"/>
            <a:gd name="connsiteX4" fmla="*/ 0 w 2372591"/>
            <a:gd name="connsiteY4" fmla="*/ 1446069 h 1446069"/>
            <a:gd name="connsiteX5" fmla="*/ 0 w 2372591"/>
            <a:gd name="connsiteY5" fmla="*/ 943841 h 1446069"/>
            <a:gd name="connsiteX6" fmla="*/ 917864 w 2372591"/>
            <a:gd name="connsiteY6" fmla="*/ 943841 h 1446069"/>
            <a:gd name="connsiteX7" fmla="*/ 917864 w 2372591"/>
            <a:gd name="connsiteY7" fmla="*/ 0 h 1446069"/>
            <a:gd name="connsiteX8" fmla="*/ 1437409 w 2372591"/>
            <a:gd name="connsiteY8" fmla="*/ 8660 h 1446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372591" h="1446069">
              <a:moveTo>
                <a:pt x="1437409" y="8660"/>
              </a:moveTo>
              <a:lnTo>
                <a:pt x="1437409" y="952500"/>
              </a:lnTo>
              <a:lnTo>
                <a:pt x="2372591" y="952500"/>
              </a:lnTo>
              <a:lnTo>
                <a:pt x="2372591" y="1437410"/>
              </a:lnTo>
              <a:lnTo>
                <a:pt x="0" y="1446069"/>
              </a:lnTo>
              <a:lnTo>
                <a:pt x="0" y="943841"/>
              </a:lnTo>
              <a:lnTo>
                <a:pt x="917864" y="943841"/>
              </a:lnTo>
              <a:lnTo>
                <a:pt x="917864" y="0"/>
              </a:lnTo>
              <a:lnTo>
                <a:pt x="1437409" y="8660"/>
              </a:lnTo>
              <a:close/>
            </a:path>
          </a:pathLst>
        </a:cu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342900</xdr:colOff>
      <xdr:row>190</xdr:row>
      <xdr:rowOff>161060</xdr:rowOff>
    </xdr:from>
    <xdr:to>
      <xdr:col>4</xdr:col>
      <xdr:colOff>567048</xdr:colOff>
      <xdr:row>191</xdr:row>
      <xdr:rowOff>0</xdr:rowOff>
    </xdr:to>
    <xdr:cxnSp macro="">
      <xdr:nvCxnSpPr>
        <xdr:cNvPr id="156" name="Conector rec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CxnSpPr/>
      </xdr:nvCxnSpPr>
      <xdr:spPr>
        <a:xfrm flipV="1">
          <a:off x="2276475" y="2475635"/>
          <a:ext cx="948048" cy="8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145611</xdr:colOff>
      <xdr:row>191</xdr:row>
      <xdr:rowOff>62237</xdr:rowOff>
    </xdr:from>
    <xdr:to>
      <xdr:col>9</xdr:col>
      <xdr:colOff>226219</xdr:colOff>
      <xdr:row>193</xdr:row>
      <xdr:rowOff>77390</xdr:rowOff>
    </xdr:to>
    <xdr:sp macro="" textlink="">
      <xdr:nvSpPr>
        <xdr:cNvPr id="157" name="Rectá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727261" y="2538737"/>
          <a:ext cx="690208" cy="35805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119728</xdr:colOff>
      <xdr:row>190</xdr:row>
      <xdr:rowOff>161061</xdr:rowOff>
    </xdr:from>
    <xdr:to>
      <xdr:col>2</xdr:col>
      <xdr:colOff>458176</xdr:colOff>
      <xdr:row>191</xdr:row>
      <xdr:rowOff>1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/>
      </xdr:nvCxnSpPr>
      <xdr:spPr>
        <a:xfrm flipV="1">
          <a:off x="729328" y="2475636"/>
          <a:ext cx="948048" cy="8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201</xdr:row>
      <xdr:rowOff>92534</xdr:rowOff>
    </xdr:from>
    <xdr:to>
      <xdr:col>4</xdr:col>
      <xdr:colOff>544286</xdr:colOff>
      <xdr:row>201</xdr:row>
      <xdr:rowOff>92535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>
          <a:off x="745672" y="33321177"/>
          <a:ext cx="2454728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698046</xdr:colOff>
      <xdr:row>197</xdr:row>
      <xdr:rowOff>106759</xdr:rowOff>
    </xdr:from>
    <xdr:to>
      <xdr:col>10</xdr:col>
      <xdr:colOff>475228</xdr:colOff>
      <xdr:row>197</xdr:row>
      <xdr:rowOff>106760</xdr:rowOff>
    </xdr:to>
    <xdr:cxnSp macro="">
      <xdr:nvCxnSpPr>
        <xdr:cNvPr id="181" name="Conector recto de flecha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>
          <a:off x="4889046" y="33031509"/>
          <a:ext cx="2399732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187</xdr:row>
      <xdr:rowOff>165893</xdr:rowOff>
    </xdr:from>
    <xdr:to>
      <xdr:col>6</xdr:col>
      <xdr:colOff>590153</xdr:colOff>
      <xdr:row>197</xdr:row>
      <xdr:rowOff>5160</xdr:rowOff>
    </xdr:to>
    <xdr:cxnSp macro="">
      <xdr:nvCxnSpPr>
        <xdr:cNvPr id="182" name="Conector recto de flecha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/>
      </xdr:nvCxnSpPr>
      <xdr:spPr>
        <a:xfrm flipV="1">
          <a:off x="4775200" y="31414243"/>
          <a:ext cx="5953" cy="15156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214978</xdr:colOff>
      <xdr:row>196</xdr:row>
      <xdr:rowOff>76200</xdr:rowOff>
    </xdr:from>
    <xdr:to>
      <xdr:col>4</xdr:col>
      <xdr:colOff>457200</xdr:colOff>
      <xdr:row>196</xdr:row>
      <xdr:rowOff>76202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/>
      </xdr:nvCxnSpPr>
      <xdr:spPr>
        <a:xfrm flipV="1">
          <a:off x="824578" y="32261175"/>
          <a:ext cx="2290097" cy="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41493</xdr:colOff>
      <xdr:row>193</xdr:row>
      <xdr:rowOff>114300</xdr:rowOff>
    </xdr:from>
    <xdr:to>
      <xdr:col>5</xdr:col>
      <xdr:colOff>49001</xdr:colOff>
      <xdr:row>197</xdr:row>
      <xdr:rowOff>10885</xdr:rowOff>
    </xdr:to>
    <xdr:cxnSp macro="">
      <xdr:nvCxnSpPr>
        <xdr:cNvPr id="189" name="Conector recto de flecha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3356193" y="2933700"/>
          <a:ext cx="7508" cy="5442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243568</xdr:colOff>
      <xdr:row>195</xdr:row>
      <xdr:rowOff>157842</xdr:rowOff>
    </xdr:from>
    <xdr:to>
      <xdr:col>1</xdr:col>
      <xdr:colOff>300718</xdr:colOff>
      <xdr:row>196</xdr:row>
      <xdr:rowOff>61232</xdr:rowOff>
    </xdr:to>
    <xdr:sp macro="" textlink="">
      <xdr:nvSpPr>
        <xdr:cNvPr id="4" name="Diagrama de flujo: co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53168" y="32406771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395968</xdr:colOff>
      <xdr:row>195</xdr:row>
      <xdr:rowOff>157838</xdr:rowOff>
    </xdr:from>
    <xdr:to>
      <xdr:col>1</xdr:col>
      <xdr:colOff>453118</xdr:colOff>
      <xdr:row>196</xdr:row>
      <xdr:rowOff>61228</xdr:rowOff>
    </xdr:to>
    <xdr:sp macro="" textlink="">
      <xdr:nvSpPr>
        <xdr:cNvPr id="191" name="Diagrama de flujo: conector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005568" y="32406767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548368</xdr:colOff>
      <xdr:row>195</xdr:row>
      <xdr:rowOff>157836</xdr:rowOff>
    </xdr:from>
    <xdr:to>
      <xdr:col>1</xdr:col>
      <xdr:colOff>605518</xdr:colOff>
      <xdr:row>196</xdr:row>
      <xdr:rowOff>61226</xdr:rowOff>
    </xdr:to>
    <xdr:sp macro="" textlink="">
      <xdr:nvSpPr>
        <xdr:cNvPr id="192" name="Diagrama de flujo: conector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1157968" y="32406765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91168</xdr:colOff>
      <xdr:row>195</xdr:row>
      <xdr:rowOff>157832</xdr:rowOff>
    </xdr:from>
    <xdr:to>
      <xdr:col>2</xdr:col>
      <xdr:colOff>148318</xdr:colOff>
      <xdr:row>196</xdr:row>
      <xdr:rowOff>61222</xdr:rowOff>
    </xdr:to>
    <xdr:sp macro="" textlink="">
      <xdr:nvSpPr>
        <xdr:cNvPr id="193" name="Diagrama de flujo: conector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1310368" y="32406761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243568</xdr:colOff>
      <xdr:row>195</xdr:row>
      <xdr:rowOff>157829</xdr:rowOff>
    </xdr:from>
    <xdr:to>
      <xdr:col>2</xdr:col>
      <xdr:colOff>300718</xdr:colOff>
      <xdr:row>196</xdr:row>
      <xdr:rowOff>61219</xdr:rowOff>
    </xdr:to>
    <xdr:sp macro="" textlink="">
      <xdr:nvSpPr>
        <xdr:cNvPr id="194" name="Diagrama de flujo: co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1462768" y="32406758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395968</xdr:colOff>
      <xdr:row>195</xdr:row>
      <xdr:rowOff>157827</xdr:rowOff>
    </xdr:from>
    <xdr:to>
      <xdr:col>2</xdr:col>
      <xdr:colOff>453118</xdr:colOff>
      <xdr:row>196</xdr:row>
      <xdr:rowOff>61217</xdr:rowOff>
    </xdr:to>
    <xdr:sp macro="" textlink="">
      <xdr:nvSpPr>
        <xdr:cNvPr id="195" name="Diagrama de flujo: conector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1615168" y="32406756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726958</xdr:colOff>
      <xdr:row>195</xdr:row>
      <xdr:rowOff>157823</xdr:rowOff>
    </xdr:from>
    <xdr:to>
      <xdr:col>3</xdr:col>
      <xdr:colOff>34014</xdr:colOff>
      <xdr:row>196</xdr:row>
      <xdr:rowOff>61213</xdr:rowOff>
    </xdr:to>
    <xdr:sp macro="" textlink="">
      <xdr:nvSpPr>
        <xdr:cNvPr id="196" name="Diagrama de flujo: co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1953302" y="31268854"/>
          <a:ext cx="57150" cy="6412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140154</xdr:colOff>
      <xdr:row>195</xdr:row>
      <xdr:rowOff>157817</xdr:rowOff>
    </xdr:from>
    <xdr:to>
      <xdr:col>3</xdr:col>
      <xdr:colOff>197304</xdr:colOff>
      <xdr:row>196</xdr:row>
      <xdr:rowOff>61207</xdr:rowOff>
    </xdr:to>
    <xdr:sp macro="" textlink="">
      <xdr:nvSpPr>
        <xdr:cNvPr id="198" name="Diagrama de flujo: co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072368" y="32406746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292554</xdr:colOff>
      <xdr:row>195</xdr:row>
      <xdr:rowOff>157813</xdr:rowOff>
    </xdr:from>
    <xdr:to>
      <xdr:col>3</xdr:col>
      <xdr:colOff>349704</xdr:colOff>
      <xdr:row>196</xdr:row>
      <xdr:rowOff>61203</xdr:rowOff>
    </xdr:to>
    <xdr:sp macro="" textlink="">
      <xdr:nvSpPr>
        <xdr:cNvPr id="199" name="Diagrama de flujo: conector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224768" y="32406742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444954</xdr:colOff>
      <xdr:row>195</xdr:row>
      <xdr:rowOff>157809</xdr:rowOff>
    </xdr:from>
    <xdr:to>
      <xdr:col>3</xdr:col>
      <xdr:colOff>502104</xdr:colOff>
      <xdr:row>196</xdr:row>
      <xdr:rowOff>61199</xdr:rowOff>
    </xdr:to>
    <xdr:sp macro="" textlink="">
      <xdr:nvSpPr>
        <xdr:cNvPr id="200" name="Diagrama de flujo: conector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377168" y="32406738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597354</xdr:colOff>
      <xdr:row>195</xdr:row>
      <xdr:rowOff>157806</xdr:rowOff>
    </xdr:from>
    <xdr:to>
      <xdr:col>3</xdr:col>
      <xdr:colOff>654504</xdr:colOff>
      <xdr:row>196</xdr:row>
      <xdr:rowOff>61196</xdr:rowOff>
    </xdr:to>
    <xdr:sp macro="" textlink="">
      <xdr:nvSpPr>
        <xdr:cNvPr id="201" name="Diagrama de flujo: conector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2529568" y="32406735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25854</xdr:colOff>
      <xdr:row>195</xdr:row>
      <xdr:rowOff>157802</xdr:rowOff>
    </xdr:from>
    <xdr:to>
      <xdr:col>4</xdr:col>
      <xdr:colOff>83004</xdr:colOff>
      <xdr:row>196</xdr:row>
      <xdr:rowOff>61192</xdr:rowOff>
    </xdr:to>
    <xdr:sp macro="" textlink="">
      <xdr:nvSpPr>
        <xdr:cNvPr id="202" name="Diagrama de flujo: conector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681968" y="32406731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178254</xdr:colOff>
      <xdr:row>195</xdr:row>
      <xdr:rowOff>157798</xdr:rowOff>
    </xdr:from>
    <xdr:to>
      <xdr:col>4</xdr:col>
      <xdr:colOff>235404</xdr:colOff>
      <xdr:row>196</xdr:row>
      <xdr:rowOff>61188</xdr:rowOff>
    </xdr:to>
    <xdr:sp macro="" textlink="">
      <xdr:nvSpPr>
        <xdr:cNvPr id="203" name="Diagrama de flujo: co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834368" y="32406727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330654</xdr:colOff>
      <xdr:row>195</xdr:row>
      <xdr:rowOff>157794</xdr:rowOff>
    </xdr:from>
    <xdr:to>
      <xdr:col>4</xdr:col>
      <xdr:colOff>387804</xdr:colOff>
      <xdr:row>196</xdr:row>
      <xdr:rowOff>61184</xdr:rowOff>
    </xdr:to>
    <xdr:sp macro="" textlink="">
      <xdr:nvSpPr>
        <xdr:cNvPr id="204" name="Diagrama de flujo: co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86768" y="32406723"/>
          <a:ext cx="57150" cy="6667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353793</xdr:colOff>
      <xdr:row>195</xdr:row>
      <xdr:rowOff>108857</xdr:rowOff>
    </xdr:from>
    <xdr:to>
      <xdr:col>1</xdr:col>
      <xdr:colOff>489864</xdr:colOff>
      <xdr:row>196</xdr:row>
      <xdr:rowOff>97972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64259" y="31844425"/>
          <a:ext cx="136071" cy="149308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48990</xdr:colOff>
      <xdr:row>195</xdr:row>
      <xdr:rowOff>114300</xdr:rowOff>
    </xdr:from>
    <xdr:to>
      <xdr:col>2</xdr:col>
      <xdr:colOff>185061</xdr:colOff>
      <xdr:row>196</xdr:row>
      <xdr:rowOff>103415</xdr:rowOff>
    </xdr:to>
    <xdr:sp macro="" textlink="">
      <xdr:nvSpPr>
        <xdr:cNvPr id="206" name="Elips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1269922" y="31849868"/>
          <a:ext cx="136071" cy="149308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421829</xdr:colOff>
      <xdr:row>196</xdr:row>
      <xdr:rowOff>97972</xdr:rowOff>
    </xdr:from>
    <xdr:to>
      <xdr:col>1</xdr:col>
      <xdr:colOff>506565</xdr:colOff>
      <xdr:row>198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cxnSpLocks/>
          <a:endCxn id="5" idx="4"/>
        </xdr:cNvCxnSpPr>
      </xdr:nvCxnSpPr>
      <xdr:spPr>
        <a:xfrm flipH="1" flipV="1">
          <a:off x="1032295" y="31993733"/>
          <a:ext cx="84736" cy="317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506557</xdr:colOff>
      <xdr:row>196</xdr:row>
      <xdr:rowOff>103415</xdr:rowOff>
    </xdr:from>
    <xdr:to>
      <xdr:col>2</xdr:col>
      <xdr:colOff>117026</xdr:colOff>
      <xdr:row>198</xdr:row>
      <xdr:rowOff>95250</xdr:rowOff>
    </xdr:to>
    <xdr:cxnSp macro="">
      <xdr:nvCxnSpPr>
        <xdr:cNvPr id="212" name="Conector recto de flecha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  <a:endCxn id="206" idx="4"/>
        </xdr:cNvCxnSpPr>
      </xdr:nvCxnSpPr>
      <xdr:spPr>
        <a:xfrm flipV="1">
          <a:off x="1117023" y="31999176"/>
          <a:ext cx="220935" cy="3122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615042</xdr:colOff>
      <xdr:row>198</xdr:row>
      <xdr:rowOff>117140</xdr:rowOff>
    </xdr:from>
    <xdr:ext cx="244929" cy="223034"/>
    <xdr:sp macro="" textlink="">
      <xdr:nvSpPr>
        <xdr:cNvPr id="215" name="29 CuadroTexto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1227955" y="33968162"/>
          <a:ext cx="244929" cy="223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Ø</a:t>
          </a:r>
          <a:endParaRPr lang="es-PE">
            <a:effectLst/>
          </a:endParaRPr>
        </a:p>
      </xdr:txBody>
    </xdr:sp>
    <xdr:clientData/>
  </xdr:oneCellAnchor>
  <xdr:twoCellAnchor>
    <xdr:from>
      <xdr:col>3</xdr:col>
      <xdr:colOff>364672</xdr:colOff>
      <xdr:row>196</xdr:row>
      <xdr:rowOff>86593</xdr:rowOff>
    </xdr:from>
    <xdr:to>
      <xdr:col>3</xdr:col>
      <xdr:colOff>554182</xdr:colOff>
      <xdr:row>199</xdr:row>
      <xdr:rowOff>92529</xdr:rowOff>
    </xdr:to>
    <xdr:cxnSp macro="">
      <xdr:nvCxnSpPr>
        <xdr:cNvPr id="221" name="Conector recto de flecha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/>
      </xdr:nvCxnSpPr>
      <xdr:spPr>
        <a:xfrm flipV="1">
          <a:off x="2296886" y="32498807"/>
          <a:ext cx="189510" cy="49579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469684</xdr:colOff>
      <xdr:row>199</xdr:row>
      <xdr:rowOff>118119</xdr:rowOff>
    </xdr:from>
    <xdr:ext cx="244929" cy="223034"/>
    <xdr:sp macro="" textlink="">
      <xdr:nvSpPr>
        <xdr:cNvPr id="222" name="29 CuadroTexto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2457510" y="34134793"/>
          <a:ext cx="244929" cy="223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Ø</a:t>
          </a:r>
          <a:endParaRPr lang="es-PE" sz="1050" b="0" i="0">
            <a:solidFill>
              <a:sysClr val="windowText" lastClr="000000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363682</xdr:colOff>
      <xdr:row>199</xdr:row>
      <xdr:rowOff>86592</xdr:rowOff>
    </xdr:from>
    <xdr:to>
      <xdr:col>4</xdr:col>
      <xdr:colOff>168853</xdr:colOff>
      <xdr:row>199</xdr:row>
      <xdr:rowOff>95251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 flipV="1">
          <a:off x="2301812" y="33382679"/>
          <a:ext cx="525758" cy="86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508537</xdr:colOff>
      <xdr:row>198</xdr:row>
      <xdr:rowOff>90674</xdr:rowOff>
    </xdr:from>
    <xdr:to>
      <xdr:col>2</xdr:col>
      <xdr:colOff>426276</xdr:colOff>
      <xdr:row>198</xdr:row>
      <xdr:rowOff>99333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flipH="1" flipV="1">
          <a:off x="1118137" y="32829460"/>
          <a:ext cx="527339" cy="86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100678</xdr:colOff>
      <xdr:row>195</xdr:row>
      <xdr:rowOff>138116</xdr:rowOff>
    </xdr:from>
    <xdr:to>
      <xdr:col>10</xdr:col>
      <xdr:colOff>361950</xdr:colOff>
      <xdr:row>195</xdr:row>
      <xdr:rowOff>147639</xdr:rowOff>
    </xdr:to>
    <xdr:cxnSp macro="">
      <xdr:nvCxnSpPr>
        <xdr:cNvPr id="241" name="Conector rec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>
          <a:off x="4982241" y="31963522"/>
          <a:ext cx="2172225" cy="95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188</xdr:row>
      <xdr:rowOff>63502</xdr:rowOff>
    </xdr:from>
    <xdr:to>
      <xdr:col>10</xdr:col>
      <xdr:colOff>257175</xdr:colOff>
      <xdr:row>196</xdr:row>
      <xdr:rowOff>114300</xdr:rowOff>
    </xdr:to>
    <xdr:cxnSp macro="">
      <xdr:nvCxnSpPr>
        <xdr:cNvPr id="243" name="Conector rec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flipV="1">
          <a:off x="7067550" y="31502352"/>
          <a:ext cx="3175" cy="137159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596349</xdr:colOff>
      <xdr:row>195</xdr:row>
      <xdr:rowOff>149088</xdr:rowOff>
    </xdr:from>
    <xdr:to>
      <xdr:col>8</xdr:col>
      <xdr:colOff>8283</xdr:colOff>
      <xdr:row>200</xdr:row>
      <xdr:rowOff>99391</xdr:rowOff>
    </xdr:to>
    <xdr:cxnSp macro="">
      <xdr:nvCxnSpPr>
        <xdr:cNvPr id="247" name="Conector recto de flecha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H="1" flipV="1">
          <a:off x="5483088" y="32782566"/>
          <a:ext cx="107673" cy="7785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363310</xdr:colOff>
      <xdr:row>199</xdr:row>
      <xdr:rowOff>121093</xdr:rowOff>
    </xdr:from>
    <xdr:ext cx="244929" cy="223034"/>
    <xdr:sp macro="" textlink="">
      <xdr:nvSpPr>
        <xdr:cNvPr id="248" name="29 CuadroTexto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6036897" y="34137767"/>
          <a:ext cx="244929" cy="223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Ø</a:t>
          </a:r>
          <a:endParaRPr lang="es-PE">
            <a:effectLst/>
          </a:endParaRPr>
        </a:p>
      </xdr:txBody>
    </xdr:sp>
    <xdr:clientData/>
  </xdr:oneCellAnchor>
  <xdr:twoCellAnchor>
    <xdr:from>
      <xdr:col>10</xdr:col>
      <xdr:colOff>260350</xdr:colOff>
      <xdr:row>192</xdr:row>
      <xdr:rowOff>12701</xdr:rowOff>
    </xdr:from>
    <xdr:to>
      <xdr:col>11</xdr:col>
      <xdr:colOff>43543</xdr:colOff>
      <xdr:row>193</xdr:row>
      <xdr:rowOff>97972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 flipH="1" flipV="1">
          <a:off x="7063921" y="31771772"/>
          <a:ext cx="392793" cy="2485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363310</xdr:colOff>
      <xdr:row>192</xdr:row>
      <xdr:rowOff>122825</xdr:rowOff>
    </xdr:from>
    <xdr:ext cx="244929" cy="223034"/>
    <xdr:sp macro="" textlink="">
      <xdr:nvSpPr>
        <xdr:cNvPr id="258" name="29 CuadroTexto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7875636" y="32979934"/>
          <a:ext cx="244929" cy="223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Ø</a:t>
          </a:r>
          <a:endParaRPr lang="es-PE">
            <a:effectLst/>
          </a:endParaRPr>
        </a:p>
      </xdr:txBody>
    </xdr:sp>
    <xdr:clientData/>
  </xdr:oneCellAnchor>
  <xdr:twoCellAnchor>
    <xdr:from>
      <xdr:col>3</xdr:col>
      <xdr:colOff>360859</xdr:colOff>
      <xdr:row>193</xdr:row>
      <xdr:rowOff>160759</xdr:rowOff>
    </xdr:from>
    <xdr:to>
      <xdr:col>4</xdr:col>
      <xdr:colOff>166030</xdr:colOff>
      <xdr:row>194</xdr:row>
      <xdr:rowOff>3766</xdr:rowOff>
    </xdr:to>
    <xdr:cxnSp macro="">
      <xdr:nvCxnSpPr>
        <xdr:cNvPr id="205" name="Conector rec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/>
      </xdr:nvCxnSpPr>
      <xdr:spPr>
        <a:xfrm flipH="1" flipV="1">
          <a:off x="2298989" y="32462933"/>
          <a:ext cx="525758" cy="8659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5679</xdr:colOff>
      <xdr:row>200</xdr:row>
      <xdr:rowOff>93122</xdr:rowOff>
    </xdr:from>
    <xdr:to>
      <xdr:col>8</xdr:col>
      <xdr:colOff>219258</xdr:colOff>
      <xdr:row>200</xdr:row>
      <xdr:rowOff>93948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 flipH="1">
          <a:off x="5590050" y="33158479"/>
          <a:ext cx="213579" cy="82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193</xdr:row>
      <xdr:rowOff>97972</xdr:rowOff>
    </xdr:from>
    <xdr:to>
      <xdr:col>11</xdr:col>
      <xdr:colOff>153945</xdr:colOff>
      <xdr:row>193</xdr:row>
      <xdr:rowOff>104008</xdr:rowOff>
    </xdr:to>
    <xdr:cxnSp macro="">
      <xdr:nvCxnSpPr>
        <xdr:cNvPr id="208" name="Conector rec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/>
      </xdr:nvCxnSpPr>
      <xdr:spPr>
        <a:xfrm flipH="1" flipV="1">
          <a:off x="7451271" y="32020329"/>
          <a:ext cx="115845" cy="603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257173</xdr:colOff>
      <xdr:row>209</xdr:row>
      <xdr:rowOff>89189</xdr:rowOff>
    </xdr:from>
    <xdr:ext cx="1590676" cy="250250"/>
    <xdr:sp macro="" textlink="">
      <xdr:nvSpPr>
        <xdr:cNvPr id="210" name="29 CuadroTexto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863309" y="34794825"/>
          <a:ext cx="1590676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Lo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Lv - R</a:t>
          </a:r>
        </a:p>
      </xdr:txBody>
    </xdr:sp>
    <xdr:clientData/>
  </xdr:oneCellAnchor>
  <xdr:oneCellAnchor>
    <xdr:from>
      <xdr:col>1</xdr:col>
      <xdr:colOff>210416</xdr:colOff>
      <xdr:row>214</xdr:row>
      <xdr:rowOff>33768</xdr:rowOff>
    </xdr:from>
    <xdr:ext cx="837334" cy="2346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29 CuadroTexto">
              <a:extLst>
                <a:ext uri="{FF2B5EF4-FFF2-40B4-BE49-F238E27FC236}">
                  <a16:creationId xmlns:a16="http://schemas.microsoft.com/office/drawing/2014/main" id="{00000000-0008-0000-0000-0000D3000000}"/>
                </a:ext>
              </a:extLst>
            </xdr:cNvPr>
            <xdr:cNvSpPr txBox="1"/>
          </xdr:nvSpPr>
          <xdr:spPr>
            <a:xfrm>
              <a:off x="816552" y="35562018"/>
              <a:ext cx="837334" cy="234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# 11</a:t>
              </a:r>
            </a:p>
          </xdr:txBody>
        </xdr:sp>
      </mc:Choice>
      <mc:Fallback xmlns="">
        <xdr:sp macro="" textlink="">
          <xdr:nvSpPr>
            <xdr:cNvPr id="211" name="29 CuadroTexto">
              <a:extLst>
                <a:ext uri="{FF2B5EF4-FFF2-40B4-BE49-F238E27FC236}">
                  <a16:creationId xmlns:a16="http://schemas.microsoft.com/office/drawing/2014/main" id="{00000000-0008-0000-0000-0000D3000000}"/>
                </a:ext>
              </a:extLst>
            </xdr:cNvPr>
            <xdr:cNvSpPr txBox="1"/>
          </xdr:nvSpPr>
          <xdr:spPr>
            <a:xfrm>
              <a:off x="816552" y="35562018"/>
              <a:ext cx="837334" cy="234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# 11</a:t>
              </a:r>
            </a:p>
          </xdr:txBody>
        </xdr:sp>
      </mc:Fallback>
    </mc:AlternateContent>
    <xdr:clientData/>
  </xdr:oneCellAnchor>
  <xdr:oneCellAnchor>
    <xdr:from>
      <xdr:col>1</xdr:col>
      <xdr:colOff>180975</xdr:colOff>
      <xdr:row>215</xdr:row>
      <xdr:rowOff>69273</xdr:rowOff>
    </xdr:from>
    <xdr:ext cx="1732684" cy="311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29 CuadroTexto">
              <a:extLst>
                <a:ext uri="{FF2B5EF4-FFF2-40B4-BE49-F238E27FC236}">
                  <a16:creationId xmlns:a16="http://schemas.microsoft.com/office/drawing/2014/main" id="{00000000-0008-0000-0000-0000D5000000}"/>
                </a:ext>
              </a:extLst>
            </xdr:cNvPr>
            <xdr:cNvSpPr txBox="1"/>
          </xdr:nvSpPr>
          <xdr:spPr>
            <a:xfrm>
              <a:off x="787111" y="35762046"/>
              <a:ext cx="1732684" cy="311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0.06 ((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fy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)/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213" name="29 CuadroTexto">
              <a:extLst>
                <a:ext uri="{FF2B5EF4-FFF2-40B4-BE49-F238E27FC236}">
                  <a16:creationId xmlns:a16="http://schemas.microsoft.com/office/drawing/2014/main" id="{00000000-0008-0000-0000-0000D5000000}"/>
                </a:ext>
              </a:extLst>
            </xdr:cNvPr>
            <xdr:cNvSpPr txBox="1"/>
          </xdr:nvSpPr>
          <xdr:spPr>
            <a:xfrm>
              <a:off x="787111" y="35762046"/>
              <a:ext cx="1732684" cy="311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0.06 ((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. fy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)/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√(f^′ c)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527338</xdr:colOff>
      <xdr:row>214</xdr:row>
      <xdr:rowOff>160190</xdr:rowOff>
    </xdr:from>
    <xdr:ext cx="1178503" cy="2346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29 CuadroTexto">
              <a:extLst>
                <a:ext uri="{FF2B5EF4-FFF2-40B4-BE49-F238E27FC236}">
                  <a16:creationId xmlns:a16="http://schemas.microsoft.com/office/drawing/2014/main" id="{00000000-0008-0000-0000-0000D6000000}"/>
                </a:ext>
              </a:extLst>
            </xdr:cNvPr>
            <xdr:cNvSpPr txBox="1"/>
          </xdr:nvSpPr>
          <xdr:spPr>
            <a:xfrm>
              <a:off x="2458315" y="35688440"/>
              <a:ext cx="1178503" cy="234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0.0057 .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fy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4" name="29 CuadroTexto">
              <a:extLst>
                <a:ext uri="{FF2B5EF4-FFF2-40B4-BE49-F238E27FC236}">
                  <a16:creationId xmlns:a16="http://schemas.microsoft.com/office/drawing/2014/main" id="{00000000-0008-0000-0000-0000D6000000}"/>
                </a:ext>
              </a:extLst>
            </xdr:cNvPr>
            <xdr:cNvSpPr txBox="1"/>
          </xdr:nvSpPr>
          <xdr:spPr>
            <a:xfrm>
              <a:off x="2458315" y="35688440"/>
              <a:ext cx="1178503" cy="234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0.0057 . "d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fy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523873</xdr:colOff>
      <xdr:row>216</xdr:row>
      <xdr:rowOff>44159</xdr:rowOff>
    </xdr:from>
    <xdr:ext cx="1178503" cy="234664"/>
    <xdr:sp macro="" textlink="">
      <xdr:nvSpPr>
        <xdr:cNvPr id="216" name="29 CuadroTexto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2454850" y="35901454"/>
          <a:ext cx="1178503" cy="234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30 cm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180976</xdr:colOff>
      <xdr:row>217</xdr:row>
      <xdr:rowOff>104775</xdr:rowOff>
    </xdr:from>
    <xdr:ext cx="1732684" cy="225135"/>
    <xdr:sp macro="" textlink="">
      <xdr:nvSpPr>
        <xdr:cNvPr id="217" name="29 CuadroTexto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790576" y="34975800"/>
          <a:ext cx="173268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Lde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λ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d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.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 = 0.80 Ld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254315</xdr:colOff>
      <xdr:row>234</xdr:row>
      <xdr:rowOff>92170</xdr:rowOff>
    </xdr:from>
    <xdr:ext cx="1732684" cy="225135"/>
    <xdr:sp macro="" textlink="">
      <xdr:nvSpPr>
        <xdr:cNvPr id="218" name="29 CuadroTexto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867228" y="40130300"/>
          <a:ext cx="173268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Pu / </a:t>
          </a: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173182</xdr:colOff>
      <xdr:row>240</xdr:row>
      <xdr:rowOff>51955</xdr:rowOff>
    </xdr:from>
    <xdr:ext cx="2251364" cy="225135"/>
    <xdr:sp macro="" textlink="">
      <xdr:nvSpPr>
        <xdr:cNvPr id="219" name="29 CuadroTexto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779318" y="39372887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0.85 f'c . Ac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= 0.85 </a:t>
          </a: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f'c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. t1 . t2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255</xdr:row>
          <xdr:rowOff>0</xdr:rowOff>
        </xdr:from>
        <xdr:to>
          <xdr:col>5</xdr:col>
          <xdr:colOff>137160</xdr:colOff>
          <xdr:row>255</xdr:row>
          <xdr:rowOff>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0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255</xdr:row>
          <xdr:rowOff>0</xdr:rowOff>
        </xdr:from>
        <xdr:to>
          <xdr:col>5</xdr:col>
          <xdr:colOff>175260</xdr:colOff>
          <xdr:row>255</xdr:row>
          <xdr:rowOff>0</xdr:rowOff>
        </xdr:to>
        <xdr:sp macro="" textlink="">
          <xdr:nvSpPr>
            <xdr:cNvPr id="3143" name="Object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0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255</xdr:row>
          <xdr:rowOff>0</xdr:rowOff>
        </xdr:from>
        <xdr:to>
          <xdr:col>4</xdr:col>
          <xdr:colOff>220980</xdr:colOff>
          <xdr:row>255</xdr:row>
          <xdr:rowOff>0</xdr:rowOff>
        </xdr:to>
        <xdr:sp macro="" textlink="">
          <xdr:nvSpPr>
            <xdr:cNvPr id="3144" name="Object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0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255</xdr:row>
          <xdr:rowOff>0</xdr:rowOff>
        </xdr:from>
        <xdr:to>
          <xdr:col>5</xdr:col>
          <xdr:colOff>68580</xdr:colOff>
          <xdr:row>255</xdr:row>
          <xdr:rowOff>0</xdr:rowOff>
        </xdr:to>
        <xdr:sp macro="" textlink="">
          <xdr:nvSpPr>
            <xdr:cNvPr id="3145" name="Object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0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289560</xdr:colOff>
          <xdr:row>255</xdr:row>
          <xdr:rowOff>0</xdr:rowOff>
        </xdr:from>
        <xdr:to>
          <xdr:col>4</xdr:col>
          <xdr:colOff>0</xdr:colOff>
          <xdr:row>255</xdr:row>
          <xdr:rowOff>0</xdr:rowOff>
        </xdr:to>
        <xdr:sp macro="" textlink="">
          <xdr:nvSpPr>
            <xdr:cNvPr id="3146" name="Object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0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255</xdr:row>
          <xdr:rowOff>0</xdr:rowOff>
        </xdr:from>
        <xdr:to>
          <xdr:col>5</xdr:col>
          <xdr:colOff>213360</xdr:colOff>
          <xdr:row>255</xdr:row>
          <xdr:rowOff>0</xdr:rowOff>
        </xdr:to>
        <xdr:sp macro="" textlink="">
          <xdr:nvSpPr>
            <xdr:cNvPr id="3147" name="Object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0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255</xdr:row>
          <xdr:rowOff>0</xdr:rowOff>
        </xdr:from>
        <xdr:to>
          <xdr:col>6</xdr:col>
          <xdr:colOff>373380</xdr:colOff>
          <xdr:row>255</xdr:row>
          <xdr:rowOff>0</xdr:rowOff>
        </xdr:to>
        <xdr:sp macro="" textlink="">
          <xdr:nvSpPr>
            <xdr:cNvPr id="3148" name="Object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255</xdr:row>
          <xdr:rowOff>0</xdr:rowOff>
        </xdr:from>
        <xdr:to>
          <xdr:col>7</xdr:col>
          <xdr:colOff>114300</xdr:colOff>
          <xdr:row>255</xdr:row>
          <xdr:rowOff>0</xdr:rowOff>
        </xdr:to>
        <xdr:sp macro="" textlink="">
          <xdr:nvSpPr>
            <xdr:cNvPr id="3149" name="Object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0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11906</xdr:colOff>
      <xdr:row>255</xdr:row>
      <xdr:rowOff>0</xdr:rowOff>
    </xdr:from>
    <xdr:to>
      <xdr:col>5</xdr:col>
      <xdr:colOff>470297</xdr:colOff>
      <xdr:row>263</xdr:row>
      <xdr:rowOff>155863</xdr:rowOff>
    </xdr:to>
    <xdr:sp macro="" textlink="">
      <xdr:nvSpPr>
        <xdr:cNvPr id="226" name="Rectá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4895633" y="31224682"/>
          <a:ext cx="2363391" cy="147204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145611</xdr:colOff>
      <xdr:row>258</xdr:row>
      <xdr:rowOff>62237</xdr:rowOff>
    </xdr:from>
    <xdr:to>
      <xdr:col>4</xdr:col>
      <xdr:colOff>226219</xdr:colOff>
      <xdr:row>260</xdr:row>
      <xdr:rowOff>77390</xdr:rowOff>
    </xdr:to>
    <xdr:sp macro="" textlink="">
      <xdr:nvSpPr>
        <xdr:cNvPr id="227" name="Rectá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722066" y="31780487"/>
          <a:ext cx="686744" cy="344198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698046</xdr:colOff>
      <xdr:row>264</xdr:row>
      <xdr:rowOff>106759</xdr:rowOff>
    </xdr:from>
    <xdr:to>
      <xdr:col>5</xdr:col>
      <xdr:colOff>475228</xdr:colOff>
      <xdr:row>264</xdr:row>
      <xdr:rowOff>106760</xdr:rowOff>
    </xdr:to>
    <xdr:cxnSp macro="">
      <xdr:nvCxnSpPr>
        <xdr:cNvPr id="228" name="Conector recto de flecha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/>
      </xdr:nvCxnSpPr>
      <xdr:spPr>
        <a:xfrm>
          <a:off x="4880387" y="32812145"/>
          <a:ext cx="2383568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614795</xdr:colOff>
      <xdr:row>256</xdr:row>
      <xdr:rowOff>95250</xdr:rowOff>
    </xdr:from>
    <xdr:to>
      <xdr:col>5</xdr:col>
      <xdr:colOff>614795</xdr:colOff>
      <xdr:row>262</xdr:row>
      <xdr:rowOff>95250</xdr:rowOff>
    </xdr:to>
    <xdr:cxnSp macro="">
      <xdr:nvCxnSpPr>
        <xdr:cNvPr id="229" name="Conector recto de flecha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/>
      </xdr:nvCxnSpPr>
      <xdr:spPr>
        <a:xfrm flipV="1">
          <a:off x="3931227" y="42100500"/>
          <a:ext cx="0" cy="9871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181839</xdr:colOff>
      <xdr:row>250</xdr:row>
      <xdr:rowOff>25979</xdr:rowOff>
    </xdr:from>
    <xdr:ext cx="2251364" cy="225135"/>
    <xdr:sp macro="" textlink="">
      <xdr:nvSpPr>
        <xdr:cNvPr id="240" name="29 CuadroTexto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787975" y="41018115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0.85 f'c . Ao</a:t>
          </a:r>
        </a:p>
      </xdr:txBody>
    </xdr:sp>
    <xdr:clientData/>
  </xdr:oneCellAnchor>
  <xdr:oneCellAnchor>
    <xdr:from>
      <xdr:col>1</xdr:col>
      <xdr:colOff>178376</xdr:colOff>
      <xdr:row>251</xdr:row>
      <xdr:rowOff>65810</xdr:rowOff>
    </xdr:from>
    <xdr:ext cx="2514601" cy="462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29 CuadroTexto">
              <a:extLst>
                <a:ext uri="{FF2B5EF4-FFF2-40B4-BE49-F238E27FC236}">
                  <a16:creationId xmlns:a16="http://schemas.microsoft.com/office/drawing/2014/main" id="{00000000-0008-0000-0000-0000F2000000}"/>
                </a:ext>
              </a:extLst>
            </xdr:cNvPr>
            <xdr:cNvSpPr txBox="1"/>
          </xdr:nvSpPr>
          <xdr:spPr>
            <a:xfrm>
              <a:off x="784512" y="41222469"/>
              <a:ext cx="251460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Ao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</m:e>
                  </m:rad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.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Aco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≤ 2 Aco1</a:t>
              </a:r>
            </a:p>
          </xdr:txBody>
        </xdr:sp>
      </mc:Choice>
      <mc:Fallback xmlns="">
        <xdr:sp macro="" textlink="">
          <xdr:nvSpPr>
            <xdr:cNvPr id="242" name="29 CuadroTexto">
              <a:extLst>
                <a:ext uri="{FF2B5EF4-FFF2-40B4-BE49-F238E27FC236}">
                  <a16:creationId xmlns:a16="http://schemas.microsoft.com/office/drawing/2014/main" id="{8EA5D106-53CB-4065-90F8-794BD39A1191}"/>
                </a:ext>
              </a:extLst>
            </xdr:cNvPr>
            <xdr:cNvSpPr txBox="1"/>
          </xdr:nvSpPr>
          <xdr:spPr>
            <a:xfrm>
              <a:off x="784512" y="41222469"/>
              <a:ext cx="251460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Ao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A2/A1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. Aco1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≤ 2 Aco1</a:t>
              </a:r>
            </a:p>
          </xdr:txBody>
        </xdr:sp>
      </mc:Fallback>
    </mc:AlternateContent>
    <xdr:clientData/>
  </xdr:oneCellAnchor>
  <xdr:twoCellAnchor>
    <xdr:from>
      <xdr:col>4</xdr:col>
      <xdr:colOff>60613</xdr:colOff>
      <xdr:row>268</xdr:row>
      <xdr:rowOff>34637</xdr:rowOff>
    </xdr:from>
    <xdr:to>
      <xdr:col>4</xdr:col>
      <xdr:colOff>95249</xdr:colOff>
      <xdr:row>268</xdr:row>
      <xdr:rowOff>147205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718954" y="42031228"/>
          <a:ext cx="34636" cy="1125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542055</xdr:colOff>
      <xdr:row>267</xdr:row>
      <xdr:rowOff>290947</xdr:rowOff>
    </xdr:from>
    <xdr:ext cx="349829" cy="225135"/>
    <xdr:sp macro="" textlink="">
      <xdr:nvSpPr>
        <xdr:cNvPr id="244" name="29 CuadroTexto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1754328" y="41941174"/>
          <a:ext cx="349829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</a:p>
      </xdr:txBody>
    </xdr:sp>
    <xdr:clientData/>
  </xdr:oneCellAnchor>
  <xdr:oneCellAnchor>
    <xdr:from>
      <xdr:col>1</xdr:col>
      <xdr:colOff>230330</xdr:colOff>
      <xdr:row>270</xdr:row>
      <xdr:rowOff>121228</xdr:rowOff>
    </xdr:from>
    <xdr:ext cx="2251364" cy="225135"/>
    <xdr:sp macro="" textlink="">
      <xdr:nvSpPr>
        <xdr:cNvPr id="246" name="29 CuadroTexto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836466" y="44611637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t1 . t2</a:t>
          </a:r>
        </a:p>
      </xdr:txBody>
    </xdr:sp>
    <xdr:clientData/>
  </xdr:oneCellAnchor>
  <xdr:oneCellAnchor>
    <xdr:from>
      <xdr:col>1</xdr:col>
      <xdr:colOff>155861</xdr:colOff>
      <xdr:row>278</xdr:row>
      <xdr:rowOff>95249</xdr:rowOff>
    </xdr:from>
    <xdr:ext cx="2692979" cy="225135"/>
    <xdr:sp macro="" textlink="">
      <xdr:nvSpPr>
        <xdr:cNvPr id="250" name="29 CuadroTexto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761997" y="45434249"/>
          <a:ext cx="2692979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0.85 f'c . Ao </a:t>
          </a:r>
        </a:p>
      </xdr:txBody>
    </xdr:sp>
    <xdr:clientData/>
  </xdr:oneCellAnchor>
  <xdr:oneCellAnchor>
    <xdr:from>
      <xdr:col>1</xdr:col>
      <xdr:colOff>238988</xdr:colOff>
      <xdr:row>279</xdr:row>
      <xdr:rowOff>83126</xdr:rowOff>
    </xdr:from>
    <xdr:ext cx="817421" cy="225135"/>
    <xdr:sp macro="" textlink="">
      <xdr:nvSpPr>
        <xdr:cNvPr id="252" name="29 CuadroTexto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845124" y="45586649"/>
          <a:ext cx="817421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 = t1 . t2</a:t>
          </a:r>
        </a:p>
      </xdr:txBody>
    </xdr:sp>
    <xdr:clientData/>
  </xdr:oneCellAnchor>
  <xdr:oneCellAnchor>
    <xdr:from>
      <xdr:col>1</xdr:col>
      <xdr:colOff>214742</xdr:colOff>
      <xdr:row>291</xdr:row>
      <xdr:rowOff>136812</xdr:rowOff>
    </xdr:from>
    <xdr:ext cx="4158099" cy="278823"/>
    <xdr:sp macro="" textlink="">
      <xdr:nvSpPr>
        <xdr:cNvPr id="254" name="29 CuadroTexto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820878" y="47831085"/>
          <a:ext cx="4158099" cy="278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 ≤ Pnb</a:t>
          </a:r>
          <a:r>
            <a:rPr lang="es-P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→</a:t>
          </a: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As min = 0.005</a:t>
          </a:r>
          <a:r>
            <a:rPr lang="es-P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. Acol     →    Con 4</a:t>
          </a: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Ø</a:t>
          </a:r>
          <a:r>
            <a:rPr lang="es-ES" sz="1100" b="0" i="0" baseline="0">
              <a:solidFill>
                <a:schemeClr val="tx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como mínimo</a:t>
          </a:r>
          <a:endParaRPr lang="es-P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304239</xdr:colOff>
      <xdr:row>52</xdr:row>
      <xdr:rowOff>38253</xdr:rowOff>
    </xdr:from>
    <xdr:ext cx="2878421" cy="273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29 CuadroTexto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 txBox="1"/>
          </xdr:nvSpPr>
          <xdr:spPr>
            <a:xfrm>
              <a:off x="910375" y="9675821"/>
              <a:ext cx="2878421" cy="273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Dz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+ (t1-t2)/2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9" name="29 CuadroTexto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 txBox="1"/>
          </xdr:nvSpPr>
          <xdr:spPr>
            <a:xfrm>
              <a:off x="910375" y="9675821"/>
              <a:ext cx="2878421" cy="273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Dz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+ (t1-t2)/2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318095</xdr:colOff>
      <xdr:row>53</xdr:row>
      <xdr:rowOff>121379</xdr:rowOff>
    </xdr:from>
    <xdr:ext cx="2878421" cy="273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29 CuadroTexto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 txBox="1"/>
          </xdr:nvSpPr>
          <xdr:spPr>
            <a:xfrm>
              <a:off x="924231" y="9923470"/>
              <a:ext cx="2878421" cy="273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Dz</m:t>
                  </m:r>
                  <m:r>
                    <a:rPr lang="es-ES" sz="105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-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(t1-t2)/2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0" name="29 CuadroTexto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 txBox="1"/>
          </xdr:nvSpPr>
          <xdr:spPr>
            <a:xfrm>
              <a:off x="924231" y="9923470"/>
              <a:ext cx="2878421" cy="273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Dz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-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(t1-t2)/2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4</xdr:col>
      <xdr:colOff>142335</xdr:colOff>
      <xdr:row>77</xdr:row>
      <xdr:rowOff>40941</xdr:rowOff>
    </xdr:from>
    <xdr:to>
      <xdr:col>4</xdr:col>
      <xdr:colOff>359352</xdr:colOff>
      <xdr:row>77</xdr:row>
      <xdr:rowOff>43296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>
          <a:off x="2800676" y="13336975"/>
          <a:ext cx="217017" cy="23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603538</xdr:colOff>
      <xdr:row>278</xdr:row>
      <xdr:rowOff>138545</xdr:rowOff>
    </xdr:from>
    <xdr:ext cx="1996787" cy="471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29 CuadroTexto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 txBox="1"/>
          </xdr:nvSpPr>
          <xdr:spPr>
            <a:xfrm>
              <a:off x="3346738" y="45048920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rad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&gt;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30" name="29 CuadroTexto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 txBox="1"/>
          </xdr:nvSpPr>
          <xdr:spPr>
            <a:xfrm>
              <a:off x="3346738" y="45048920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&gt;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126422</xdr:colOff>
      <xdr:row>276</xdr:row>
      <xdr:rowOff>31172</xdr:rowOff>
    </xdr:from>
    <xdr:ext cx="618261" cy="462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29 CuadroTexto">
              <a:extLst>
                <a:ext uri="{FF2B5EF4-FFF2-40B4-BE49-F238E27FC236}">
                  <a16:creationId xmlns:a16="http://schemas.microsoft.com/office/drawing/2014/main" id="{00000000-0008-0000-0000-0000E7000000}"/>
                </a:ext>
              </a:extLst>
            </xdr:cNvPr>
            <xdr:cNvSpPr txBox="1"/>
          </xdr:nvSpPr>
          <xdr:spPr>
            <a:xfrm>
              <a:off x="732558" y="45863740"/>
              <a:ext cx="61826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</m:e>
                  </m:rad>
                  <m:r>
                    <a:rPr lang="es-ES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</a:p>
          </xdr:txBody>
        </xdr:sp>
      </mc:Choice>
      <mc:Fallback xmlns="">
        <xdr:sp macro="" textlink="">
          <xdr:nvSpPr>
            <xdr:cNvPr id="231" name="29 CuadroTexto">
              <a:extLst>
                <a:ext uri="{FF2B5EF4-FFF2-40B4-BE49-F238E27FC236}">
                  <a16:creationId xmlns:a16="http://schemas.microsoft.com/office/drawing/2014/main" id="{67DEAE57-BFA7-43BE-B890-5DF5E24EF253}"/>
                </a:ext>
              </a:extLst>
            </xdr:cNvPr>
            <xdr:cNvSpPr txBox="1"/>
          </xdr:nvSpPr>
          <xdr:spPr>
            <a:xfrm>
              <a:off x="732558" y="45863740"/>
              <a:ext cx="61826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</a:p>
          </xdr:txBody>
        </xdr:sp>
      </mc:Fallback>
    </mc:AlternateContent>
    <xdr:clientData/>
  </xdr:oneCellAnchor>
  <xdr:oneCellAnchor>
    <xdr:from>
      <xdr:col>1</xdr:col>
      <xdr:colOff>230330</xdr:colOff>
      <xdr:row>271</xdr:row>
      <xdr:rowOff>129886</xdr:rowOff>
    </xdr:from>
    <xdr:ext cx="2251364" cy="225135"/>
    <xdr:sp macro="" textlink="">
      <xdr:nvSpPr>
        <xdr:cNvPr id="224" name="29 CuadroTexto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836466" y="45633409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A2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T . Xo</a:t>
          </a:r>
        </a:p>
      </xdr:txBody>
    </xdr:sp>
    <xdr:clientData/>
  </xdr:oneCellAnchor>
  <xdr:twoCellAnchor>
    <xdr:from>
      <xdr:col>2</xdr:col>
      <xdr:colOff>547177</xdr:colOff>
      <xdr:row>195</xdr:row>
      <xdr:rowOff>158678</xdr:rowOff>
    </xdr:from>
    <xdr:to>
      <xdr:col>2</xdr:col>
      <xdr:colOff>604327</xdr:colOff>
      <xdr:row>196</xdr:row>
      <xdr:rowOff>62068</xdr:rowOff>
    </xdr:to>
    <xdr:sp macro="" textlink="">
      <xdr:nvSpPr>
        <xdr:cNvPr id="233" name="Diagrama de flujo: conector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773521" y="31269709"/>
          <a:ext cx="57150" cy="64125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14</xdr:col>
      <xdr:colOff>100853</xdr:colOff>
      <xdr:row>272</xdr:row>
      <xdr:rowOff>33619</xdr:rowOff>
    </xdr:from>
    <xdr:to>
      <xdr:col>21</xdr:col>
      <xdr:colOff>108387</xdr:colOff>
      <xdr:row>290</xdr:row>
      <xdr:rowOff>68729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7" t="13539" r="10613" b="11355"/>
        <a:stretch/>
      </xdr:blipFill>
      <xdr:spPr>
        <a:xfrm>
          <a:off x="8785412" y="42761648"/>
          <a:ext cx="5184651" cy="291352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265</xdr:row>
      <xdr:rowOff>71506</xdr:rowOff>
    </xdr:from>
    <xdr:to>
      <xdr:col>21</xdr:col>
      <xdr:colOff>161925</xdr:colOff>
      <xdr:row>268</xdr:row>
      <xdr:rowOff>147195</xdr:rowOff>
    </xdr:to>
    <xdr:pic>
      <xdr:nvPicPr>
        <xdr:cNvPr id="234" name="Imagen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42667306"/>
          <a:ext cx="5248275" cy="742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574963</xdr:colOff>
      <xdr:row>281</xdr:row>
      <xdr:rowOff>138545</xdr:rowOff>
    </xdr:from>
    <xdr:ext cx="1996787" cy="471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29 CuadroTexto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SpPr txBox="1"/>
          </xdr:nvSpPr>
          <xdr:spPr>
            <a:xfrm>
              <a:off x="3318163" y="45534695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rad>
                </m:oMath>
              </a14:m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35" name="29 CuadroTexto">
              <a:extLst>
                <a:ext uri="{FF2B5EF4-FFF2-40B4-BE49-F238E27FC236}">
                  <a16:creationId xmlns:a16="http://schemas.microsoft.com/office/drawing/2014/main" id="{C6BF98F1-9A1B-4887-A698-0853508952E9}"/>
                </a:ext>
              </a:extLst>
            </xdr:cNvPr>
            <xdr:cNvSpPr txBox="1"/>
          </xdr:nvSpPr>
          <xdr:spPr>
            <a:xfrm>
              <a:off x="3318163" y="45534695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)≤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14</xdr:col>
      <xdr:colOff>581024</xdr:colOff>
      <xdr:row>225</xdr:row>
      <xdr:rowOff>142826</xdr:rowOff>
    </xdr:from>
    <xdr:to>
      <xdr:col>21</xdr:col>
      <xdr:colOff>561891</xdr:colOff>
      <xdr:row>240</xdr:row>
      <xdr:rowOff>44448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399" y="36795026"/>
          <a:ext cx="5162467" cy="2409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107</xdr:row>
      <xdr:rowOff>82491</xdr:rowOff>
    </xdr:from>
    <xdr:to>
      <xdr:col>21</xdr:col>
      <xdr:colOff>581025</xdr:colOff>
      <xdr:row>112</xdr:row>
      <xdr:rowOff>152399</xdr:rowOff>
    </xdr:to>
    <xdr:pic>
      <xdr:nvPicPr>
        <xdr:cNvPr id="232" name="Imagen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6951266"/>
          <a:ext cx="5686425" cy="879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218</xdr:row>
      <xdr:rowOff>0</xdr:rowOff>
    </xdr:from>
    <xdr:to>
      <xdr:col>21</xdr:col>
      <xdr:colOff>485774</xdr:colOff>
      <xdr:row>221</xdr:row>
      <xdr:rowOff>133926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35141253"/>
          <a:ext cx="4981575" cy="619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102455</xdr:colOff>
      <xdr:row>110</xdr:row>
      <xdr:rowOff>116991</xdr:rowOff>
    </xdr:from>
    <xdr:ext cx="4569277" cy="233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29 CuadroTexto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SpPr txBox="1"/>
          </xdr:nvSpPr>
          <xdr:spPr>
            <a:xfrm>
              <a:off x="1336564" y="19224969"/>
              <a:ext cx="4569277" cy="23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prom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 +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9" name="29 CuadroTexto">
              <a:extLst>
                <a:ext uri="{FF2B5EF4-FFF2-40B4-BE49-F238E27FC236}">
                  <a16:creationId xmlns:a16="http://schemas.microsoft.com/office/drawing/2014/main" id="{ED4F3EC3-665E-43AA-8673-92DDF8586DD3}"/>
                </a:ext>
              </a:extLst>
            </xdr:cNvPr>
            <xdr:cNvSpPr txBox="1"/>
          </xdr:nvSpPr>
          <xdr:spPr>
            <a:xfrm>
              <a:off x="1336564" y="19224969"/>
              <a:ext cx="4569277" cy="23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prom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 +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10</xdr:col>
      <xdr:colOff>384313</xdr:colOff>
      <xdr:row>0</xdr:row>
      <xdr:rowOff>33132</xdr:rowOff>
    </xdr:from>
    <xdr:to>
      <xdr:col>12</xdr:col>
      <xdr:colOff>498294</xdr:colOff>
      <xdr:row>5</xdr:row>
      <xdr:rowOff>106018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60A5FC-B290-F821-FDD4-2FD5AC7835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06" r="11460" b="34011"/>
        <a:stretch/>
      </xdr:blipFill>
      <xdr:spPr bwMode="auto">
        <a:xfrm>
          <a:off x="7460974" y="33132"/>
          <a:ext cx="1359685" cy="1086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109612</xdr:colOff>
      <xdr:row>296</xdr:row>
      <xdr:rowOff>66261</xdr:rowOff>
    </xdr:from>
    <xdr:to>
      <xdr:col>9</xdr:col>
      <xdr:colOff>445604</xdr:colOff>
      <xdr:row>327</xdr:row>
      <xdr:rowOff>105022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89244A-CDDD-B5A1-78E6-572C3D30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95" y="50020331"/>
          <a:ext cx="5524218" cy="519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emf"/><Relationship Id="rId21" Type="http://schemas.openxmlformats.org/officeDocument/2006/relationships/oleObject" Target="../embeddings/oleObject10.bin"/><Relationship Id="rId42" Type="http://schemas.openxmlformats.org/officeDocument/2006/relationships/oleObject" Target="../embeddings/oleObject24.bin"/><Relationship Id="rId47" Type="http://schemas.openxmlformats.org/officeDocument/2006/relationships/oleObject" Target="../embeddings/oleObject29.bin"/><Relationship Id="rId63" Type="http://schemas.openxmlformats.org/officeDocument/2006/relationships/oleObject" Target="../embeddings/oleObject45.bin"/><Relationship Id="rId68" Type="http://schemas.openxmlformats.org/officeDocument/2006/relationships/oleObject" Target="../embeddings/oleObject50.bin"/><Relationship Id="rId16" Type="http://schemas.openxmlformats.org/officeDocument/2006/relationships/image" Target="../media/image6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37" Type="http://schemas.openxmlformats.org/officeDocument/2006/relationships/oleObject" Target="../embeddings/oleObject19.bin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7.bin"/><Relationship Id="rId53" Type="http://schemas.openxmlformats.org/officeDocument/2006/relationships/oleObject" Target="../embeddings/oleObject35.bin"/><Relationship Id="rId58" Type="http://schemas.openxmlformats.org/officeDocument/2006/relationships/oleObject" Target="../embeddings/oleObject40.bin"/><Relationship Id="rId66" Type="http://schemas.openxmlformats.org/officeDocument/2006/relationships/oleObject" Target="../embeddings/oleObject48.bin"/><Relationship Id="rId74" Type="http://schemas.openxmlformats.org/officeDocument/2006/relationships/oleObject" Target="../embeddings/oleObject56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43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5.bin"/><Relationship Id="rId48" Type="http://schemas.openxmlformats.org/officeDocument/2006/relationships/oleObject" Target="../embeddings/oleObject30.bin"/><Relationship Id="rId56" Type="http://schemas.openxmlformats.org/officeDocument/2006/relationships/oleObject" Target="../embeddings/oleObject38.bin"/><Relationship Id="rId64" Type="http://schemas.openxmlformats.org/officeDocument/2006/relationships/oleObject" Target="../embeddings/oleObject46.bin"/><Relationship Id="rId69" Type="http://schemas.openxmlformats.org/officeDocument/2006/relationships/oleObject" Target="../embeddings/oleObject51.bin"/><Relationship Id="rId77" Type="http://schemas.openxmlformats.org/officeDocument/2006/relationships/oleObject" Target="../embeddings/oleObject59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33.bin"/><Relationship Id="rId72" Type="http://schemas.openxmlformats.org/officeDocument/2006/relationships/oleObject" Target="../embeddings/oleObject54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oleObject" Target="../embeddings/oleObject20.bin"/><Relationship Id="rId46" Type="http://schemas.openxmlformats.org/officeDocument/2006/relationships/oleObject" Target="../embeddings/oleObject28.bin"/><Relationship Id="rId59" Type="http://schemas.openxmlformats.org/officeDocument/2006/relationships/oleObject" Target="../embeddings/oleObject41.bin"/><Relationship Id="rId67" Type="http://schemas.openxmlformats.org/officeDocument/2006/relationships/oleObject" Target="../embeddings/oleObject49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3.bin"/><Relationship Id="rId54" Type="http://schemas.openxmlformats.org/officeDocument/2006/relationships/oleObject" Target="../embeddings/oleObject36.bin"/><Relationship Id="rId62" Type="http://schemas.openxmlformats.org/officeDocument/2006/relationships/oleObject" Target="../embeddings/oleObject44.bin"/><Relationship Id="rId70" Type="http://schemas.openxmlformats.org/officeDocument/2006/relationships/oleObject" Target="../embeddings/oleObject52.bin"/><Relationship Id="rId75" Type="http://schemas.openxmlformats.org/officeDocument/2006/relationships/oleObject" Target="../embeddings/oleObject5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8.bin"/><Relationship Id="rId49" Type="http://schemas.openxmlformats.org/officeDocument/2006/relationships/oleObject" Target="../embeddings/oleObject31.bin"/><Relationship Id="rId57" Type="http://schemas.openxmlformats.org/officeDocument/2006/relationships/oleObject" Target="../embeddings/oleObject39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5.bin"/><Relationship Id="rId44" Type="http://schemas.openxmlformats.org/officeDocument/2006/relationships/oleObject" Target="../embeddings/oleObject26.bin"/><Relationship Id="rId52" Type="http://schemas.openxmlformats.org/officeDocument/2006/relationships/oleObject" Target="../embeddings/oleObject34.bin"/><Relationship Id="rId60" Type="http://schemas.openxmlformats.org/officeDocument/2006/relationships/oleObject" Target="../embeddings/oleObject42.bin"/><Relationship Id="rId65" Type="http://schemas.openxmlformats.org/officeDocument/2006/relationships/oleObject" Target="../embeddings/oleObject47.bin"/><Relationship Id="rId73" Type="http://schemas.openxmlformats.org/officeDocument/2006/relationships/oleObject" Target="../embeddings/oleObject55.bin"/><Relationship Id="rId78" Type="http://schemas.openxmlformats.org/officeDocument/2006/relationships/oleObject" Target="../embeddings/oleObject60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39" Type="http://schemas.openxmlformats.org/officeDocument/2006/relationships/oleObject" Target="../embeddings/oleObject21.bin"/><Relationship Id="rId34" Type="http://schemas.openxmlformats.org/officeDocument/2006/relationships/image" Target="../media/image15.emf"/><Relationship Id="rId50" Type="http://schemas.openxmlformats.org/officeDocument/2006/relationships/oleObject" Target="../embeddings/oleObject32.bin"/><Relationship Id="rId55" Type="http://schemas.openxmlformats.org/officeDocument/2006/relationships/oleObject" Target="../embeddings/oleObject37.bin"/><Relationship Id="rId76" Type="http://schemas.openxmlformats.org/officeDocument/2006/relationships/oleObject" Target="../embeddings/oleObject58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53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3C12-1D9C-4429-B4D8-F47A1377A259}">
  <dimension ref="A1:W299"/>
  <sheetViews>
    <sheetView tabSelected="1" zoomScale="115" zoomScaleNormal="115" zoomScaleSheetLayoutView="100" workbookViewId="0">
      <selection activeCell="C299" sqref="C299"/>
    </sheetView>
  </sheetViews>
  <sheetFormatPr defaultColWidth="9.109375" defaultRowHeight="13.2" x14ac:dyDescent="0.25"/>
  <cols>
    <col min="1" max="1" width="9.109375" style="4"/>
    <col min="2" max="2" width="9.33203125" style="4" customWidth="1"/>
    <col min="3" max="3" width="11.33203125" style="4" customWidth="1"/>
    <col min="4" max="4" width="11.44140625" style="4" customWidth="1"/>
    <col min="5" max="5" width="9.88671875" style="4" customWidth="1"/>
    <col min="6" max="6" width="13" style="4" customWidth="1"/>
    <col min="7" max="7" width="10.5546875" style="4" customWidth="1"/>
    <col min="8" max="8" width="10.44140625" style="4" customWidth="1"/>
    <col min="9" max="13" width="9.109375" style="4"/>
    <col min="14" max="14" width="2.109375" style="97" customWidth="1"/>
    <col min="15" max="16" width="9.109375" style="4"/>
    <col min="17" max="17" width="9.109375" style="2"/>
    <col min="18" max="20" width="13.6640625" style="2" customWidth="1"/>
    <col min="21" max="16384" width="9.109375" style="4"/>
  </cols>
  <sheetData>
    <row r="1" spans="1:20" ht="14.2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6"/>
      <c r="M1" s="6"/>
      <c r="N1" s="91"/>
      <c r="O1" s="6"/>
    </row>
    <row r="2" spans="1:20" ht="24.6" x14ac:dyDescent="0.25">
      <c r="A2" s="80" t="s">
        <v>152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92"/>
      <c r="O2" s="6"/>
    </row>
    <row r="3" spans="1:20" ht="13.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6"/>
      <c r="N3" s="91"/>
      <c r="O3" s="6"/>
    </row>
    <row r="4" spans="1:20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6"/>
      <c r="M4"/>
      <c r="N4" s="91"/>
      <c r="O4" s="6"/>
    </row>
    <row r="5" spans="1:20" ht="13.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6"/>
      <c r="M5" s="6"/>
      <c r="N5" s="91"/>
      <c r="O5" s="6"/>
    </row>
    <row r="6" spans="1:20" ht="13.8" x14ac:dyDescent="0.25">
      <c r="A6" s="7"/>
      <c r="B6" s="3" t="s">
        <v>64</v>
      </c>
      <c r="C6" s="7"/>
      <c r="D6" s="7"/>
      <c r="E6" s="7"/>
      <c r="F6" s="7"/>
      <c r="G6" s="7"/>
      <c r="H6" s="7"/>
      <c r="I6" s="7"/>
      <c r="J6" s="7"/>
      <c r="K6" s="7"/>
      <c r="L6" s="6"/>
      <c r="M6" s="6"/>
      <c r="N6" s="91"/>
      <c r="O6" s="6"/>
    </row>
    <row r="7" spans="1:20" x14ac:dyDescent="0.25">
      <c r="A7" s="5"/>
      <c r="B7" s="5"/>
      <c r="C7" s="5"/>
      <c r="D7" s="5"/>
      <c r="E7" s="5"/>
      <c r="F7" s="5" t="s">
        <v>54</v>
      </c>
      <c r="G7" s="5"/>
      <c r="H7" s="5"/>
      <c r="I7" s="5"/>
      <c r="J7" s="5"/>
      <c r="K7" s="5"/>
      <c r="L7" s="5"/>
      <c r="M7" s="5"/>
      <c r="N7" s="93"/>
      <c r="O7" s="5"/>
      <c r="Q7" s="86" t="s">
        <v>176</v>
      </c>
      <c r="R7" s="86"/>
      <c r="S7" s="86"/>
      <c r="T7" s="86"/>
    </row>
    <row r="8" spans="1:20" x14ac:dyDescent="0.25">
      <c r="A8" s="5"/>
      <c r="B8" s="5"/>
      <c r="C8" s="5"/>
      <c r="D8" s="5"/>
      <c r="E8" s="5"/>
      <c r="F8" s="5"/>
      <c r="G8" s="5"/>
      <c r="H8" s="15" t="s">
        <v>103</v>
      </c>
      <c r="I8" s="5"/>
      <c r="J8" s="5"/>
      <c r="K8" s="5"/>
      <c r="L8" s="5"/>
      <c r="M8" s="5"/>
      <c r="N8" s="93"/>
      <c r="O8" s="5"/>
      <c r="Q8" s="81" t="s">
        <v>39</v>
      </c>
      <c r="R8" s="82"/>
      <c r="S8" s="82"/>
      <c r="T8" s="82"/>
    </row>
    <row r="9" spans="1:20" x14ac:dyDescent="0.25">
      <c r="A9" s="19" t="s">
        <v>63</v>
      </c>
      <c r="B9" s="5"/>
      <c r="C9" s="5"/>
      <c r="D9" s="5" t="s">
        <v>57</v>
      </c>
      <c r="E9" s="5"/>
      <c r="F9" s="5" t="s">
        <v>53</v>
      </c>
      <c r="G9" s="5"/>
      <c r="H9" s="5"/>
      <c r="I9" s="5"/>
      <c r="J9" s="5"/>
      <c r="K9" s="5"/>
      <c r="L9" s="5"/>
      <c r="M9" s="5"/>
      <c r="N9" s="93"/>
      <c r="O9" s="5"/>
      <c r="Q9" s="8" t="s">
        <v>40</v>
      </c>
      <c r="R9" s="8" t="s">
        <v>41</v>
      </c>
      <c r="S9" s="8" t="s">
        <v>41</v>
      </c>
      <c r="T9" s="8" t="s">
        <v>42</v>
      </c>
    </row>
    <row r="10" spans="1:20" ht="14.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3"/>
      <c r="O10" s="5"/>
      <c r="Q10" s="8"/>
      <c r="R10" s="8" t="s">
        <v>43</v>
      </c>
      <c r="S10" s="8" t="s">
        <v>23</v>
      </c>
      <c r="T10" s="8" t="s">
        <v>35</v>
      </c>
    </row>
    <row r="11" spans="1:20" x14ac:dyDescent="0.25">
      <c r="A11" s="15"/>
      <c r="C11" s="5"/>
      <c r="D11" s="5"/>
      <c r="E11" s="5"/>
      <c r="F11" s="19" t="s">
        <v>68</v>
      </c>
      <c r="G11" s="5"/>
      <c r="H11" s="15" t="s">
        <v>61</v>
      </c>
      <c r="I11" s="5"/>
      <c r="J11" s="5"/>
      <c r="K11" s="5"/>
      <c r="L11" s="41" t="s">
        <v>59</v>
      </c>
      <c r="M11" s="5"/>
      <c r="N11" s="93"/>
      <c r="O11" s="5"/>
      <c r="Q11" s="8">
        <v>3</v>
      </c>
      <c r="R11" s="9" t="s">
        <v>44</v>
      </c>
      <c r="S11" s="10">
        <v>0.95250000000000001</v>
      </c>
      <c r="T11" s="11">
        <v>0.71255739248085614</v>
      </c>
    </row>
    <row r="12" spans="1:20" x14ac:dyDescent="0.25">
      <c r="A12" s="19" t="s">
        <v>55</v>
      </c>
      <c r="C12" s="5"/>
      <c r="D12" s="5"/>
      <c r="E12" s="5"/>
      <c r="F12" s="19"/>
      <c r="G12" s="5"/>
      <c r="H12" s="5"/>
      <c r="I12" s="5"/>
      <c r="J12" s="5"/>
      <c r="K12" s="5"/>
      <c r="L12" s="5"/>
      <c r="M12" s="5"/>
      <c r="N12" s="93"/>
      <c r="O12" s="5"/>
      <c r="Q12" s="8">
        <v>4</v>
      </c>
      <c r="R12" s="9" t="s">
        <v>45</v>
      </c>
      <c r="S12" s="10">
        <v>1.27</v>
      </c>
      <c r="T12" s="11">
        <v>1.2667686977437445</v>
      </c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15" t="s">
        <v>60</v>
      </c>
      <c r="K13" s="17" t="s">
        <v>102</v>
      </c>
      <c r="L13" s="5"/>
      <c r="M13" s="5"/>
      <c r="N13" s="93"/>
      <c r="O13" s="5"/>
      <c r="Q13" s="8">
        <v>5</v>
      </c>
      <c r="R13" s="9" t="s">
        <v>46</v>
      </c>
      <c r="S13" s="10">
        <v>1.5874999999999999</v>
      </c>
      <c r="T13" s="11">
        <v>1.9793260902246004</v>
      </c>
    </row>
    <row r="14" spans="1:20" x14ac:dyDescent="0.25">
      <c r="C14" s="5"/>
      <c r="D14" s="5"/>
      <c r="E14" s="5"/>
      <c r="F14" s="30" t="s">
        <v>56</v>
      </c>
      <c r="G14" s="5"/>
      <c r="H14" s="5"/>
      <c r="I14" s="5"/>
      <c r="J14" s="5"/>
      <c r="K14" s="5"/>
      <c r="L14" s="5"/>
      <c r="M14" s="5"/>
      <c r="N14" s="93"/>
      <c r="O14" s="5"/>
      <c r="Q14" s="8">
        <v>6</v>
      </c>
      <c r="R14" s="9" t="s">
        <v>47</v>
      </c>
      <c r="S14" s="10">
        <v>1.905</v>
      </c>
      <c r="T14" s="11">
        <v>2.8502295699234246</v>
      </c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3"/>
      <c r="O15" s="5"/>
      <c r="Q15" s="8">
        <v>7</v>
      </c>
      <c r="R15" s="9" t="s">
        <v>48</v>
      </c>
      <c r="S15" s="10">
        <v>2.2225000000000001</v>
      </c>
      <c r="T15" s="11">
        <v>3.8794791368402173</v>
      </c>
    </row>
    <row r="16" spans="1:20" x14ac:dyDescent="0.25">
      <c r="A16" s="5"/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93"/>
      <c r="O16" s="5"/>
      <c r="Q16" s="8">
        <v>8</v>
      </c>
      <c r="R16" s="9" t="s">
        <v>49</v>
      </c>
      <c r="S16" s="10">
        <v>2.54</v>
      </c>
      <c r="T16" s="11">
        <v>5.0670747909749778</v>
      </c>
    </row>
    <row r="17" spans="1:20" x14ac:dyDescent="0.25">
      <c r="A17" s="5"/>
      <c r="B17" s="5"/>
      <c r="C17" s="5"/>
      <c r="D17" s="5" t="s">
        <v>58</v>
      </c>
      <c r="E17" s="5"/>
      <c r="F17" s="5"/>
      <c r="G17" s="5"/>
      <c r="H17" s="5"/>
      <c r="I17" s="15" t="s">
        <v>58</v>
      </c>
      <c r="J17" s="5"/>
      <c r="K17" s="5"/>
      <c r="L17" s="5"/>
      <c r="M17" s="5"/>
      <c r="N17" s="93"/>
      <c r="O17" s="5"/>
      <c r="Q17" s="8">
        <v>9</v>
      </c>
      <c r="R17" s="9" t="s">
        <v>50</v>
      </c>
      <c r="S17" s="10">
        <v>2.8574999999999999</v>
      </c>
      <c r="T17" s="11">
        <v>6.4130165323277053</v>
      </c>
    </row>
    <row r="18" spans="1:2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93"/>
      <c r="O18" s="5"/>
      <c r="Q18" s="8">
        <v>10</v>
      </c>
      <c r="R18" s="9" t="s">
        <v>51</v>
      </c>
      <c r="S18" s="10">
        <v>3.1749999999999998</v>
      </c>
      <c r="T18" s="11">
        <v>7.9173043608984015</v>
      </c>
    </row>
    <row r="19" spans="1:20" x14ac:dyDescent="0.25">
      <c r="A19" s="12" t="s">
        <v>0</v>
      </c>
      <c r="B19" s="13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93"/>
      <c r="O19" s="5"/>
      <c r="Q19" s="8">
        <v>11</v>
      </c>
      <c r="R19" s="9" t="s">
        <v>52</v>
      </c>
      <c r="S19" s="10">
        <v>3.4925000000000002</v>
      </c>
      <c r="T19" s="11">
        <v>9.5799382766870682</v>
      </c>
    </row>
    <row r="20" spans="1:20" x14ac:dyDescent="0.25">
      <c r="A20" s="5"/>
      <c r="B20" s="14" t="s">
        <v>21</v>
      </c>
      <c r="H20" s="5"/>
      <c r="I20" s="83" t="s">
        <v>24</v>
      </c>
      <c r="J20" s="83"/>
      <c r="K20" s="5"/>
      <c r="L20" s="5"/>
      <c r="M20" s="5"/>
      <c r="N20" s="93"/>
      <c r="O20" s="5"/>
      <c r="Q20" s="8"/>
      <c r="R20" s="9"/>
      <c r="S20" s="10"/>
      <c r="T20" s="11"/>
    </row>
    <row r="21" spans="1:20" ht="16.8" x14ac:dyDescent="0.35">
      <c r="A21" s="5"/>
      <c r="B21" s="15" t="s">
        <v>2</v>
      </c>
      <c r="C21" s="27">
        <v>280</v>
      </c>
      <c r="D21" s="17" t="s">
        <v>3</v>
      </c>
      <c r="E21" s="5" t="s">
        <v>4</v>
      </c>
      <c r="F21" s="5"/>
      <c r="G21" s="5"/>
      <c r="H21" s="5"/>
      <c r="I21" s="15" t="s">
        <v>26</v>
      </c>
      <c r="J21" s="28">
        <v>180</v>
      </c>
      <c r="K21" s="17" t="s">
        <v>7</v>
      </c>
      <c r="L21" s="15"/>
      <c r="M21" s="18"/>
      <c r="N21" s="94"/>
      <c r="O21" s="17"/>
    </row>
    <row r="22" spans="1:20" ht="16.8" x14ac:dyDescent="0.35">
      <c r="A22" s="5"/>
      <c r="B22" s="15" t="s">
        <v>5</v>
      </c>
      <c r="C22" s="27">
        <v>4200</v>
      </c>
      <c r="D22" s="17" t="s">
        <v>3</v>
      </c>
      <c r="E22" s="5" t="s">
        <v>6</v>
      </c>
      <c r="F22" s="15"/>
      <c r="G22" s="5"/>
      <c r="H22" s="5"/>
      <c r="I22" s="15" t="s">
        <v>27</v>
      </c>
      <c r="J22" s="28">
        <v>65</v>
      </c>
      <c r="K22" s="5" t="s">
        <v>7</v>
      </c>
      <c r="L22" s="15"/>
      <c r="M22" s="18"/>
      <c r="N22" s="94"/>
      <c r="O22" s="5"/>
      <c r="Q22" s="90" t="s">
        <v>177</v>
      </c>
      <c r="R22" s="90"/>
      <c r="S22" s="90"/>
      <c r="T22" s="90"/>
    </row>
    <row r="23" spans="1:20" ht="15" customHeight="1" x14ac:dyDescent="0.25">
      <c r="A23" s="5"/>
      <c r="C23" s="5"/>
      <c r="D23" s="5"/>
      <c r="E23" s="5"/>
      <c r="F23" s="5"/>
      <c r="G23" s="5"/>
      <c r="H23" s="5"/>
      <c r="I23" s="15" t="s">
        <v>67</v>
      </c>
      <c r="J23" s="29">
        <v>0.8</v>
      </c>
      <c r="K23" s="5" t="s">
        <v>16</v>
      </c>
      <c r="L23" s="15"/>
      <c r="M23" s="20"/>
      <c r="N23" s="95"/>
      <c r="O23" s="5"/>
      <c r="Q23" s="89" t="s">
        <v>135</v>
      </c>
      <c r="R23" s="89"/>
      <c r="S23" s="89"/>
      <c r="T23" s="89"/>
    </row>
    <row r="24" spans="1:20" ht="15" customHeight="1" x14ac:dyDescent="0.25">
      <c r="A24" s="5"/>
      <c r="B24" s="14" t="s">
        <v>22</v>
      </c>
      <c r="H24" s="5"/>
      <c r="I24" s="15" t="s">
        <v>66</v>
      </c>
      <c r="J24" s="29">
        <v>0.55000000000000004</v>
      </c>
      <c r="K24" s="5" t="s">
        <v>16</v>
      </c>
      <c r="L24" s="15"/>
      <c r="M24" s="20"/>
      <c r="N24" s="95"/>
      <c r="O24" s="5"/>
      <c r="Q24" s="88" t="s">
        <v>136</v>
      </c>
      <c r="R24" s="88"/>
      <c r="S24" s="67" t="s">
        <v>137</v>
      </c>
      <c r="T24" s="67" t="s">
        <v>138</v>
      </c>
    </row>
    <row r="25" spans="1:20" ht="16.8" x14ac:dyDescent="0.35">
      <c r="A25" s="5"/>
      <c r="B25" s="15" t="s">
        <v>2</v>
      </c>
      <c r="C25" s="27">
        <v>210</v>
      </c>
      <c r="D25" s="17" t="s">
        <v>3</v>
      </c>
      <c r="E25" s="5" t="s">
        <v>4</v>
      </c>
      <c r="F25" s="5"/>
      <c r="H25" s="5"/>
      <c r="I25" s="15" t="s">
        <v>19</v>
      </c>
      <c r="J25" s="20">
        <f>PDe+PLe</f>
        <v>245</v>
      </c>
      <c r="K25" s="5" t="s">
        <v>7</v>
      </c>
      <c r="L25" s="15"/>
      <c r="M25" s="16"/>
      <c r="N25" s="96"/>
      <c r="O25" s="5"/>
      <c r="Q25" s="88" t="s">
        <v>141</v>
      </c>
      <c r="R25" s="88"/>
      <c r="S25" s="68">
        <v>0.9</v>
      </c>
      <c r="T25" s="68">
        <v>0.9</v>
      </c>
    </row>
    <row r="26" spans="1:20" ht="16.8" x14ac:dyDescent="0.35">
      <c r="A26" s="5"/>
      <c r="B26" s="15" t="s">
        <v>5</v>
      </c>
      <c r="C26" s="27">
        <v>4200</v>
      </c>
      <c r="D26" s="17" t="s">
        <v>3</v>
      </c>
      <c r="E26" s="5" t="s">
        <v>6</v>
      </c>
      <c r="F26" s="15"/>
      <c r="H26" s="5"/>
      <c r="L26" s="15"/>
      <c r="M26" s="16"/>
      <c r="N26" s="96"/>
      <c r="O26" s="5"/>
      <c r="Q26" s="88" t="s">
        <v>139</v>
      </c>
      <c r="R26" s="88"/>
      <c r="S26" s="68">
        <v>0.7</v>
      </c>
      <c r="T26" s="68">
        <v>0.65</v>
      </c>
    </row>
    <row r="27" spans="1:20" ht="15" customHeight="1" x14ac:dyDescent="0.25">
      <c r="A27" s="5"/>
      <c r="B27" s="15" t="s">
        <v>8</v>
      </c>
      <c r="C27" s="28">
        <v>3.5</v>
      </c>
      <c r="D27" s="17" t="s">
        <v>3</v>
      </c>
      <c r="E27" s="5" t="s">
        <v>9</v>
      </c>
      <c r="F27" s="5"/>
      <c r="G27" s="5"/>
      <c r="H27" s="5"/>
      <c r="L27" s="15"/>
      <c r="M27" s="16"/>
      <c r="N27" s="96"/>
      <c r="O27" s="5"/>
      <c r="Q27" s="88" t="s">
        <v>140</v>
      </c>
      <c r="R27" s="88"/>
      <c r="S27" s="68">
        <v>0.85</v>
      </c>
      <c r="T27" s="68">
        <v>0.75</v>
      </c>
    </row>
    <row r="28" spans="1:20" ht="15" customHeight="1" x14ac:dyDescent="0.25">
      <c r="B28" s="15" t="s">
        <v>10</v>
      </c>
      <c r="C28" s="27">
        <v>500</v>
      </c>
      <c r="D28" s="17" t="s">
        <v>11</v>
      </c>
      <c r="E28" s="5" t="s">
        <v>12</v>
      </c>
      <c r="F28" s="5"/>
      <c r="G28" s="5"/>
      <c r="I28" s="15"/>
      <c r="J28" s="20"/>
      <c r="K28" s="17"/>
      <c r="Q28" s="87" t="s">
        <v>145</v>
      </c>
      <c r="R28" s="87"/>
      <c r="S28" s="68">
        <v>0.7</v>
      </c>
      <c r="T28" s="71"/>
    </row>
    <row r="29" spans="1:20" ht="15.6" x14ac:dyDescent="0.25">
      <c r="B29" s="15" t="s">
        <v>13</v>
      </c>
      <c r="C29" s="27">
        <v>2.1</v>
      </c>
      <c r="D29" s="17" t="s">
        <v>14</v>
      </c>
      <c r="E29" s="5" t="s">
        <v>15</v>
      </c>
      <c r="F29" s="5"/>
      <c r="G29" s="5"/>
      <c r="Q29" s="87" t="s">
        <v>147</v>
      </c>
      <c r="R29" s="87"/>
      <c r="S29" s="68">
        <v>0.75</v>
      </c>
      <c r="T29" s="71"/>
    </row>
    <row r="30" spans="1:20" ht="15.6" x14ac:dyDescent="0.25">
      <c r="B30" s="15" t="s">
        <v>17</v>
      </c>
      <c r="C30" s="27">
        <v>2.4</v>
      </c>
      <c r="D30" s="17" t="s">
        <v>14</v>
      </c>
      <c r="E30" s="5" t="s">
        <v>18</v>
      </c>
      <c r="F30" s="5"/>
      <c r="G30" s="5"/>
    </row>
    <row r="31" spans="1:20" x14ac:dyDescent="0.25">
      <c r="B31" s="15" t="s">
        <v>28</v>
      </c>
      <c r="C31" s="28">
        <v>0.3</v>
      </c>
      <c r="D31" s="17" t="s">
        <v>16</v>
      </c>
      <c r="E31" s="5"/>
      <c r="F31" s="5"/>
      <c r="G31" s="5"/>
    </row>
    <row r="32" spans="1:20" x14ac:dyDescent="0.25">
      <c r="B32" s="15" t="s">
        <v>65</v>
      </c>
      <c r="C32" s="28">
        <v>1.7</v>
      </c>
      <c r="D32" s="17" t="s">
        <v>16</v>
      </c>
      <c r="E32" s="5"/>
      <c r="F32" s="5"/>
      <c r="G32" s="5"/>
    </row>
    <row r="33" spans="1:12" x14ac:dyDescent="0.25">
      <c r="B33" s="15" t="s">
        <v>69</v>
      </c>
      <c r="C33" s="28">
        <v>2</v>
      </c>
      <c r="D33" s="17" t="s">
        <v>16</v>
      </c>
      <c r="E33" s="5"/>
      <c r="F33" s="5"/>
      <c r="G33" s="5"/>
    </row>
    <row r="34" spans="1:12" x14ac:dyDescent="0.25">
      <c r="B34" s="19"/>
      <c r="C34" s="18"/>
      <c r="D34" s="17"/>
      <c r="E34" s="5"/>
      <c r="F34" s="5"/>
      <c r="G34" s="5"/>
    </row>
    <row r="35" spans="1:12" x14ac:dyDescent="0.25">
      <c r="A35" s="12" t="s">
        <v>0</v>
      </c>
      <c r="B35" s="13" t="s">
        <v>25</v>
      </c>
    </row>
    <row r="36" spans="1:12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1:12" x14ac:dyDescent="0.25">
      <c r="B37" s="21" t="s">
        <v>154</v>
      </c>
    </row>
    <row r="39" spans="1:12" x14ac:dyDescent="0.25">
      <c r="B39" s="17"/>
    </row>
    <row r="40" spans="1:12" x14ac:dyDescent="0.25">
      <c r="B40" s="3" t="s">
        <v>133</v>
      </c>
      <c r="C40" s="32">
        <f>ROUND(C27*10-C33*C29-C28/1000,2)</f>
        <v>30.3</v>
      </c>
      <c r="D40" s="4" t="s">
        <v>70</v>
      </c>
    </row>
    <row r="42" spans="1:12" x14ac:dyDescent="0.25">
      <c r="B42" s="21" t="s">
        <v>155</v>
      </c>
    </row>
    <row r="43" spans="1:12" x14ac:dyDescent="0.25">
      <c r="B43" s="21"/>
    </row>
    <row r="44" spans="1:12" x14ac:dyDescent="0.25">
      <c r="B44" s="17"/>
    </row>
    <row r="45" spans="1:12" x14ac:dyDescent="0.25">
      <c r="B45" s="3" t="s">
        <v>71</v>
      </c>
      <c r="C45" s="32">
        <f>+PSe/C40</f>
        <v>8.0858085808580853</v>
      </c>
      <c r="D45" s="4" t="s">
        <v>72</v>
      </c>
    </row>
    <row r="47" spans="1:12" x14ac:dyDescent="0.25">
      <c r="B47" s="22" t="s">
        <v>74</v>
      </c>
      <c r="E47" s="36">
        <f>SQRT(C45)</f>
        <v>2.8435556229583563</v>
      </c>
      <c r="F47" s="4" t="s">
        <v>16</v>
      </c>
    </row>
    <row r="48" spans="1:12" x14ac:dyDescent="0.25">
      <c r="B48" s="22"/>
      <c r="E48" s="36"/>
    </row>
    <row r="49" spans="2:6" x14ac:dyDescent="0.25">
      <c r="B49" s="2" t="s">
        <v>172</v>
      </c>
      <c r="C49" s="72">
        <v>2.85</v>
      </c>
      <c r="D49" s="22" t="s">
        <v>171</v>
      </c>
    </row>
    <row r="50" spans="2:6" x14ac:dyDescent="0.25">
      <c r="B50" s="2"/>
      <c r="C50" s="2"/>
      <c r="D50" s="22"/>
    </row>
    <row r="51" spans="2:6" x14ac:dyDescent="0.25">
      <c r="B51" s="22" t="s">
        <v>132</v>
      </c>
      <c r="E51" s="35"/>
    </row>
    <row r="52" spans="2:6" x14ac:dyDescent="0.25">
      <c r="B52" s="22" t="s">
        <v>75</v>
      </c>
      <c r="E52" s="35"/>
    </row>
    <row r="53" spans="2:6" x14ac:dyDescent="0.25">
      <c r="B53" s="22"/>
      <c r="E53" s="35"/>
      <c r="F53" s="33"/>
    </row>
    <row r="54" spans="2:6" x14ac:dyDescent="0.25">
      <c r="B54" s="22"/>
      <c r="E54" s="35"/>
    </row>
    <row r="55" spans="2:6" x14ac:dyDescent="0.25">
      <c r="B55" s="22"/>
      <c r="E55" s="35"/>
    </row>
    <row r="56" spans="2:6" x14ac:dyDescent="0.25">
      <c r="B56" s="22"/>
      <c r="E56" s="35"/>
    </row>
    <row r="57" spans="2:6" x14ac:dyDescent="0.25">
      <c r="B57" s="38" t="s">
        <v>73</v>
      </c>
      <c r="C57" s="36">
        <f>+C49+(J23-J24)/2</f>
        <v>2.9750000000000001</v>
      </c>
      <c r="D57" s="4" t="s">
        <v>16</v>
      </c>
      <c r="E57" s="35"/>
    </row>
    <row r="58" spans="2:6" x14ac:dyDescent="0.25">
      <c r="B58" s="3" t="s">
        <v>29</v>
      </c>
      <c r="C58" s="36">
        <f>+C49-(J23-J24)/2</f>
        <v>2.7250000000000001</v>
      </c>
      <c r="D58" s="4" t="s">
        <v>16</v>
      </c>
      <c r="E58" s="35"/>
    </row>
    <row r="59" spans="2:6" x14ac:dyDescent="0.25">
      <c r="B59" s="2"/>
      <c r="C59" s="36"/>
      <c r="E59" s="35"/>
    </row>
    <row r="60" spans="2:6" x14ac:dyDescent="0.25">
      <c r="B60" s="2"/>
      <c r="C60" s="36" t="s">
        <v>58</v>
      </c>
      <c r="E60" s="73" t="s">
        <v>59</v>
      </c>
    </row>
    <row r="61" spans="2:6" x14ac:dyDescent="0.25">
      <c r="B61" s="2" t="s">
        <v>170</v>
      </c>
      <c r="C61" s="72">
        <v>3</v>
      </c>
      <c r="D61" s="22" t="s">
        <v>78</v>
      </c>
      <c r="E61" s="72">
        <v>2.75</v>
      </c>
      <c r="F61" s="4" t="s">
        <v>16</v>
      </c>
    </row>
    <row r="64" spans="2:6" x14ac:dyDescent="0.25">
      <c r="B64" s="38" t="s">
        <v>76</v>
      </c>
      <c r="C64" s="2">
        <f>+(C61-J23)/2</f>
        <v>1.1000000000000001</v>
      </c>
    </row>
    <row r="65" spans="2:9" x14ac:dyDescent="0.25">
      <c r="B65" s="38" t="s">
        <v>77</v>
      </c>
      <c r="C65" s="2">
        <f>+(E61-J24)/2</f>
        <v>1.1000000000000001</v>
      </c>
      <c r="D65" s="17" t="str">
        <f>IF(C64=C65,"…..CONFORME","…..VERIFICAR")</f>
        <v>…..CONFORME</v>
      </c>
      <c r="E65" s="37"/>
      <c r="F65" s="37"/>
      <c r="G65" s="37"/>
      <c r="H65" s="37"/>
      <c r="I65" s="37"/>
    </row>
    <row r="66" spans="2:9" x14ac:dyDescent="0.25">
      <c r="B66" s="37"/>
      <c r="C66" s="37"/>
      <c r="D66" s="37"/>
      <c r="E66" s="37"/>
      <c r="F66" s="37"/>
      <c r="G66" s="37"/>
      <c r="H66" s="37"/>
      <c r="I66" s="37"/>
    </row>
    <row r="67" spans="2:9" x14ac:dyDescent="0.25">
      <c r="B67" s="21" t="s">
        <v>156</v>
      </c>
    </row>
    <row r="68" spans="2:9" x14ac:dyDescent="0.25">
      <c r="B68" s="21"/>
    </row>
    <row r="70" spans="2:9" x14ac:dyDescent="0.25">
      <c r="B70" s="3" t="s">
        <v>79</v>
      </c>
      <c r="C70" s="32">
        <f>+(1.4*PDe+1.7*PLe)/(C61*E61)</f>
        <v>43.939393939393938</v>
      </c>
      <c r="D70" s="4" t="s">
        <v>70</v>
      </c>
    </row>
    <row r="71" spans="2:9" x14ac:dyDescent="0.25">
      <c r="B71" s="3"/>
      <c r="C71" s="32"/>
    </row>
    <row r="72" spans="2:9" x14ac:dyDescent="0.25">
      <c r="B72" s="21" t="s">
        <v>157</v>
      </c>
      <c r="C72" s="32"/>
    </row>
    <row r="73" spans="2:9" x14ac:dyDescent="0.25">
      <c r="B73" s="3"/>
      <c r="C73" s="32"/>
    </row>
    <row r="74" spans="2:9" x14ac:dyDescent="0.25">
      <c r="B74" s="3"/>
      <c r="C74" s="32"/>
      <c r="D74" s="44">
        <f>+D83</f>
        <v>0.8</v>
      </c>
      <c r="E74" s="45" t="s">
        <v>81</v>
      </c>
    </row>
    <row r="76" spans="2:9" x14ac:dyDescent="0.25">
      <c r="B76" s="5"/>
      <c r="C76" s="5"/>
      <c r="D76" s="5"/>
      <c r="E76" s="5"/>
      <c r="F76" s="5"/>
      <c r="G76" s="5"/>
    </row>
    <row r="77" spans="2:9" x14ac:dyDescent="0.25">
      <c r="B77" s="5"/>
      <c r="C77" s="15"/>
      <c r="D77" s="5"/>
      <c r="E77" s="66" t="s">
        <v>134</v>
      </c>
      <c r="F77" s="5"/>
      <c r="G77" s="5"/>
    </row>
    <row r="78" spans="2:9" x14ac:dyDescent="0.25">
      <c r="B78" s="5"/>
      <c r="C78" s="5"/>
      <c r="D78" s="5"/>
      <c r="E78" s="5"/>
      <c r="F78" s="5"/>
      <c r="G78" s="5"/>
    </row>
    <row r="79" spans="2:9" x14ac:dyDescent="0.25">
      <c r="B79" s="5"/>
      <c r="C79" s="5"/>
      <c r="D79" s="5"/>
      <c r="E79" s="5"/>
      <c r="F79" s="5"/>
      <c r="G79" s="5"/>
    </row>
    <row r="80" spans="2:9" ht="15" customHeight="1" x14ac:dyDescent="0.25">
      <c r="B80" s="42">
        <f>+E61</f>
        <v>2.75</v>
      </c>
      <c r="C80" s="23">
        <f>+J24</f>
        <v>0.55000000000000004</v>
      </c>
      <c r="D80" s="5"/>
      <c r="E80" s="40"/>
      <c r="F80" s="39">
        <f>+C80</f>
        <v>0.55000000000000004</v>
      </c>
      <c r="G80" s="43" t="s">
        <v>81</v>
      </c>
    </row>
    <row r="81" spans="2:17" x14ac:dyDescent="0.25">
      <c r="B81" s="5"/>
      <c r="C81" s="5"/>
      <c r="D81" s="5"/>
      <c r="E81" s="5"/>
      <c r="F81" s="5"/>
      <c r="G81" s="5"/>
    </row>
    <row r="82" spans="2:17" x14ac:dyDescent="0.25">
      <c r="B82" s="5"/>
      <c r="C82" s="5"/>
      <c r="F82" s="17"/>
      <c r="G82" s="5"/>
    </row>
    <row r="83" spans="2:17" x14ac:dyDescent="0.25">
      <c r="B83" s="5"/>
      <c r="C83" s="5"/>
      <c r="D83" s="65">
        <f>+J23</f>
        <v>0.8</v>
      </c>
      <c r="E83" s="5"/>
      <c r="F83" s="5"/>
      <c r="G83" s="5"/>
    </row>
    <row r="84" spans="2:17" x14ac:dyDescent="0.25">
      <c r="B84" s="5"/>
      <c r="C84" s="5"/>
      <c r="D84" s="5"/>
      <c r="E84" s="5"/>
      <c r="F84" s="5"/>
      <c r="G84" s="5"/>
    </row>
    <row r="85" spans="2:17" x14ac:dyDescent="0.25">
      <c r="B85" s="5"/>
      <c r="C85" s="5"/>
      <c r="D85" s="5"/>
      <c r="E85" s="5"/>
      <c r="F85" s="5"/>
      <c r="G85" s="5"/>
    </row>
    <row r="86" spans="2:17" x14ac:dyDescent="0.25">
      <c r="B86" s="5"/>
      <c r="C86" s="5"/>
      <c r="D86" s="39">
        <f>+C61</f>
        <v>3</v>
      </c>
      <c r="E86" s="5"/>
      <c r="F86" s="5"/>
      <c r="G86" s="5"/>
    </row>
    <row r="87" spans="2:17" x14ac:dyDescent="0.25">
      <c r="B87" s="5"/>
      <c r="C87" s="5"/>
      <c r="D87" s="39"/>
      <c r="E87" s="5"/>
      <c r="F87" s="5"/>
      <c r="G87" s="5"/>
    </row>
    <row r="88" spans="2:17" ht="13.8" x14ac:dyDescent="0.3">
      <c r="B88" s="4" t="s">
        <v>82</v>
      </c>
      <c r="D88" s="4" t="s">
        <v>173</v>
      </c>
    </row>
    <row r="90" spans="2:17" x14ac:dyDescent="0.25">
      <c r="O90" s="4" t="s">
        <v>93</v>
      </c>
      <c r="P90" s="4">
        <f>+C97*1.06*SQRT(C25)*10</f>
        <v>130.56730448316682</v>
      </c>
    </row>
    <row r="91" spans="2:17" x14ac:dyDescent="0.25">
      <c r="O91" s="4" t="s">
        <v>87</v>
      </c>
      <c r="P91" s="4">
        <f>4*P90+C99</f>
        <v>566.20861187206128</v>
      </c>
      <c r="Q91" s="22" t="s">
        <v>89</v>
      </c>
    </row>
    <row r="92" spans="2:17" x14ac:dyDescent="0.25">
      <c r="O92" s="4" t="s">
        <v>62</v>
      </c>
      <c r="P92" s="4">
        <f>2*P90*(J23+J24)+C99*(+J23+J24)</f>
        <v>411.84990392273227</v>
      </c>
      <c r="Q92" s="22" t="s">
        <v>80</v>
      </c>
    </row>
    <row r="93" spans="2:17" x14ac:dyDescent="0.25">
      <c r="O93" s="4" t="s">
        <v>88</v>
      </c>
      <c r="P93" s="4">
        <f>+C99*J23*J24-C100</f>
        <v>-343.16666666666669</v>
      </c>
      <c r="Q93" s="22"/>
    </row>
    <row r="94" spans="2:17" x14ac:dyDescent="0.25">
      <c r="Q94" s="22"/>
    </row>
    <row r="95" spans="2:17" x14ac:dyDescent="0.25">
      <c r="B95" s="4" t="s">
        <v>83</v>
      </c>
      <c r="P95" s="33"/>
      <c r="Q95" s="22"/>
    </row>
    <row r="96" spans="2:17" x14ac:dyDescent="0.25">
      <c r="B96" s="3" t="s">
        <v>33</v>
      </c>
      <c r="C96" s="36">
        <f>+J23/J24</f>
        <v>1.4545454545454546</v>
      </c>
      <c r="D96" s="19" t="str">
        <f>IF(C96&gt;2,"…..VERIFICAR","…..CONFORME")</f>
        <v>…..CONFORME</v>
      </c>
      <c r="Q96" s="22"/>
    </row>
    <row r="97" spans="2:23" ht="14.4" x14ac:dyDescent="0.25">
      <c r="B97" s="48" t="s">
        <v>84</v>
      </c>
      <c r="C97" s="47">
        <v>0.85</v>
      </c>
      <c r="D97" s="4" t="s">
        <v>142</v>
      </c>
      <c r="Q97" s="22"/>
    </row>
    <row r="98" spans="2:23" x14ac:dyDescent="0.25">
      <c r="B98" s="3" t="s">
        <v>32</v>
      </c>
      <c r="C98" s="4">
        <f>2*J23+2*J24</f>
        <v>2.7</v>
      </c>
      <c r="D98" s="34">
        <f>2+2</f>
        <v>4</v>
      </c>
      <c r="E98" s="4" t="s">
        <v>80</v>
      </c>
      <c r="Q98" s="22">
        <f>+P91</f>
        <v>566.20861187206128</v>
      </c>
      <c r="R98" s="2" t="s">
        <v>89</v>
      </c>
      <c r="S98" s="2" t="s">
        <v>90</v>
      </c>
      <c r="T98" s="32">
        <f>+P92</f>
        <v>411.84990392273227</v>
      </c>
      <c r="U98" s="4" t="s">
        <v>80</v>
      </c>
      <c r="V98" s="4" t="s">
        <v>90</v>
      </c>
      <c r="W98" s="4">
        <f>+P93</f>
        <v>-343.16666666666669</v>
      </c>
    </row>
    <row r="99" spans="2:23" x14ac:dyDescent="0.25">
      <c r="B99" s="3" t="s">
        <v>85</v>
      </c>
      <c r="C99" s="33">
        <f>+C70</f>
        <v>43.939393939393938</v>
      </c>
      <c r="D99" s="4" t="s">
        <v>70</v>
      </c>
      <c r="O99" s="4" t="s">
        <v>91</v>
      </c>
      <c r="P99" s="4">
        <f>(-T98+SQRT(T98*T98-4*Q98*(W98)))/(2*Q98)</f>
        <v>0.49558156075510007</v>
      </c>
      <c r="Q99" s="22"/>
    </row>
    <row r="100" spans="2:23" x14ac:dyDescent="0.25">
      <c r="B100" s="3" t="s">
        <v>38</v>
      </c>
      <c r="C100" s="4">
        <f>1.4*PDe+1.7*PLe</f>
        <v>362.5</v>
      </c>
      <c r="D100" s="34" t="s">
        <v>86</v>
      </c>
      <c r="O100" s="46" t="s">
        <v>92</v>
      </c>
      <c r="P100" s="4">
        <f>(-T98-SQRT(T98*T98-4*Q98*(W98)))/(2*Q98)</f>
        <v>-1.2229634749245593</v>
      </c>
      <c r="Q100" s="22"/>
    </row>
    <row r="101" spans="2:23" ht="6.75" customHeight="1" x14ac:dyDescent="0.25">
      <c r="B101" s="3"/>
      <c r="D101" s="34"/>
      <c r="Q101" s="22"/>
    </row>
    <row r="102" spans="2:23" x14ac:dyDescent="0.25">
      <c r="B102" s="3"/>
      <c r="D102" s="34"/>
      <c r="Q102" s="22"/>
    </row>
    <row r="103" spans="2:23" x14ac:dyDescent="0.25">
      <c r="B103" s="3"/>
      <c r="D103" s="34"/>
      <c r="Q103" s="22"/>
    </row>
    <row r="104" spans="2:23" x14ac:dyDescent="0.25">
      <c r="B104" s="76">
        <f>+Q98</f>
        <v>566.20861187206128</v>
      </c>
      <c r="C104" s="59" t="s">
        <v>89</v>
      </c>
      <c r="D104" s="77" t="s">
        <v>90</v>
      </c>
      <c r="E104" s="54">
        <f>+T98</f>
        <v>411.84990392273227</v>
      </c>
      <c r="F104" s="59" t="s">
        <v>80</v>
      </c>
      <c r="G104" s="59" t="s">
        <v>90</v>
      </c>
      <c r="H104" s="54">
        <f>+W98</f>
        <v>-343.16666666666669</v>
      </c>
      <c r="I104" s="59" t="s">
        <v>36</v>
      </c>
      <c r="J104" s="78">
        <v>0</v>
      </c>
      <c r="K104" s="37"/>
      <c r="Q104" s="22"/>
    </row>
    <row r="105" spans="2:23" x14ac:dyDescent="0.25">
      <c r="C105" s="2"/>
      <c r="D105" s="2"/>
      <c r="E105" s="25"/>
      <c r="F105" s="32"/>
      <c r="G105" s="2"/>
      <c r="H105" s="2"/>
      <c r="I105" s="2"/>
      <c r="J105" s="2"/>
      <c r="Q105" s="22"/>
    </row>
    <row r="106" spans="2:23" x14ac:dyDescent="0.25">
      <c r="B106" s="3" t="s">
        <v>30</v>
      </c>
      <c r="C106" s="36">
        <f>+MAX(P99:P100)</f>
        <v>0.49558156075510007</v>
      </c>
      <c r="D106" s="34" t="s">
        <v>16</v>
      </c>
      <c r="Q106" s="22"/>
    </row>
    <row r="107" spans="2:23" x14ac:dyDescent="0.25">
      <c r="B107" s="3"/>
      <c r="C107" s="33"/>
      <c r="D107" s="34"/>
      <c r="F107" s="37" t="str">
        <f>+LOOKUP(D108,Q11:Q19,R11:R19)</f>
        <v>3/4"</v>
      </c>
      <c r="Q107" s="22"/>
    </row>
    <row r="108" spans="2:23" x14ac:dyDescent="0.25">
      <c r="B108" s="3"/>
      <c r="C108" s="3" t="s">
        <v>153</v>
      </c>
      <c r="D108" s="55">
        <v>6</v>
      </c>
      <c r="E108" s="1" t="s">
        <v>110</v>
      </c>
      <c r="F108" s="36">
        <f>+LOOKUP(D108,Q11:Q19,S11:S19)</f>
        <v>1.905</v>
      </c>
      <c r="G108" s="4" t="s">
        <v>23</v>
      </c>
      <c r="H108" s="3" t="s">
        <v>109</v>
      </c>
      <c r="I108" s="36">
        <f>+LOOKUP(D108,Q11:Q19,T11:T19)</f>
        <v>2.8502295699234246</v>
      </c>
      <c r="J108" s="4" t="s">
        <v>35</v>
      </c>
      <c r="Q108" s="22"/>
    </row>
    <row r="109" spans="2:23" x14ac:dyDescent="0.25">
      <c r="B109" s="3"/>
      <c r="C109" s="38" t="s">
        <v>96</v>
      </c>
      <c r="D109" s="49">
        <v>0.6</v>
      </c>
      <c r="E109" s="4" t="s">
        <v>16</v>
      </c>
      <c r="Q109" s="22"/>
    </row>
    <row r="110" spans="2:23" x14ac:dyDescent="0.25">
      <c r="B110" s="3"/>
      <c r="C110" s="3" t="s">
        <v>94</v>
      </c>
      <c r="D110" s="49">
        <v>7.5</v>
      </c>
      <c r="E110" s="4" t="s">
        <v>23</v>
      </c>
      <c r="Q110" s="4"/>
    </row>
    <row r="111" spans="2:23" x14ac:dyDescent="0.25">
      <c r="B111" s="3"/>
      <c r="D111" s="34"/>
      <c r="Q111" s="4"/>
    </row>
    <row r="112" spans="2:23" x14ac:dyDescent="0.25">
      <c r="B112" s="3"/>
      <c r="D112" s="34"/>
      <c r="Q112" s="4"/>
    </row>
    <row r="113" spans="2:17" x14ac:dyDescent="0.25">
      <c r="B113" s="3"/>
      <c r="C113" s="3" t="s">
        <v>95</v>
      </c>
      <c r="D113" s="36">
        <f>+D109*100-(D110+F108)</f>
        <v>50.594999999999999</v>
      </c>
      <c r="E113" s="4" t="s">
        <v>23</v>
      </c>
      <c r="Q113" s="4"/>
    </row>
    <row r="115" spans="2:17" x14ac:dyDescent="0.25">
      <c r="B115" s="21" t="s">
        <v>158</v>
      </c>
    </row>
    <row r="116" spans="2:17" x14ac:dyDescent="0.25">
      <c r="B116" s="21"/>
    </row>
    <row r="117" spans="2:17" x14ac:dyDescent="0.25">
      <c r="B117" s="21"/>
    </row>
    <row r="118" spans="2:17" x14ac:dyDescent="0.25">
      <c r="B118" s="3" t="s">
        <v>97</v>
      </c>
      <c r="C118" s="32">
        <f>+(C99*E61)*(C65-D113/100)</f>
        <v>71.781041666666667</v>
      </c>
      <c r="D118" s="4" t="s">
        <v>7</v>
      </c>
    </row>
    <row r="119" spans="2:17" x14ac:dyDescent="0.25">
      <c r="B119" s="3"/>
      <c r="C119" s="32"/>
    </row>
    <row r="120" spans="2:17" x14ac:dyDescent="0.25">
      <c r="B120" s="3"/>
      <c r="C120" s="32"/>
    </row>
    <row r="121" spans="2:17" x14ac:dyDescent="0.25">
      <c r="B121" s="3" t="s">
        <v>98</v>
      </c>
      <c r="C121" s="36">
        <f>+C118/C97</f>
        <v>84.448284313725495</v>
      </c>
      <c r="D121" s="4" t="s">
        <v>7</v>
      </c>
    </row>
    <row r="122" spans="2:17" x14ac:dyDescent="0.25">
      <c r="B122" s="3"/>
      <c r="C122" s="36"/>
    </row>
    <row r="123" spans="2:17" x14ac:dyDescent="0.25">
      <c r="B123" s="3"/>
    </row>
    <row r="124" spans="2:17" x14ac:dyDescent="0.25">
      <c r="B124" s="3" t="s">
        <v>99</v>
      </c>
      <c r="C124" s="36">
        <f>0.53*SQRT(C25)*10*E61*D113/100</f>
        <v>106.86261834350601</v>
      </c>
      <c r="D124" s="4" t="s">
        <v>7</v>
      </c>
    </row>
    <row r="126" spans="2:17" x14ac:dyDescent="0.25">
      <c r="B126" s="2" t="s">
        <v>100</v>
      </c>
      <c r="D126" s="2" t="s">
        <v>101</v>
      </c>
      <c r="E126" s="23"/>
      <c r="F126" s="15"/>
    </row>
    <row r="127" spans="2:17" ht="13.8" x14ac:dyDescent="0.25">
      <c r="B127" s="19">
        <f>+C124</f>
        <v>106.86261834350601</v>
      </c>
      <c r="C127" s="79" t="str">
        <f>IF(B127&lt;D127,"&lt;",IF(B127&gt;D127,"&gt;"))</f>
        <v>&gt;</v>
      </c>
      <c r="D127" s="50">
        <f>+C121</f>
        <v>84.448284313725495</v>
      </c>
      <c r="E127" s="5"/>
      <c r="F127" s="19" t="str">
        <f>IF(B127&gt;D127,"…..CONFORME","…..VERIFICAR")</f>
        <v>…..CONFORME</v>
      </c>
    </row>
    <row r="129" spans="2:6" x14ac:dyDescent="0.25">
      <c r="B129" s="4" t="s">
        <v>31</v>
      </c>
    </row>
    <row r="131" spans="2:6" x14ac:dyDescent="0.25">
      <c r="B131" s="21"/>
    </row>
    <row r="132" spans="2:6" x14ac:dyDescent="0.25">
      <c r="B132" s="3" t="s">
        <v>97</v>
      </c>
      <c r="C132" s="32">
        <f>+(C99*C61)*(C64-D113/100)</f>
        <v>78.306590909090914</v>
      </c>
      <c r="D132" s="4" t="s">
        <v>7</v>
      </c>
    </row>
    <row r="133" spans="2:6" x14ac:dyDescent="0.25">
      <c r="B133" s="3"/>
      <c r="C133" s="32"/>
    </row>
    <row r="134" spans="2:6" x14ac:dyDescent="0.25">
      <c r="B134" s="3"/>
      <c r="C134" s="32"/>
    </row>
    <row r="135" spans="2:6" x14ac:dyDescent="0.25">
      <c r="B135" s="3" t="s">
        <v>98</v>
      </c>
      <c r="C135" s="36">
        <f>+C132/C97</f>
        <v>92.12540106951873</v>
      </c>
      <c r="D135" s="4" t="s">
        <v>7</v>
      </c>
    </row>
    <row r="136" spans="2:6" x14ac:dyDescent="0.25">
      <c r="B136" s="3"/>
      <c r="C136" s="36"/>
    </row>
    <row r="137" spans="2:6" x14ac:dyDescent="0.25">
      <c r="B137" s="3"/>
      <c r="F137" s="15"/>
    </row>
    <row r="138" spans="2:6" ht="14.4" x14ac:dyDescent="0.3">
      <c r="B138" s="3" t="s">
        <v>99</v>
      </c>
      <c r="C138" s="36">
        <f>0.53*SQRT(C25)*10*C61*D113/100</f>
        <v>116.5774018292793</v>
      </c>
      <c r="D138" s="4" t="s">
        <v>7</v>
      </c>
      <c r="F138" s="24"/>
    </row>
    <row r="139" spans="2:6" ht="14.4" x14ac:dyDescent="0.3">
      <c r="B139" s="3"/>
      <c r="C139" s="2"/>
      <c r="F139" s="24"/>
    </row>
    <row r="140" spans="2:6" x14ac:dyDescent="0.25">
      <c r="B140" s="2" t="s">
        <v>100</v>
      </c>
      <c r="D140" s="2" t="s">
        <v>101</v>
      </c>
      <c r="E140" s="23"/>
      <c r="F140" s="15"/>
    </row>
    <row r="141" spans="2:6" ht="13.8" x14ac:dyDescent="0.25">
      <c r="B141" s="50">
        <f>+C138</f>
        <v>116.5774018292793</v>
      </c>
      <c r="C141" s="79" t="str">
        <f>IF(B141&lt;D141,"&lt;",IF(B141&gt;D141,"&gt;"))</f>
        <v>&gt;</v>
      </c>
      <c r="D141" s="50">
        <f>+C135</f>
        <v>92.12540106951873</v>
      </c>
      <c r="E141" s="5"/>
      <c r="F141" s="19" t="str">
        <f>IF(B141&gt;D141,"…..CONFORME","…..VERIFICAR")</f>
        <v>…..CONFORME</v>
      </c>
    </row>
    <row r="142" spans="2:6" ht="14.4" x14ac:dyDescent="0.3">
      <c r="B142" s="3"/>
      <c r="C142" s="2"/>
      <c r="F142" s="24"/>
    </row>
    <row r="143" spans="2:6" x14ac:dyDescent="0.25">
      <c r="B143" s="21" t="s">
        <v>159</v>
      </c>
    </row>
    <row r="144" spans="2:6" x14ac:dyDescent="0.25">
      <c r="B144" s="21"/>
    </row>
    <row r="145" spans="2:5" ht="14.4" x14ac:dyDescent="0.25">
      <c r="B145" s="48" t="s">
        <v>84</v>
      </c>
      <c r="C145" s="47">
        <v>0.9</v>
      </c>
      <c r="D145" s="4" t="s">
        <v>143</v>
      </c>
    </row>
    <row r="148" spans="2:5" x14ac:dyDescent="0.25">
      <c r="B148" s="3" t="s">
        <v>34</v>
      </c>
      <c r="C148" s="36">
        <f>+C99*E61*C65*C65/2</f>
        <v>73.104166666666686</v>
      </c>
      <c r="D148" s="4" t="s">
        <v>20</v>
      </c>
    </row>
    <row r="151" spans="2:5" x14ac:dyDescent="0.25">
      <c r="B151" s="38" t="s">
        <v>104</v>
      </c>
      <c r="C151" s="36">
        <f>+C148*100000/(C145*C26*(D113-D113/5/2))</f>
        <v>42.471756390933017</v>
      </c>
      <c r="D151" s="4" t="s">
        <v>35</v>
      </c>
    </row>
    <row r="154" spans="2:5" x14ac:dyDescent="0.25">
      <c r="B154" s="38" t="s">
        <v>105</v>
      </c>
      <c r="C154" s="36">
        <f>+C151*C26/(0.85*C25*E61*100)</f>
        <v>3.6339470708819697</v>
      </c>
      <c r="D154" s="4" t="s">
        <v>23</v>
      </c>
    </row>
    <row r="156" spans="2:5" x14ac:dyDescent="0.25">
      <c r="B156" s="38" t="s">
        <v>104</v>
      </c>
      <c r="C156" s="36">
        <f>+C148*100000/(C145*C26*(D113-C154/2))</f>
        <v>39.648440154595228</v>
      </c>
      <c r="D156" s="4" t="s">
        <v>35</v>
      </c>
    </row>
    <row r="157" spans="2:5" x14ac:dyDescent="0.25">
      <c r="B157" s="38" t="s">
        <v>105</v>
      </c>
      <c r="C157" s="36">
        <f>+C156*C26/(0.85*C25*E61*100)</f>
        <v>3.392379906275528</v>
      </c>
      <c r="D157" s="4" t="s">
        <v>23</v>
      </c>
      <c r="E157" s="17" t="str">
        <f>IF(C154&gt;C157,"…..CONFORME","…..VERIFICAR")</f>
        <v>…..CONFORME</v>
      </c>
    </row>
    <row r="158" spans="2:5" x14ac:dyDescent="0.25">
      <c r="C158" s="2"/>
    </row>
    <row r="159" spans="2:5" x14ac:dyDescent="0.25">
      <c r="B159" s="21" t="s">
        <v>160</v>
      </c>
      <c r="C159" s="2"/>
    </row>
    <row r="160" spans="2:5" x14ac:dyDescent="0.25">
      <c r="B160" s="21"/>
      <c r="C160" s="2"/>
    </row>
    <row r="161" spans="1:11" x14ac:dyDescent="0.25">
      <c r="B161" s="21"/>
      <c r="C161" s="2"/>
    </row>
    <row r="162" spans="1:11" x14ac:dyDescent="0.25">
      <c r="A162" s="38"/>
      <c r="B162" s="36" t="s">
        <v>106</v>
      </c>
      <c r="C162" s="36">
        <f>0.0018*E61*100*D113</f>
        <v>25.044524999999997</v>
      </c>
      <c r="D162" s="52" t="s">
        <v>35</v>
      </c>
      <c r="E162" s="36"/>
      <c r="G162" s="38"/>
      <c r="H162" s="36"/>
      <c r="J162" s="38"/>
      <c r="K162" s="36"/>
    </row>
    <row r="163" spans="1:11" x14ac:dyDescent="0.25">
      <c r="A163" s="38"/>
      <c r="B163" s="36"/>
      <c r="D163" s="38"/>
      <c r="E163" s="36"/>
      <c r="G163" s="38"/>
      <c r="H163" s="36"/>
      <c r="J163" s="38"/>
      <c r="K163" s="36"/>
    </row>
    <row r="164" spans="1:11" x14ac:dyDescent="0.25">
      <c r="A164" s="38"/>
      <c r="B164" s="36" t="s">
        <v>107</v>
      </c>
      <c r="C164" s="3" t="s">
        <v>104</v>
      </c>
      <c r="D164" s="36">
        <f>+MAX(C156,C162)</f>
        <v>39.648440154595228</v>
      </c>
      <c r="E164" s="52" t="s">
        <v>35</v>
      </c>
      <c r="G164" s="38"/>
      <c r="H164" s="36"/>
      <c r="J164" s="38"/>
      <c r="K164" s="36"/>
    </row>
    <row r="165" spans="1:11" x14ac:dyDescent="0.25">
      <c r="A165" s="38"/>
      <c r="B165" s="36"/>
      <c r="D165" s="38"/>
      <c r="E165" s="36"/>
      <c r="G165" s="38"/>
      <c r="H165" s="36"/>
      <c r="J165" s="38"/>
      <c r="K165" s="36"/>
    </row>
    <row r="166" spans="1:11" x14ac:dyDescent="0.25">
      <c r="A166" s="38"/>
      <c r="B166" s="36"/>
      <c r="D166" s="38"/>
      <c r="E166" s="36"/>
      <c r="G166" s="38"/>
      <c r="H166" s="36"/>
      <c r="J166" s="38"/>
      <c r="K166" s="36"/>
    </row>
    <row r="167" spans="1:11" x14ac:dyDescent="0.25">
      <c r="A167" s="38"/>
      <c r="B167" s="53" t="s">
        <v>108</v>
      </c>
      <c r="C167" s="36">
        <f>ROUNDUP(C156/I108,0)</f>
        <v>14</v>
      </c>
      <c r="D167" s="38"/>
      <c r="E167" s="36"/>
      <c r="G167" s="38"/>
      <c r="H167" s="36"/>
      <c r="J167" s="38"/>
      <c r="K167" s="36"/>
    </row>
    <row r="168" spans="1:11" x14ac:dyDescent="0.25">
      <c r="A168" s="38"/>
      <c r="B168" s="36"/>
      <c r="D168" s="38"/>
      <c r="E168" s="36"/>
      <c r="G168" s="38"/>
      <c r="H168" s="36"/>
      <c r="J168" s="38"/>
      <c r="K168" s="36"/>
    </row>
    <row r="169" spans="1:11" x14ac:dyDescent="0.25">
      <c r="A169" s="38"/>
      <c r="B169" s="36"/>
      <c r="D169" s="38"/>
      <c r="E169" s="36"/>
      <c r="G169" s="38"/>
      <c r="H169" s="36"/>
      <c r="J169" s="38"/>
      <c r="K169" s="36"/>
    </row>
    <row r="170" spans="1:11" x14ac:dyDescent="0.25">
      <c r="A170" s="38"/>
      <c r="B170" s="53" t="s">
        <v>111</v>
      </c>
      <c r="C170" s="36">
        <f>+(E61-2*D110/100-F108/100)/(C167-1)</f>
        <v>0.19853461538461539</v>
      </c>
      <c r="D170" s="52" t="s">
        <v>16</v>
      </c>
      <c r="E170" s="36"/>
      <c r="G170" s="38"/>
      <c r="H170" s="36"/>
      <c r="J170" s="38"/>
      <c r="K170" s="36"/>
    </row>
    <row r="171" spans="1:11" x14ac:dyDescent="0.25">
      <c r="A171" s="38"/>
      <c r="B171" s="53"/>
      <c r="C171" s="36"/>
      <c r="D171" s="52"/>
      <c r="E171" s="36"/>
      <c r="G171" s="38"/>
      <c r="H171" s="36"/>
      <c r="J171" s="38"/>
      <c r="K171" s="36"/>
    </row>
    <row r="172" spans="1:11" ht="13.8" x14ac:dyDescent="0.25">
      <c r="A172" s="38"/>
      <c r="B172" s="36" t="s">
        <v>107</v>
      </c>
      <c r="C172" s="56">
        <f>C167</f>
        <v>14</v>
      </c>
      <c r="D172" s="57" t="s">
        <v>175</v>
      </c>
      <c r="E172" s="59" t="str">
        <f>+F107</f>
        <v>3/4"</v>
      </c>
      <c r="F172" s="51" t="s">
        <v>37</v>
      </c>
      <c r="G172" s="54">
        <f>+C170</f>
        <v>0.19853461538461539</v>
      </c>
      <c r="H172" s="58" t="s">
        <v>16</v>
      </c>
      <c r="J172" s="38"/>
      <c r="K172" s="36"/>
    </row>
    <row r="173" spans="1:11" x14ac:dyDescent="0.25">
      <c r="A173" s="38"/>
      <c r="B173" s="53"/>
      <c r="C173" s="36"/>
      <c r="D173" s="52"/>
      <c r="E173" s="36"/>
      <c r="G173" s="38"/>
      <c r="H173" s="36"/>
      <c r="J173" s="38"/>
      <c r="K173" s="36"/>
    </row>
    <row r="174" spans="1:11" x14ac:dyDescent="0.25">
      <c r="A174" s="38"/>
      <c r="B174" s="21" t="s">
        <v>161</v>
      </c>
      <c r="D174" s="38"/>
      <c r="E174" s="36"/>
      <c r="G174" s="38"/>
      <c r="H174" s="36"/>
      <c r="J174" s="38"/>
      <c r="K174" s="36"/>
    </row>
    <row r="175" spans="1:11" x14ac:dyDescent="0.25">
      <c r="A175" s="38"/>
      <c r="B175" s="36"/>
      <c r="D175" s="38"/>
      <c r="E175" s="36"/>
      <c r="G175" s="38"/>
      <c r="H175" s="36"/>
      <c r="J175" s="38"/>
      <c r="K175" s="36"/>
    </row>
    <row r="176" spans="1:11" x14ac:dyDescent="0.25">
      <c r="A176" s="38"/>
      <c r="B176" s="36"/>
      <c r="D176" s="38"/>
      <c r="E176" s="36"/>
      <c r="G176" s="38"/>
      <c r="H176" s="36"/>
      <c r="J176" s="38"/>
      <c r="K176" s="36"/>
    </row>
    <row r="177" spans="1:14" x14ac:dyDescent="0.25">
      <c r="A177" s="38"/>
      <c r="B177" s="36"/>
      <c r="D177" s="38"/>
      <c r="E177" s="36"/>
      <c r="G177" s="38"/>
      <c r="H177" s="36"/>
      <c r="J177" s="38"/>
      <c r="K177" s="36"/>
    </row>
    <row r="178" spans="1:14" x14ac:dyDescent="0.25">
      <c r="A178" s="38"/>
      <c r="B178" s="53" t="s">
        <v>112</v>
      </c>
      <c r="C178" s="36">
        <f>+D164*C61/E61</f>
        <v>43.252843805012979</v>
      </c>
      <c r="D178" s="52" t="s">
        <v>35</v>
      </c>
      <c r="E178" s="36"/>
      <c r="G178" s="38"/>
      <c r="H178" s="36"/>
      <c r="J178" s="38"/>
      <c r="K178" s="36"/>
    </row>
    <row r="179" spans="1:14" x14ac:dyDescent="0.25">
      <c r="A179" s="38"/>
      <c r="B179" s="36"/>
      <c r="D179" s="38"/>
      <c r="E179" s="36"/>
      <c r="G179" s="38"/>
      <c r="H179" s="36"/>
      <c r="J179" s="38"/>
      <c r="K179" s="36"/>
    </row>
    <row r="180" spans="1:14" x14ac:dyDescent="0.25">
      <c r="A180" s="38"/>
      <c r="B180" s="36"/>
      <c r="D180" s="38"/>
      <c r="E180" s="36"/>
      <c r="G180" s="38"/>
      <c r="H180" s="36"/>
      <c r="J180" s="38"/>
      <c r="K180" s="36"/>
    </row>
    <row r="181" spans="1:14" x14ac:dyDescent="0.25">
      <c r="A181" s="38"/>
      <c r="B181" s="53" t="s">
        <v>108</v>
      </c>
      <c r="C181" s="36">
        <f>ROUNDUP(C178/I108,0)</f>
        <v>16</v>
      </c>
      <c r="D181" s="38"/>
      <c r="E181" s="36"/>
      <c r="G181" s="38"/>
      <c r="H181" s="36"/>
      <c r="J181" s="38"/>
      <c r="K181" s="36"/>
    </row>
    <row r="182" spans="1:14" x14ac:dyDescent="0.25">
      <c r="A182" s="38"/>
      <c r="B182" s="36"/>
      <c r="D182" s="38"/>
      <c r="E182" s="36"/>
      <c r="G182" s="38"/>
      <c r="H182" s="36"/>
      <c r="J182" s="38"/>
      <c r="K182" s="36"/>
    </row>
    <row r="183" spans="1:14" x14ac:dyDescent="0.25">
      <c r="A183" s="38"/>
      <c r="B183" s="36"/>
      <c r="D183" s="38"/>
      <c r="E183" s="36"/>
      <c r="G183" s="38"/>
      <c r="H183" s="36"/>
      <c r="J183" s="38"/>
      <c r="K183" s="36"/>
    </row>
    <row r="184" spans="1:14" x14ac:dyDescent="0.25">
      <c r="A184" s="38"/>
      <c r="B184" s="53" t="s">
        <v>111</v>
      </c>
      <c r="C184" s="36">
        <f>+(C61-2*D110/100-F108/100)/(C181-1)</f>
        <v>0.18873000000000001</v>
      </c>
      <c r="D184" s="52" t="s">
        <v>16</v>
      </c>
      <c r="E184" s="36"/>
      <c r="G184" s="38"/>
      <c r="H184" s="36"/>
      <c r="J184" s="38"/>
      <c r="K184" s="36"/>
    </row>
    <row r="185" spans="1:14" x14ac:dyDescent="0.25">
      <c r="A185" s="38"/>
      <c r="B185" s="53"/>
      <c r="C185" s="36"/>
      <c r="D185" s="52"/>
      <c r="E185" s="36"/>
      <c r="G185" s="38"/>
      <c r="H185" s="36"/>
      <c r="J185" s="38"/>
      <c r="K185" s="36"/>
    </row>
    <row r="186" spans="1:14" ht="13.8" x14ac:dyDescent="0.25">
      <c r="A186" s="38"/>
      <c r="B186" s="36" t="s">
        <v>107</v>
      </c>
      <c r="C186" s="56">
        <f>C181</f>
        <v>16</v>
      </c>
      <c r="D186" s="57" t="s">
        <v>175</v>
      </c>
      <c r="E186" s="59" t="str">
        <f>+F107</f>
        <v>3/4"</v>
      </c>
      <c r="F186" s="51" t="s">
        <v>37</v>
      </c>
      <c r="G186" s="54">
        <f>+C184</f>
        <v>0.18873000000000001</v>
      </c>
      <c r="H186" s="58" t="s">
        <v>16</v>
      </c>
      <c r="J186" s="38"/>
      <c r="K186" s="36"/>
    </row>
    <row r="187" spans="1:14" x14ac:dyDescent="0.25">
      <c r="A187" s="38"/>
      <c r="B187" s="36"/>
      <c r="D187" s="38"/>
      <c r="E187" s="36"/>
      <c r="G187" s="38"/>
      <c r="H187" s="36"/>
      <c r="J187" s="38"/>
      <c r="K187" s="36"/>
    </row>
    <row r="188" spans="1:14" ht="13.8" x14ac:dyDescent="0.25">
      <c r="A188" s="7"/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6"/>
      <c r="M188" s="6"/>
      <c r="N188" s="91"/>
    </row>
    <row r="189" spans="1:14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93"/>
    </row>
    <row r="190" spans="1:14" x14ac:dyDescent="0.25">
      <c r="A190" s="5"/>
      <c r="B190" s="5"/>
      <c r="C190" s="5"/>
      <c r="D190" s="5"/>
      <c r="E190" s="5"/>
      <c r="F190" s="5"/>
      <c r="G190" s="5"/>
      <c r="H190" s="15"/>
      <c r="I190" s="5"/>
      <c r="J190" s="5"/>
      <c r="K190" s="5"/>
      <c r="L190" s="5"/>
      <c r="M190" s="5"/>
      <c r="N190" s="93"/>
    </row>
    <row r="191" spans="1:14" x14ac:dyDescent="0.25">
      <c r="A191" s="1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93"/>
    </row>
    <row r="192" spans="1:14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93"/>
    </row>
    <row r="193" spans="1:14" x14ac:dyDescent="0.25">
      <c r="A193" s="15"/>
      <c r="C193" s="5"/>
      <c r="D193" s="5"/>
      <c r="E193" s="5"/>
      <c r="F193" s="19"/>
      <c r="G193" s="42">
        <f>+E61</f>
        <v>2.75</v>
      </c>
      <c r="H193" s="15"/>
      <c r="I193" s="5"/>
      <c r="J193" s="5"/>
      <c r="K193" s="5"/>
      <c r="M193" s="5"/>
      <c r="N193" s="93"/>
    </row>
    <row r="194" spans="1:14" x14ac:dyDescent="0.25">
      <c r="A194" s="19"/>
      <c r="C194" s="5"/>
      <c r="D194" s="5"/>
      <c r="E194" s="5"/>
      <c r="F194" s="19"/>
      <c r="G194" s="5"/>
      <c r="H194" s="5"/>
      <c r="I194" s="5"/>
      <c r="J194" s="5"/>
      <c r="K194" s="5"/>
      <c r="L194" s="60">
        <f>+B200</f>
        <v>16</v>
      </c>
      <c r="M194" s="17" t="str">
        <f>+C200</f>
        <v>3/4"</v>
      </c>
      <c r="N194" s="98"/>
    </row>
    <row r="195" spans="1:14" x14ac:dyDescent="0.25">
      <c r="A195" s="5"/>
      <c r="B195" s="5"/>
      <c r="C195" s="5"/>
      <c r="D195" s="5"/>
      <c r="E195" s="5"/>
      <c r="F195" s="5"/>
      <c r="G195" s="5"/>
      <c r="H195" s="5"/>
      <c r="I195" s="15"/>
      <c r="K195" s="17"/>
      <c r="L195" s="5"/>
      <c r="M195" s="5"/>
      <c r="N195" s="93"/>
    </row>
    <row r="196" spans="1:14" x14ac:dyDescent="0.25">
      <c r="C196" s="5"/>
      <c r="D196" s="5"/>
      <c r="E196" s="5"/>
      <c r="F196" s="30">
        <f>+D109</f>
        <v>0.6</v>
      </c>
      <c r="G196" s="5"/>
      <c r="H196" s="5"/>
      <c r="I196" s="5"/>
      <c r="J196" s="5"/>
      <c r="K196" s="5"/>
      <c r="L196" s="5"/>
      <c r="M196" s="5"/>
      <c r="N196" s="93"/>
    </row>
    <row r="197" spans="1:14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93"/>
    </row>
    <row r="198" spans="1:14" x14ac:dyDescent="0.25">
      <c r="A198" s="5"/>
      <c r="B198" s="5"/>
      <c r="C198" s="5"/>
      <c r="D198" s="5"/>
      <c r="E198" s="5"/>
      <c r="G198" s="5"/>
      <c r="M198" s="5"/>
      <c r="N198" s="93"/>
    </row>
    <row r="199" spans="1:14" x14ac:dyDescent="0.25">
      <c r="A199" s="5"/>
      <c r="B199" s="5"/>
      <c r="C199" s="5"/>
      <c r="D199" s="5"/>
      <c r="E199" s="5"/>
      <c r="F199" s="5"/>
      <c r="G199" s="5"/>
      <c r="H199" s="5"/>
      <c r="I199" s="39">
        <f>+C61</f>
        <v>3</v>
      </c>
      <c r="M199" s="5"/>
      <c r="N199" s="93"/>
    </row>
    <row r="200" spans="1:14" x14ac:dyDescent="0.25">
      <c r="A200" s="38"/>
      <c r="B200" s="61">
        <f>+C186</f>
        <v>16</v>
      </c>
      <c r="C200" s="19" t="str">
        <f>+E186</f>
        <v>3/4"</v>
      </c>
      <c r="D200" s="62"/>
      <c r="E200" s="63"/>
      <c r="G200" s="38"/>
    </row>
    <row r="201" spans="1:14" x14ac:dyDescent="0.25">
      <c r="A201" s="38"/>
      <c r="B201" s="63"/>
      <c r="C201" s="5"/>
      <c r="D201" s="60">
        <f>+C172</f>
        <v>14</v>
      </c>
      <c r="E201" s="17" t="str">
        <f>+E172</f>
        <v>3/4"</v>
      </c>
      <c r="G201" s="38"/>
      <c r="H201" s="38"/>
      <c r="I201" s="60">
        <f>+D201</f>
        <v>14</v>
      </c>
      <c r="J201" s="17" t="str">
        <f>+E201</f>
        <v>3/4"</v>
      </c>
      <c r="K201" s="36"/>
    </row>
    <row r="202" spans="1:14" x14ac:dyDescent="0.25">
      <c r="A202" s="38"/>
      <c r="B202" s="36"/>
      <c r="D202" s="38"/>
      <c r="E202" s="36"/>
      <c r="G202" s="38"/>
      <c r="K202" s="5"/>
      <c r="L202" s="5"/>
    </row>
    <row r="203" spans="1:14" x14ac:dyDescent="0.25">
      <c r="A203" s="38"/>
      <c r="B203" s="36"/>
      <c r="D203" s="26">
        <f>+C61</f>
        <v>3</v>
      </c>
      <c r="E203" s="36"/>
      <c r="G203" s="38"/>
      <c r="H203" s="5"/>
      <c r="J203" s="5"/>
      <c r="K203" s="5"/>
      <c r="L203" s="5"/>
    </row>
    <row r="204" spans="1:14" x14ac:dyDescent="0.25">
      <c r="A204" s="38"/>
      <c r="B204" s="36"/>
      <c r="D204" s="38"/>
      <c r="E204" s="36"/>
      <c r="G204" s="38"/>
      <c r="H204" s="36"/>
      <c r="J204" s="38"/>
      <c r="K204" s="36"/>
    </row>
    <row r="205" spans="1:14" x14ac:dyDescent="0.25">
      <c r="A205" s="38"/>
      <c r="B205" s="21" t="s">
        <v>162</v>
      </c>
      <c r="D205" s="38"/>
      <c r="E205" s="36"/>
      <c r="G205" s="38"/>
      <c r="H205" s="36"/>
      <c r="J205" s="38"/>
      <c r="K205" s="36"/>
    </row>
    <row r="206" spans="1:14" x14ac:dyDescent="0.25">
      <c r="A206" s="38"/>
      <c r="B206" s="36"/>
      <c r="D206" s="38"/>
      <c r="E206" s="36"/>
      <c r="G206" s="38"/>
      <c r="H206" s="36"/>
      <c r="J206" s="38"/>
      <c r="K206" s="36"/>
    </row>
    <row r="207" spans="1:14" x14ac:dyDescent="0.25">
      <c r="A207" s="38"/>
      <c r="B207" s="84" t="s">
        <v>113</v>
      </c>
      <c r="C207" s="84"/>
      <c r="D207" s="84"/>
      <c r="E207" s="84"/>
      <c r="F207" s="84"/>
      <c r="G207" s="84"/>
      <c r="H207" s="84"/>
      <c r="I207" s="84"/>
      <c r="J207" s="84"/>
      <c r="K207" s="84"/>
    </row>
    <row r="208" spans="1:14" x14ac:dyDescent="0.25">
      <c r="A208" s="38"/>
      <c r="B208" s="36"/>
      <c r="D208" s="38"/>
      <c r="E208" s="36"/>
      <c r="G208" s="38"/>
      <c r="H208" s="36"/>
      <c r="J208" s="38"/>
      <c r="K208" s="36"/>
    </row>
    <row r="209" spans="1:11" x14ac:dyDescent="0.25">
      <c r="A209" s="38"/>
      <c r="B209" s="64" t="s">
        <v>116</v>
      </c>
      <c r="D209" s="38"/>
      <c r="E209" s="36"/>
      <c r="G209" s="38"/>
      <c r="H209" s="36"/>
      <c r="J209" s="38"/>
      <c r="K209" s="36"/>
    </row>
    <row r="210" spans="1:11" x14ac:dyDescent="0.25">
      <c r="A210" s="38"/>
      <c r="B210" s="36"/>
      <c r="D210" s="38"/>
      <c r="E210" s="36"/>
      <c r="G210" s="38"/>
      <c r="H210" s="36"/>
      <c r="J210" s="38"/>
      <c r="K210" s="36"/>
    </row>
    <row r="211" spans="1:11" x14ac:dyDescent="0.25">
      <c r="A211" s="38"/>
      <c r="B211" s="36"/>
      <c r="D211" s="38"/>
      <c r="E211" s="36"/>
      <c r="G211" s="38"/>
      <c r="H211" s="36"/>
      <c r="J211" s="38"/>
      <c r="K211" s="36"/>
    </row>
    <row r="212" spans="1:11" x14ac:dyDescent="0.25">
      <c r="A212" s="38"/>
      <c r="B212" s="53" t="s">
        <v>168</v>
      </c>
      <c r="C212" s="37">
        <f>+C65-D110/100</f>
        <v>1.0250000000000001</v>
      </c>
      <c r="D212" s="52" t="s">
        <v>16</v>
      </c>
      <c r="E212" s="36"/>
      <c r="G212" s="38"/>
      <c r="H212" s="36"/>
      <c r="J212" s="38"/>
      <c r="K212" s="36"/>
    </row>
    <row r="213" spans="1:11" x14ac:dyDescent="0.25">
      <c r="A213" s="38"/>
      <c r="B213" s="36"/>
      <c r="D213" s="38"/>
      <c r="E213" s="36"/>
      <c r="G213" s="38"/>
      <c r="H213" s="36"/>
      <c r="J213" s="38"/>
      <c r="K213" s="36"/>
    </row>
    <row r="214" spans="1:11" x14ac:dyDescent="0.25">
      <c r="A214" s="38"/>
      <c r="B214" s="64" t="s">
        <v>115</v>
      </c>
      <c r="D214" s="38"/>
      <c r="E214" s="36"/>
      <c r="G214" s="38"/>
      <c r="H214" s="36"/>
      <c r="J214" s="38"/>
      <c r="K214" s="36"/>
    </row>
    <row r="215" spans="1:11" x14ac:dyDescent="0.25">
      <c r="A215" s="38"/>
      <c r="B215" s="36"/>
      <c r="D215" s="38"/>
      <c r="E215" s="36"/>
      <c r="G215" s="38"/>
      <c r="H215" s="36"/>
      <c r="J215" s="38"/>
      <c r="K215" s="36"/>
    </row>
    <row r="216" spans="1:11" x14ac:dyDescent="0.25">
      <c r="A216" s="38"/>
      <c r="B216" s="36"/>
      <c r="D216" s="38"/>
      <c r="E216" s="36"/>
      <c r="G216" s="38"/>
      <c r="H216" s="36"/>
      <c r="J216" s="38"/>
      <c r="K216" s="36"/>
    </row>
    <row r="217" spans="1:11" x14ac:dyDescent="0.25">
      <c r="A217" s="38"/>
      <c r="B217" s="36"/>
      <c r="D217" s="38"/>
      <c r="E217" s="36"/>
      <c r="G217" s="38"/>
      <c r="H217" s="36"/>
      <c r="J217" s="38"/>
      <c r="K217" s="36"/>
    </row>
    <row r="218" spans="1:11" x14ac:dyDescent="0.25">
      <c r="A218" s="38"/>
      <c r="B218" s="36"/>
      <c r="D218" s="38"/>
      <c r="E218" s="36"/>
      <c r="G218" s="38"/>
      <c r="H218" s="36"/>
      <c r="J218" s="38"/>
      <c r="K218" s="36"/>
    </row>
    <row r="219" spans="1:11" x14ac:dyDescent="0.25">
      <c r="A219" s="38"/>
      <c r="B219" s="36"/>
      <c r="D219" s="38"/>
      <c r="E219" s="36"/>
      <c r="G219" s="38"/>
      <c r="H219" s="36"/>
      <c r="J219" s="38"/>
      <c r="K219" s="36"/>
    </row>
    <row r="220" spans="1:11" x14ac:dyDescent="0.25">
      <c r="A220" s="38"/>
      <c r="B220" s="53" t="s">
        <v>114</v>
      </c>
      <c r="C220" s="36">
        <f>0.06*(I108)*C26/SQRT(C25)</f>
        <v>49.564500613067814</v>
      </c>
      <c r="D220" s="52" t="s">
        <v>23</v>
      </c>
      <c r="E220" s="36"/>
      <c r="G220" s="38"/>
      <c r="H220" s="36"/>
      <c r="J220" s="38"/>
      <c r="K220" s="36"/>
    </row>
    <row r="221" spans="1:11" x14ac:dyDescent="0.25">
      <c r="A221" s="38"/>
      <c r="B221" s="53" t="s">
        <v>117</v>
      </c>
      <c r="C221" s="36">
        <f>0.0057*F108*C26</f>
        <v>45.605699999999999</v>
      </c>
      <c r="D221" s="52" t="s">
        <v>23</v>
      </c>
      <c r="E221" s="17" t="str">
        <f>IF(C220&gt;C221,"…..CONFORME","…..VERIFICAR")</f>
        <v>…..CONFORME</v>
      </c>
      <c r="G221" s="38"/>
      <c r="H221" s="36"/>
      <c r="J221" s="38"/>
      <c r="K221" s="36"/>
    </row>
    <row r="222" spans="1:11" x14ac:dyDescent="0.25">
      <c r="A222" s="38"/>
      <c r="B222" s="53" t="s">
        <v>118</v>
      </c>
      <c r="C222" s="36">
        <v>30</v>
      </c>
      <c r="D222" s="52" t="s">
        <v>23</v>
      </c>
      <c r="E222" s="17" t="str">
        <f>IF(C220&gt;C222,"…..CONFORME","…..VERIFICAR")</f>
        <v>…..CONFORME</v>
      </c>
      <c r="G222" s="38"/>
      <c r="H222" s="36"/>
      <c r="J222" s="38"/>
      <c r="K222" s="36"/>
    </row>
    <row r="223" spans="1:11" x14ac:dyDescent="0.25">
      <c r="A223" s="38"/>
      <c r="B223" s="53"/>
      <c r="C223" s="36"/>
      <c r="D223" s="52"/>
      <c r="E223" s="17"/>
      <c r="G223" s="38"/>
      <c r="H223" s="36"/>
      <c r="J223" s="38"/>
      <c r="K223" s="36"/>
    </row>
    <row r="224" spans="1:11" x14ac:dyDescent="0.25">
      <c r="A224" s="38"/>
      <c r="B224" s="53" t="s">
        <v>166</v>
      </c>
      <c r="C224" s="36">
        <f>0.8*C220</f>
        <v>39.651600490454257</v>
      </c>
      <c r="D224" s="52" t="s">
        <v>23</v>
      </c>
      <c r="E224" s="17"/>
      <c r="G224" s="38"/>
      <c r="H224" s="36"/>
      <c r="J224" s="38"/>
      <c r="K224" s="36"/>
    </row>
    <row r="225" spans="1:11" x14ac:dyDescent="0.25">
      <c r="A225" s="38"/>
      <c r="B225" s="53"/>
      <c r="C225" s="36"/>
      <c r="D225" s="52"/>
      <c r="E225" s="17"/>
      <c r="G225" s="38"/>
      <c r="H225" s="36"/>
      <c r="J225" s="38"/>
      <c r="K225" s="36"/>
    </row>
    <row r="226" spans="1:11" x14ac:dyDescent="0.25">
      <c r="A226" s="38"/>
      <c r="B226" s="2" t="s">
        <v>169</v>
      </c>
      <c r="D226" s="2" t="s">
        <v>167</v>
      </c>
      <c r="E226" s="23"/>
      <c r="F226" s="15"/>
      <c r="G226" s="38"/>
      <c r="H226" s="36"/>
      <c r="J226" s="38"/>
      <c r="K226" s="36"/>
    </row>
    <row r="227" spans="1:11" ht="13.8" x14ac:dyDescent="0.25">
      <c r="A227" s="38"/>
      <c r="B227" s="50">
        <f>+C212*100</f>
        <v>102.50000000000001</v>
      </c>
      <c r="C227" s="79" t="str">
        <f>IF(B227&lt;D227,"&lt;",IF(B227&gt;D227,"&gt;"))</f>
        <v>&gt;</v>
      </c>
      <c r="D227" s="50">
        <f>+C224</f>
        <v>39.651600490454257</v>
      </c>
      <c r="E227" s="5"/>
      <c r="F227" s="19" t="str">
        <f>IF(B227&gt;D227,"…..CONFORME","…..VERIFICAR")</f>
        <v>…..CONFORME</v>
      </c>
      <c r="G227" s="38"/>
      <c r="H227" s="36"/>
      <c r="J227" s="38"/>
      <c r="K227" s="36"/>
    </row>
    <row r="228" spans="1:11" x14ac:dyDescent="0.25">
      <c r="A228" s="38"/>
      <c r="B228" s="53"/>
      <c r="C228" s="36"/>
      <c r="D228" s="52"/>
      <c r="E228" s="17"/>
      <c r="G228" s="38"/>
      <c r="H228" s="36"/>
      <c r="J228" s="38"/>
      <c r="K228" s="36"/>
    </row>
    <row r="229" spans="1:11" x14ac:dyDescent="0.25">
      <c r="A229" s="38"/>
      <c r="B229" s="21" t="s">
        <v>163</v>
      </c>
      <c r="D229" s="38"/>
      <c r="E229" s="36"/>
      <c r="G229" s="38"/>
      <c r="H229" s="36"/>
      <c r="J229" s="38"/>
      <c r="K229" s="36"/>
    </row>
    <row r="230" spans="1:11" x14ac:dyDescent="0.25">
      <c r="A230" s="38"/>
      <c r="B230" s="21"/>
      <c r="D230" s="38"/>
      <c r="E230" s="36"/>
      <c r="G230" s="38"/>
      <c r="H230" s="36"/>
      <c r="J230" s="38"/>
      <c r="K230" s="36"/>
    </row>
    <row r="231" spans="1:11" x14ac:dyDescent="0.25">
      <c r="A231" s="38"/>
      <c r="B231" s="69" t="s">
        <v>164</v>
      </c>
      <c r="D231" s="38"/>
      <c r="E231" s="36"/>
      <c r="G231" s="38"/>
      <c r="H231" s="36"/>
      <c r="J231" s="38"/>
      <c r="K231" s="36"/>
    </row>
    <row r="232" spans="1:11" x14ac:dyDescent="0.25">
      <c r="A232" s="53"/>
      <c r="B232" s="53" t="s">
        <v>119</v>
      </c>
      <c r="C232" s="53"/>
      <c r="D232" s="36"/>
      <c r="E232" s="53"/>
      <c r="F232" s="36"/>
      <c r="G232" s="53"/>
      <c r="H232" s="36"/>
      <c r="I232" s="53"/>
      <c r="J232" s="36"/>
      <c r="K232" s="53"/>
    </row>
    <row r="233" spans="1:11" ht="15.6" x14ac:dyDescent="0.35">
      <c r="A233" s="53"/>
      <c r="B233" s="15" t="s">
        <v>2</v>
      </c>
      <c r="C233" s="36">
        <f>+C21</f>
        <v>280</v>
      </c>
      <c r="D233" s="17" t="s">
        <v>120</v>
      </c>
      <c r="E233" s="53"/>
      <c r="F233" s="36"/>
      <c r="G233" s="53"/>
      <c r="H233" s="36"/>
      <c r="I233" s="53"/>
      <c r="J233" s="36"/>
      <c r="K233" s="53"/>
    </row>
    <row r="234" spans="1:11" x14ac:dyDescent="0.25">
      <c r="A234" s="53"/>
      <c r="B234" s="53" t="s">
        <v>38</v>
      </c>
      <c r="C234" s="36">
        <f>+C100</f>
        <v>362.5</v>
      </c>
      <c r="D234" s="64" t="s">
        <v>7</v>
      </c>
      <c r="E234" s="53"/>
      <c r="F234" s="36"/>
      <c r="G234" s="53"/>
      <c r="H234" s="36"/>
      <c r="I234" s="53"/>
      <c r="J234" s="36"/>
      <c r="K234" s="53"/>
    </row>
    <row r="235" spans="1:11" x14ac:dyDescent="0.25">
      <c r="A235" s="53"/>
      <c r="B235" s="36"/>
      <c r="C235" s="53"/>
      <c r="D235" s="36"/>
      <c r="E235" s="53"/>
      <c r="F235" s="36"/>
      <c r="G235" s="53"/>
      <c r="H235" s="36"/>
      <c r="I235" s="53"/>
      <c r="J235" s="36"/>
      <c r="K235" s="53"/>
    </row>
    <row r="236" spans="1:11" x14ac:dyDescent="0.25">
      <c r="A236" s="53"/>
      <c r="B236" s="36"/>
      <c r="C236" s="53"/>
      <c r="D236" s="36"/>
      <c r="E236" s="53"/>
      <c r="F236" s="36"/>
      <c r="G236" s="53"/>
      <c r="H236" s="36"/>
      <c r="I236" s="53"/>
      <c r="J236" s="36"/>
      <c r="K236" s="53"/>
    </row>
    <row r="237" spans="1:11" ht="14.4" x14ac:dyDescent="0.25">
      <c r="A237" s="53"/>
      <c r="B237" s="48" t="s">
        <v>174</v>
      </c>
      <c r="C237" s="70">
        <v>0.7</v>
      </c>
      <c r="D237" s="4" t="s">
        <v>146</v>
      </c>
      <c r="E237" s="53"/>
      <c r="F237" s="36"/>
      <c r="G237" s="53"/>
      <c r="H237" s="36"/>
      <c r="I237" s="53"/>
      <c r="J237" s="36"/>
      <c r="K237" s="53"/>
    </row>
    <row r="238" spans="1:11" x14ac:dyDescent="0.25">
      <c r="A238" s="53"/>
      <c r="B238" s="53" t="s">
        <v>121</v>
      </c>
      <c r="C238" s="36">
        <f>+C234/C237</f>
        <v>517.85714285714289</v>
      </c>
      <c r="D238" s="64" t="s">
        <v>7</v>
      </c>
      <c r="E238" s="53"/>
      <c r="F238" s="36"/>
      <c r="G238" s="53"/>
      <c r="H238" s="36"/>
      <c r="I238" s="53"/>
      <c r="J238" s="36"/>
      <c r="K238" s="53"/>
    </row>
    <row r="239" spans="1:11" x14ac:dyDescent="0.25">
      <c r="A239" s="53"/>
      <c r="B239" s="36"/>
      <c r="C239" s="53"/>
      <c r="D239" s="36"/>
      <c r="E239" s="53"/>
      <c r="F239" s="36"/>
      <c r="G239" s="53"/>
      <c r="H239" s="36"/>
      <c r="I239" s="53"/>
      <c r="J239" s="36"/>
      <c r="K239" s="53"/>
    </row>
    <row r="240" spans="1:11" x14ac:dyDescent="0.25">
      <c r="A240" s="53"/>
      <c r="B240" s="64" t="s">
        <v>144</v>
      </c>
      <c r="C240" s="53"/>
      <c r="D240" s="36"/>
      <c r="E240" s="53"/>
      <c r="F240" s="36"/>
      <c r="G240" s="53"/>
      <c r="H240" s="36"/>
      <c r="I240" s="53"/>
      <c r="J240" s="36"/>
      <c r="K240" s="53"/>
    </row>
    <row r="241" spans="1:11" x14ac:dyDescent="0.25">
      <c r="A241" s="53"/>
      <c r="B241" s="36"/>
      <c r="C241" s="53"/>
      <c r="D241" s="36"/>
      <c r="E241" s="53"/>
      <c r="F241" s="36"/>
      <c r="G241" s="53"/>
      <c r="H241" s="36"/>
      <c r="I241" s="53"/>
      <c r="J241" s="36"/>
      <c r="K241" s="53"/>
    </row>
    <row r="242" spans="1:11" x14ac:dyDescent="0.25">
      <c r="A242" s="53"/>
      <c r="B242" s="36"/>
      <c r="C242" s="53"/>
      <c r="D242" s="36"/>
      <c r="E242" s="53"/>
      <c r="F242" s="36"/>
      <c r="G242" s="53"/>
      <c r="H242" s="36"/>
      <c r="I242" s="53"/>
      <c r="J242" s="36"/>
      <c r="K242" s="53"/>
    </row>
    <row r="243" spans="1:11" x14ac:dyDescent="0.25">
      <c r="A243" s="53"/>
      <c r="B243" s="53" t="s">
        <v>122</v>
      </c>
      <c r="C243" s="36">
        <f>0.85*C233*10*J24*J23</f>
        <v>1047.2</v>
      </c>
      <c r="D243" s="64" t="s">
        <v>7</v>
      </c>
      <c r="E243" s="53"/>
      <c r="F243" s="36"/>
      <c r="G243" s="53"/>
      <c r="H243" s="36"/>
      <c r="I243" s="53"/>
      <c r="J243" s="36"/>
      <c r="K243" s="53"/>
    </row>
    <row r="244" spans="1:11" x14ac:dyDescent="0.25">
      <c r="A244" s="53"/>
      <c r="B244" s="53"/>
      <c r="C244" s="53"/>
      <c r="D244" s="36"/>
      <c r="E244" s="53"/>
      <c r="F244" s="36"/>
      <c r="G244" s="53"/>
      <c r="H244" s="36"/>
      <c r="I244" s="53"/>
      <c r="J244" s="36"/>
      <c r="K244" s="53"/>
    </row>
    <row r="245" spans="1:11" x14ac:dyDescent="0.25">
      <c r="A245" s="53"/>
      <c r="B245" s="2" t="s">
        <v>123</v>
      </c>
      <c r="D245" s="2" t="s">
        <v>124</v>
      </c>
      <c r="E245" s="23"/>
      <c r="F245" s="15"/>
      <c r="G245" s="53"/>
      <c r="H245" s="36"/>
      <c r="I245" s="53"/>
      <c r="J245" s="36"/>
      <c r="K245" s="53"/>
    </row>
    <row r="246" spans="1:11" ht="13.8" x14ac:dyDescent="0.25">
      <c r="A246" s="53"/>
      <c r="B246" s="50">
        <f>+C243</f>
        <v>1047.2</v>
      </c>
      <c r="C246" s="79" t="str">
        <f>IF(B246&lt;D246,"&lt;",IF(B246&gt;D246,"&gt;"))</f>
        <v>&gt;</v>
      </c>
      <c r="D246" s="50">
        <f>+C238</f>
        <v>517.85714285714289</v>
      </c>
      <c r="E246" s="5"/>
      <c r="F246" s="19" t="str">
        <f>IF(B246&gt;D246,"…..CONFORME","…..VERIFICAR")</f>
        <v>…..CONFORME</v>
      </c>
      <c r="G246" s="53"/>
      <c r="H246" s="36"/>
      <c r="I246" s="53"/>
      <c r="J246" s="36"/>
      <c r="K246" s="53"/>
    </row>
    <row r="247" spans="1:11" x14ac:dyDescent="0.25">
      <c r="A247" s="53"/>
      <c r="B247" s="53"/>
      <c r="C247" s="53"/>
      <c r="D247" s="36"/>
      <c r="E247" s="53"/>
      <c r="F247" s="36"/>
      <c r="G247" s="53"/>
      <c r="H247" s="36"/>
      <c r="I247" s="53"/>
      <c r="J247" s="36"/>
      <c r="K247" s="53"/>
    </row>
    <row r="248" spans="1:11" x14ac:dyDescent="0.25">
      <c r="A248" s="53"/>
      <c r="B248" s="69" t="s">
        <v>165</v>
      </c>
      <c r="C248" s="53"/>
      <c r="D248" s="36"/>
      <c r="E248" s="53"/>
      <c r="F248" s="36"/>
      <c r="G248" s="53"/>
      <c r="H248" s="36"/>
      <c r="I248" s="53"/>
      <c r="J248" s="36"/>
      <c r="K248" s="53"/>
    </row>
    <row r="249" spans="1:11" x14ac:dyDescent="0.25">
      <c r="A249" s="53"/>
      <c r="B249" s="53"/>
      <c r="C249" s="53"/>
      <c r="D249" s="36"/>
      <c r="E249" s="53"/>
      <c r="F249" s="36"/>
      <c r="G249" s="53"/>
      <c r="H249" s="36"/>
      <c r="I249" s="53"/>
      <c r="J249" s="36"/>
      <c r="K249" s="53"/>
    </row>
    <row r="250" spans="1:11" x14ac:dyDescent="0.25">
      <c r="A250" s="53"/>
      <c r="B250" s="53" t="s">
        <v>121</v>
      </c>
      <c r="C250" s="36">
        <f>+C238</f>
        <v>517.85714285714289</v>
      </c>
      <c r="D250" s="64" t="s">
        <v>7</v>
      </c>
      <c r="E250" s="53"/>
      <c r="F250" s="36"/>
      <c r="G250" s="53"/>
      <c r="H250" s="36"/>
      <c r="I250" s="53"/>
      <c r="J250" s="36"/>
      <c r="K250" s="53"/>
    </row>
    <row r="251" spans="1:11" x14ac:dyDescent="0.25">
      <c r="A251" s="53"/>
      <c r="B251" s="53"/>
      <c r="C251" s="53"/>
      <c r="D251" s="36"/>
      <c r="E251" s="53"/>
      <c r="F251" s="36"/>
      <c r="G251" s="53"/>
      <c r="H251" s="36"/>
      <c r="I251" s="53"/>
      <c r="J251" s="36"/>
      <c r="K251" s="53"/>
    </row>
    <row r="252" spans="1:11" x14ac:dyDescent="0.25">
      <c r="A252" s="53"/>
      <c r="B252" s="53"/>
      <c r="C252" s="53"/>
      <c r="D252" s="36"/>
      <c r="E252" s="53"/>
      <c r="F252" s="36"/>
      <c r="G252" s="53"/>
      <c r="H252" s="36"/>
      <c r="I252" s="53"/>
      <c r="J252" s="36"/>
      <c r="K252" s="53"/>
    </row>
    <row r="253" spans="1:11" x14ac:dyDescent="0.25">
      <c r="A253" s="53"/>
      <c r="B253" s="53"/>
      <c r="C253" s="53"/>
      <c r="D253" s="36"/>
      <c r="E253" s="53"/>
      <c r="F253" s="36"/>
      <c r="G253" s="53"/>
      <c r="H253" s="36"/>
      <c r="I253" s="53"/>
      <c r="J253" s="36"/>
      <c r="K253" s="53"/>
    </row>
    <row r="254" spans="1:11" x14ac:dyDescent="0.25">
      <c r="A254" s="53"/>
      <c r="B254" s="53"/>
      <c r="C254" s="53"/>
      <c r="D254" s="36"/>
      <c r="E254" s="53"/>
      <c r="F254" s="36"/>
      <c r="G254" s="53"/>
      <c r="H254" s="36"/>
      <c r="I254" s="53"/>
      <c r="J254" s="36"/>
      <c r="K254" s="53"/>
    </row>
    <row r="255" spans="1:11" ht="13.8" x14ac:dyDescent="0.25">
      <c r="A255" s="53"/>
      <c r="B255" s="7"/>
      <c r="C255" s="7"/>
      <c r="D255" s="7"/>
      <c r="E255" s="7"/>
      <c r="F255" s="7"/>
      <c r="G255" s="6"/>
      <c r="H255" s="36"/>
      <c r="I255" s="53"/>
      <c r="J255" s="36"/>
      <c r="K255" s="53"/>
    </row>
    <row r="256" spans="1:11" x14ac:dyDescent="0.25">
      <c r="A256" s="53"/>
      <c r="B256" s="5"/>
      <c r="C256" s="5"/>
      <c r="D256" s="5"/>
      <c r="E256" s="5"/>
      <c r="F256" s="5"/>
      <c r="G256" s="5"/>
      <c r="H256" s="36"/>
      <c r="I256" s="53"/>
      <c r="J256" s="36"/>
      <c r="K256" s="53"/>
    </row>
    <row r="257" spans="1:11" x14ac:dyDescent="0.25">
      <c r="A257" s="53"/>
      <c r="B257" s="5"/>
      <c r="C257" s="15"/>
      <c r="D257" s="5"/>
      <c r="E257" s="5"/>
      <c r="F257" s="5"/>
      <c r="G257" s="5"/>
      <c r="H257" s="36"/>
      <c r="I257" s="53"/>
      <c r="J257" s="36"/>
      <c r="K257" s="53"/>
    </row>
    <row r="258" spans="1:11" x14ac:dyDescent="0.25">
      <c r="A258" s="53"/>
      <c r="B258" s="5"/>
      <c r="C258" s="5"/>
      <c r="D258" s="5"/>
      <c r="E258" s="5"/>
      <c r="F258" s="5"/>
      <c r="G258" s="5"/>
      <c r="H258" s="36"/>
      <c r="I258" s="53"/>
      <c r="J258" s="36"/>
      <c r="K258" s="53"/>
    </row>
    <row r="259" spans="1:11" x14ac:dyDescent="0.25">
      <c r="A259" s="53"/>
      <c r="B259" s="5"/>
      <c r="C259" s="5"/>
      <c r="D259" s="5"/>
      <c r="E259" s="5"/>
      <c r="F259" s="5"/>
      <c r="G259" s="5"/>
      <c r="H259" s="36"/>
      <c r="I259" s="53"/>
      <c r="J259" s="36"/>
      <c r="K259" s="53"/>
    </row>
    <row r="260" spans="1:11" x14ac:dyDescent="0.25">
      <c r="A260" s="53"/>
      <c r="B260" s="42"/>
      <c r="C260" s="15"/>
      <c r="D260" s="5"/>
      <c r="E260" s="40">
        <f>+J24</f>
        <v>0.55000000000000004</v>
      </c>
      <c r="F260" s="15" t="s">
        <v>126</v>
      </c>
      <c r="H260" s="36"/>
      <c r="I260" s="53"/>
      <c r="J260" s="36"/>
      <c r="K260" s="53"/>
    </row>
    <row r="261" spans="1:11" x14ac:dyDescent="0.25">
      <c r="A261" s="53"/>
      <c r="B261" s="5"/>
      <c r="C261" s="5"/>
      <c r="D261" s="5"/>
      <c r="E261" s="5"/>
      <c r="F261" s="5"/>
      <c r="G261" s="60"/>
      <c r="H261" s="36"/>
      <c r="I261" s="53"/>
      <c r="J261" s="36"/>
      <c r="K261" s="53"/>
    </row>
    <row r="262" spans="1:11" x14ac:dyDescent="0.25">
      <c r="A262" s="53"/>
      <c r="B262" s="5"/>
      <c r="C262" s="5"/>
      <c r="D262" s="39">
        <f>+J23</f>
        <v>0.8</v>
      </c>
      <c r="F262" s="17"/>
      <c r="G262" s="5"/>
      <c r="H262" s="36"/>
      <c r="I262" s="53"/>
      <c r="J262" s="36"/>
      <c r="K262" s="53"/>
    </row>
    <row r="263" spans="1:11" x14ac:dyDescent="0.25">
      <c r="A263" s="53"/>
      <c r="B263" s="5"/>
      <c r="C263" s="5"/>
      <c r="D263" s="5"/>
      <c r="E263" s="5"/>
      <c r="F263" s="5"/>
      <c r="G263" s="5"/>
      <c r="H263" s="36"/>
      <c r="I263" s="53"/>
      <c r="J263" s="36"/>
      <c r="K263" s="53"/>
    </row>
    <row r="264" spans="1:11" x14ac:dyDescent="0.25">
      <c r="A264" s="53"/>
      <c r="B264" s="5"/>
      <c r="C264" s="5"/>
      <c r="D264" s="5"/>
      <c r="E264" s="5"/>
      <c r="F264" s="5"/>
      <c r="G264" s="5"/>
      <c r="H264" s="36"/>
      <c r="I264" s="53"/>
      <c r="J264" s="36"/>
      <c r="K264" s="53"/>
    </row>
    <row r="265" spans="1:11" x14ac:dyDescent="0.25">
      <c r="A265" s="53"/>
      <c r="B265" s="5"/>
      <c r="H265" s="36"/>
      <c r="I265" s="53"/>
      <c r="J265" s="36"/>
      <c r="K265" s="53"/>
    </row>
    <row r="266" spans="1:11" x14ac:dyDescent="0.25">
      <c r="A266" s="53"/>
      <c r="B266" s="53"/>
      <c r="C266" s="53"/>
      <c r="D266" s="53">
        <f>+I199</f>
        <v>3</v>
      </c>
      <c r="E266" s="53"/>
      <c r="F266" s="36"/>
      <c r="G266" s="53"/>
      <c r="H266" s="36"/>
      <c r="I266" s="53"/>
      <c r="J266" s="36"/>
      <c r="K266" s="53"/>
    </row>
    <row r="267" spans="1:11" x14ac:dyDescent="0.25">
      <c r="A267" s="53"/>
      <c r="B267" s="53"/>
      <c r="C267" s="53"/>
      <c r="D267" s="36"/>
      <c r="E267" s="53"/>
      <c r="F267" s="36"/>
      <c r="G267" s="53"/>
      <c r="H267" s="36"/>
      <c r="I267" s="53"/>
      <c r="J267" s="36"/>
      <c r="K267" s="53"/>
    </row>
    <row r="268" spans="1:11" ht="27" customHeight="1" x14ac:dyDescent="0.25">
      <c r="A268" s="53"/>
      <c r="B268" s="85" t="s">
        <v>125</v>
      </c>
      <c r="C268" s="85"/>
      <c r="D268" s="85"/>
      <c r="E268" s="85"/>
      <c r="F268" s="85"/>
      <c r="G268" s="85"/>
      <c r="H268" s="85"/>
      <c r="I268" s="85"/>
      <c r="J268" s="36"/>
      <c r="K268" s="53"/>
    </row>
    <row r="269" spans="1:11" x14ac:dyDescent="0.25">
      <c r="A269" s="53"/>
      <c r="B269" s="53" t="s">
        <v>127</v>
      </c>
      <c r="C269" s="64">
        <f>D266</f>
        <v>3</v>
      </c>
      <c r="D269" s="53">
        <f>+E260</f>
        <v>0.55000000000000004</v>
      </c>
      <c r="E269" s="36">
        <f>+D262</f>
        <v>0.8</v>
      </c>
      <c r="F269" s="36"/>
      <c r="G269" s="53"/>
      <c r="H269" s="36"/>
      <c r="I269" s="53"/>
      <c r="J269" s="36"/>
      <c r="K269" s="53"/>
    </row>
    <row r="270" spans="1:11" x14ac:dyDescent="0.25">
      <c r="A270" s="53"/>
      <c r="B270" s="53"/>
      <c r="C270" s="38" t="s">
        <v>128</v>
      </c>
      <c r="D270" s="36">
        <f>+D269/E269*C269</f>
        <v>2.0625</v>
      </c>
      <c r="E270" s="4" t="s">
        <v>16</v>
      </c>
      <c r="F270" s="36"/>
      <c r="G270" s="53"/>
      <c r="H270" s="36"/>
      <c r="I270" s="53"/>
      <c r="J270" s="36"/>
      <c r="K270" s="53"/>
    </row>
    <row r="271" spans="1:11" x14ac:dyDescent="0.25">
      <c r="A271" s="53"/>
      <c r="B271" s="53"/>
      <c r="C271" s="38"/>
      <c r="D271" s="2"/>
      <c r="F271" s="36"/>
      <c r="G271" s="53"/>
      <c r="H271" s="36"/>
      <c r="I271" s="53"/>
      <c r="J271" s="36"/>
      <c r="K271" s="53"/>
    </row>
    <row r="272" spans="1:11" x14ac:dyDescent="0.25">
      <c r="A272" s="53"/>
      <c r="B272" s="53"/>
      <c r="C272" s="36"/>
      <c r="D272" s="22"/>
      <c r="F272" s="36"/>
      <c r="G272" s="53"/>
      <c r="H272" s="36"/>
      <c r="I272" s="53"/>
      <c r="J272" s="36"/>
      <c r="K272" s="53"/>
    </row>
    <row r="273" spans="1:11" x14ac:dyDescent="0.25">
      <c r="A273" s="53"/>
      <c r="B273" s="53"/>
      <c r="C273" s="36"/>
      <c r="D273" s="22"/>
      <c r="F273" s="36"/>
      <c r="G273" s="53"/>
      <c r="H273" s="36"/>
      <c r="I273" s="53"/>
      <c r="J273" s="36"/>
      <c r="K273" s="53"/>
    </row>
    <row r="274" spans="1:11" x14ac:dyDescent="0.25">
      <c r="A274" s="53"/>
      <c r="B274" s="53"/>
      <c r="C274" s="36"/>
      <c r="D274" s="22"/>
      <c r="F274" s="36"/>
      <c r="G274" s="53"/>
      <c r="H274" s="36"/>
      <c r="I274" s="53"/>
      <c r="J274" s="36"/>
      <c r="K274" s="53"/>
    </row>
    <row r="275" spans="1:11" x14ac:dyDescent="0.25">
      <c r="A275" s="53"/>
      <c r="B275" s="53" t="s">
        <v>151</v>
      </c>
      <c r="C275" s="36">
        <f>+D262*E260</f>
        <v>0.44000000000000006</v>
      </c>
      <c r="D275" s="52" t="s">
        <v>72</v>
      </c>
      <c r="F275" s="36"/>
      <c r="G275" s="53"/>
      <c r="H275" s="36"/>
      <c r="I275" s="53"/>
      <c r="J275" s="36"/>
      <c r="K275" s="53"/>
    </row>
    <row r="276" spans="1:11" x14ac:dyDescent="0.25">
      <c r="A276" s="53"/>
      <c r="B276" s="53" t="s">
        <v>129</v>
      </c>
      <c r="C276" s="36">
        <f>+D266*D270</f>
        <v>6.1875</v>
      </c>
      <c r="D276" s="52" t="s">
        <v>72</v>
      </c>
      <c r="F276" s="36"/>
      <c r="G276" s="53"/>
      <c r="H276" s="36"/>
      <c r="I276" s="53"/>
      <c r="J276" s="36"/>
      <c r="K276" s="53"/>
    </row>
    <row r="277" spans="1:11" x14ac:dyDescent="0.25">
      <c r="A277" s="53"/>
      <c r="B277" s="53"/>
      <c r="C277" s="38"/>
      <c r="D277" s="2"/>
      <c r="F277" s="36"/>
      <c r="G277" s="53"/>
      <c r="H277" s="36"/>
      <c r="I277" s="53"/>
      <c r="J277" s="36"/>
      <c r="K277" s="53"/>
    </row>
    <row r="278" spans="1:11" ht="13.8" x14ac:dyDescent="0.25">
      <c r="A278" s="53"/>
      <c r="B278" s="53"/>
      <c r="C278" s="37">
        <f>SQRT(C276/(C275))</f>
        <v>3.7499999999999996</v>
      </c>
      <c r="D278" s="79" t="str">
        <f>IF(C278&lt;E278,"&lt;",IF(C278&gt;E278,"&gt;"))</f>
        <v>&gt;</v>
      </c>
      <c r="E278" s="2">
        <v>2</v>
      </c>
      <c r="F278" s="17" t="str">
        <f>IF(C278&gt;E278,"Usar: Ao1 = 2 . Ac","Usar: Ao2 = Ac")</f>
        <v>Usar: Ao1 = 2 . Ac</v>
      </c>
      <c r="G278" s="53"/>
      <c r="H278" s="36"/>
      <c r="I278" s="53"/>
      <c r="J278" s="36"/>
      <c r="K278" s="53"/>
    </row>
    <row r="279" spans="1:11" x14ac:dyDescent="0.25">
      <c r="A279" s="53"/>
      <c r="B279" s="53"/>
      <c r="C279" s="38"/>
      <c r="D279" s="2"/>
      <c r="F279" s="36"/>
      <c r="G279" s="53"/>
      <c r="H279" s="36"/>
      <c r="I279" s="53"/>
      <c r="J279" s="36"/>
      <c r="K279" s="53"/>
    </row>
    <row r="280" spans="1:11" x14ac:dyDescent="0.25">
      <c r="A280" s="53"/>
      <c r="B280" s="53"/>
      <c r="C280" s="38"/>
      <c r="D280" s="2"/>
      <c r="F280" s="36"/>
      <c r="G280" s="53"/>
      <c r="H280" s="36"/>
      <c r="I280" s="53"/>
      <c r="J280" s="36"/>
      <c r="K280" s="53"/>
    </row>
    <row r="281" spans="1:11" x14ac:dyDescent="0.25">
      <c r="A281" s="53"/>
      <c r="B281" s="53"/>
      <c r="C281" s="38"/>
      <c r="D281" s="2"/>
      <c r="F281" s="36"/>
      <c r="G281" s="53"/>
      <c r="H281" s="36"/>
      <c r="I281" s="53"/>
      <c r="J281" s="36"/>
      <c r="K281" s="53"/>
    </row>
    <row r="282" spans="1:11" x14ac:dyDescent="0.25">
      <c r="A282" s="53"/>
      <c r="B282" s="53" t="s">
        <v>148</v>
      </c>
      <c r="C282" s="37">
        <f>2*D262*E260</f>
        <v>0.88000000000000012</v>
      </c>
      <c r="D282" s="52" t="s">
        <v>72</v>
      </c>
      <c r="F282" s="36"/>
      <c r="G282" s="53"/>
      <c r="H282" s="36"/>
      <c r="I282" s="53"/>
      <c r="J282" s="36"/>
      <c r="K282" s="53"/>
    </row>
    <row r="283" spans="1:11" x14ac:dyDescent="0.25">
      <c r="A283" s="53"/>
      <c r="B283" s="53" t="s">
        <v>149</v>
      </c>
      <c r="C283" s="36">
        <f>+C278*C275</f>
        <v>1.65</v>
      </c>
      <c r="D283" s="52" t="s">
        <v>72</v>
      </c>
      <c r="F283" s="36"/>
      <c r="G283" s="53"/>
      <c r="H283" s="36"/>
      <c r="I283" s="53"/>
      <c r="J283" s="36"/>
      <c r="K283" s="53"/>
    </row>
    <row r="284" spans="1:11" x14ac:dyDescent="0.25">
      <c r="A284" s="53"/>
      <c r="B284" s="53"/>
      <c r="C284" s="38"/>
      <c r="D284" s="2"/>
      <c r="F284" s="36"/>
      <c r="G284" s="53"/>
      <c r="H284" s="36"/>
      <c r="I284" s="53"/>
      <c r="J284" s="36"/>
      <c r="K284" s="53"/>
    </row>
    <row r="285" spans="1:11" x14ac:dyDescent="0.25">
      <c r="A285" s="53"/>
      <c r="B285" s="53" t="s">
        <v>150</v>
      </c>
      <c r="C285" s="74">
        <f>+IF(C278&gt;E278,C282,C283)</f>
        <v>0.88000000000000012</v>
      </c>
      <c r="D285" s="2"/>
      <c r="F285" s="36"/>
      <c r="G285" s="53"/>
      <c r="H285" s="36"/>
      <c r="I285" s="53"/>
      <c r="J285" s="36"/>
      <c r="K285" s="53"/>
    </row>
    <row r="286" spans="1:11" x14ac:dyDescent="0.25">
      <c r="A286" s="53"/>
      <c r="B286" s="53" t="s">
        <v>122</v>
      </c>
      <c r="C286" s="36">
        <f>0.85*C25*10*C285</f>
        <v>1570.8000000000002</v>
      </c>
      <c r="D286" s="64" t="s">
        <v>7</v>
      </c>
      <c r="E286" s="53"/>
      <c r="F286" s="36"/>
      <c r="G286" s="53"/>
      <c r="H286" s="36"/>
      <c r="I286" s="53"/>
      <c r="J286" s="36"/>
      <c r="K286" s="53"/>
    </row>
    <row r="287" spans="1:11" x14ac:dyDescent="0.25">
      <c r="A287" s="53"/>
      <c r="B287" s="53"/>
      <c r="C287" s="53"/>
      <c r="D287" s="36"/>
      <c r="E287" s="53"/>
      <c r="F287" s="36"/>
      <c r="G287" s="53"/>
      <c r="H287" s="36"/>
      <c r="I287" s="53"/>
      <c r="J287" s="36"/>
      <c r="K287" s="53"/>
    </row>
    <row r="288" spans="1:11" x14ac:dyDescent="0.25">
      <c r="A288" s="53"/>
      <c r="B288" s="2" t="s">
        <v>123</v>
      </c>
      <c r="D288" s="2" t="s">
        <v>124</v>
      </c>
      <c r="E288" s="23"/>
      <c r="F288" s="15"/>
      <c r="H288" s="6"/>
      <c r="I288" s="53"/>
      <c r="J288" s="36"/>
      <c r="K288" s="53"/>
    </row>
    <row r="289" spans="1:11" ht="13.8" x14ac:dyDescent="0.25">
      <c r="A289" s="53"/>
      <c r="B289" s="50">
        <f>+C286</f>
        <v>1570.8000000000002</v>
      </c>
      <c r="C289" s="79" t="str">
        <f>IF(B289&lt;D289,"&lt;",IF(B289&gt;D289,"&gt;"))</f>
        <v>&gt;</v>
      </c>
      <c r="D289" s="50">
        <f>+C250</f>
        <v>517.85714285714289</v>
      </c>
      <c r="E289" s="5"/>
      <c r="F289" s="17" t="str">
        <f>IF(B289&gt;D289,"Pn &lt; Pnb ….. CONFORME NO NECESITA DOWELLS","Pn &gt; Pnb ….. VERIFICAR NECESITA DOWELLS")</f>
        <v>Pn &lt; Pnb ….. CONFORME NO NECESITA DOWELLS</v>
      </c>
      <c r="H289" s="5"/>
      <c r="I289" s="53"/>
      <c r="J289" s="36"/>
      <c r="K289" s="53"/>
    </row>
    <row r="290" spans="1:11" x14ac:dyDescent="0.25">
      <c r="A290" s="53"/>
      <c r="H290" s="5"/>
      <c r="I290" s="53"/>
      <c r="J290" s="36"/>
      <c r="K290" s="53"/>
    </row>
    <row r="291" spans="1:11" x14ac:dyDescent="0.25">
      <c r="A291" s="53"/>
      <c r="B291" s="4" t="s">
        <v>130</v>
      </c>
      <c r="H291" s="5"/>
      <c r="I291" s="53"/>
      <c r="J291" s="36"/>
      <c r="K291" s="53"/>
    </row>
    <row r="292" spans="1:11" x14ac:dyDescent="0.25">
      <c r="A292" s="53"/>
      <c r="H292" s="5"/>
      <c r="I292" s="53"/>
      <c r="J292" s="36"/>
      <c r="K292" s="53"/>
    </row>
    <row r="293" spans="1:11" x14ac:dyDescent="0.25">
      <c r="A293" s="38"/>
      <c r="B293" s="4" t="s">
        <v>131</v>
      </c>
      <c r="H293" s="5"/>
      <c r="J293" s="38"/>
      <c r="K293" s="36"/>
    </row>
    <row r="294" spans="1:11" x14ac:dyDescent="0.25">
      <c r="A294" s="38"/>
      <c r="B294" s="5"/>
      <c r="C294" s="5"/>
      <c r="D294" s="39"/>
      <c r="H294" s="5"/>
      <c r="J294" s="38"/>
      <c r="K294" s="36"/>
    </row>
    <row r="295" spans="1:11" x14ac:dyDescent="0.25">
      <c r="B295" s="38" t="s">
        <v>106</v>
      </c>
      <c r="C295" s="37">
        <f>0.005*D262*100*E260*100</f>
        <v>22.000000000000004</v>
      </c>
      <c r="D295" s="4" t="s">
        <v>35</v>
      </c>
    </row>
    <row r="296" spans="1:11" x14ac:dyDescent="0.25">
      <c r="B296" s="38"/>
      <c r="C296" s="38"/>
      <c r="D296" s="60"/>
      <c r="E296" s="17"/>
      <c r="F296" s="36"/>
    </row>
    <row r="299" spans="1:11" ht="14.4" x14ac:dyDescent="0.3">
      <c r="C299"/>
    </row>
  </sheetData>
  <mergeCells count="14">
    <mergeCell ref="A2:M2"/>
    <mergeCell ref="Q8:T8"/>
    <mergeCell ref="I20:J20"/>
    <mergeCell ref="B207:K207"/>
    <mergeCell ref="B268:I268"/>
    <mergeCell ref="Q7:T7"/>
    <mergeCell ref="Q28:R28"/>
    <mergeCell ref="Q27:R27"/>
    <mergeCell ref="Q26:R26"/>
    <mergeCell ref="Q25:R25"/>
    <mergeCell ref="Q24:R24"/>
    <mergeCell ref="Q23:T23"/>
    <mergeCell ref="Q22:T22"/>
    <mergeCell ref="Q29:R29"/>
  </mergeCells>
  <dataValidations count="3">
    <dataValidation type="list" allowBlank="1" showInputMessage="1" showErrorMessage="1" sqref="D23" xr:uid="{65E86096-00E7-433B-BB39-25412CC6D4DC}">
      <formula1>$R$11:$R$20</formula1>
    </dataValidation>
    <dataValidation type="list" allowBlank="1" showInputMessage="1" showErrorMessage="1" sqref="D108" xr:uid="{21C4FA46-A41B-4496-8790-432A00F1C629}">
      <formula1>$Q$11:$Q$19</formula1>
    </dataValidation>
    <dataValidation type="list" allowBlank="1" showDropDown="1" showInputMessage="1" showErrorMessage="1" sqref="F108" xr:uid="{1A6E8A6E-0F65-4F4C-B37A-B257A5CE3E36}">
      <formula1>$S$11:$S$19</formula1>
    </dataValidation>
  </dataValidations>
  <pageMargins left="0.7" right="0.7" top="0.75" bottom="0.75" header="0.3" footer="0.3"/>
  <pageSetup paperSize="32767" scale="49" orientation="portrait" r:id="rId1"/>
  <rowBreaks count="2" manualBreakCount="2">
    <brk id="114" max="12" man="1"/>
    <brk id="228" max="12" man="1"/>
  </rowBreaks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5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8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75" r:id="rId7"/>
      </mc:Fallback>
    </mc:AlternateContent>
    <mc:AlternateContent xmlns:mc="http://schemas.openxmlformats.org/markup-compatibility/2006">
      <mc:Choice Requires="x14">
        <oleObject progId="Equation.DSMT4" shapeId="3076" r:id="rId9">
          <objectPr defaultSize="0" autoPict="0" r:id="rId10">
            <anchor moveWithCells="1" sizeWithCells="1">
              <from>
                <xdr:col>0</xdr:col>
                <xdr:colOff>297180</xdr:colOff>
                <xdr:row>6</xdr:row>
                <xdr:rowOff>0</xdr:rowOff>
              </from>
              <to>
                <xdr:col>4</xdr:col>
                <xdr:colOff>274320</xdr:colOff>
                <xdr:row>6</xdr:row>
                <xdr:rowOff>0</xdr:rowOff>
              </to>
            </anchor>
          </objectPr>
        </oleObject>
      </mc:Choice>
      <mc:Fallback>
        <oleObject progId="Equation.DSMT4" shapeId="3076" r:id="rId9"/>
      </mc:Fallback>
    </mc:AlternateContent>
    <mc:AlternateContent xmlns:mc="http://schemas.openxmlformats.org/markup-compatibility/2006">
      <mc:Choice Requires="x14">
        <oleObject progId="Equation.DSMT4" shapeId="3077" r:id="rId11">
          <objectPr defaultSize="0" autoPict="0" r:id="rId12">
            <anchor moveWithCells="1" sizeWithCells="1">
              <from>
                <xdr:col>9</xdr:col>
                <xdr:colOff>45720</xdr:colOff>
                <xdr:row>6</xdr:row>
                <xdr:rowOff>0</xdr:rowOff>
              </from>
              <to>
                <xdr:col>10</xdr:col>
                <xdr:colOff>137160</xdr:colOff>
                <xdr:row>6</xdr:row>
                <xdr:rowOff>0</xdr:rowOff>
              </to>
            </anchor>
          </objectPr>
        </oleObject>
      </mc:Choice>
      <mc:Fallback>
        <oleObject progId="Equation.DSMT4" shapeId="3077" r:id="rId11"/>
      </mc:Fallback>
    </mc:AlternateContent>
    <mc:AlternateContent xmlns:mc="http://schemas.openxmlformats.org/markup-compatibility/2006">
      <mc:Choice Requires="x14">
        <oleObject progId="Equation.DSMT4" shapeId="3078" r:id="rId13">
          <objectPr defaultSize="0" autoPict="0" r:id="rId14">
            <anchor moveWithCells="1" sizeWithCells="1">
              <from>
                <xdr:col>1</xdr:col>
                <xdr:colOff>60960</xdr:colOff>
                <xdr:row>6</xdr:row>
                <xdr:rowOff>0</xdr:rowOff>
              </from>
              <to>
                <xdr:col>5</xdr:col>
                <xdr:colOff>388620</xdr:colOff>
                <xdr:row>6</xdr:row>
                <xdr:rowOff>0</xdr:rowOff>
              </to>
            </anchor>
          </objectPr>
        </oleObject>
      </mc:Choice>
      <mc:Fallback>
        <oleObject progId="Equation.DSMT4" shapeId="3078" r:id="rId13"/>
      </mc:Fallback>
    </mc:AlternateContent>
    <mc:AlternateContent xmlns:mc="http://schemas.openxmlformats.org/markup-compatibility/2006">
      <mc:Choice Requires="x14">
        <oleObject progId="Equation.DSMT4" shapeId="3079" r:id="rId15">
          <objectPr defaultSize="0" autoPict="0" r:id="rId16">
            <anchor moveWithCells="1" sizeWithCells="1">
              <from>
                <xdr:col>7</xdr:col>
                <xdr:colOff>22860</xdr:colOff>
                <xdr:row>6</xdr:row>
                <xdr:rowOff>0</xdr:rowOff>
              </from>
              <to>
                <xdr:col>10</xdr:col>
                <xdr:colOff>175260</xdr:colOff>
                <xdr:row>6</xdr:row>
                <xdr:rowOff>0</xdr:rowOff>
              </to>
            </anchor>
          </objectPr>
        </oleObject>
      </mc:Choice>
      <mc:Fallback>
        <oleObject progId="Equation.DSMT4" shapeId="3079" r:id="rId15"/>
      </mc:Fallback>
    </mc:AlternateContent>
    <mc:AlternateContent xmlns:mc="http://schemas.openxmlformats.org/markup-compatibility/2006">
      <mc:Choice Requires="x14">
        <oleObject progId="Equation.DSMT4" shapeId="3080" r:id="rId17">
          <objectPr defaultSize="0" autoPict="0" r:id="rId18">
            <anchor moveWithCells="1" sizeWithCells="1">
              <from>
                <xdr:col>1</xdr:col>
                <xdr:colOff>38100</xdr:colOff>
                <xdr:row>6</xdr:row>
                <xdr:rowOff>0</xdr:rowOff>
              </from>
              <to>
                <xdr:col>5</xdr:col>
                <xdr:colOff>22860</xdr:colOff>
                <xdr:row>6</xdr:row>
                <xdr:rowOff>0</xdr:rowOff>
              </to>
            </anchor>
          </objectPr>
        </oleObject>
      </mc:Choice>
      <mc:Fallback>
        <oleObject progId="Equation.DSMT4" shapeId="3080" r:id="rId17"/>
      </mc:Fallback>
    </mc:AlternateContent>
    <mc:AlternateContent xmlns:mc="http://schemas.openxmlformats.org/markup-compatibility/2006">
      <mc:Choice Requires="x14">
        <oleObject progId="Equation.DSMT4" shapeId="3081" r:id="rId19">
          <objectPr defaultSize="0" autoPict="0" r:id="rId20">
            <anchor moveWithCells="1" sizeWithCells="1">
              <from>
                <xdr:col>6</xdr:col>
                <xdr:colOff>312420</xdr:colOff>
                <xdr:row>6</xdr:row>
                <xdr:rowOff>0</xdr:rowOff>
              </from>
              <to>
                <xdr:col>9</xdr:col>
                <xdr:colOff>220980</xdr:colOff>
                <xdr:row>6</xdr:row>
                <xdr:rowOff>0</xdr:rowOff>
              </to>
            </anchor>
          </objectPr>
        </oleObject>
      </mc:Choice>
      <mc:Fallback>
        <oleObject progId="Equation.DSMT4" shapeId="3081" r:id="rId19"/>
      </mc:Fallback>
    </mc:AlternateContent>
    <mc:AlternateContent xmlns:mc="http://schemas.openxmlformats.org/markup-compatibility/2006">
      <mc:Choice Requires="x14">
        <oleObject progId="Equation.DSMT4" shapeId="3082" r:id="rId21">
          <objectPr defaultSize="0" autoPict="0" r:id="rId22">
            <anchor moveWithCells="1" sizeWithCells="1">
              <from>
                <xdr:col>6</xdr:col>
                <xdr:colOff>266700</xdr:colOff>
                <xdr:row>6</xdr:row>
                <xdr:rowOff>0</xdr:rowOff>
              </from>
              <to>
                <xdr:col>10</xdr:col>
                <xdr:colOff>68580</xdr:colOff>
                <xdr:row>6</xdr:row>
                <xdr:rowOff>0</xdr:rowOff>
              </to>
            </anchor>
          </objectPr>
        </oleObject>
      </mc:Choice>
      <mc:Fallback>
        <oleObject progId="Equation.DSMT4" shapeId="3082" r:id="rId21"/>
      </mc:Fallback>
    </mc:AlternateContent>
    <mc:AlternateContent xmlns:mc="http://schemas.openxmlformats.org/markup-compatibility/2006">
      <mc:Choice Requires="x14">
        <oleObject progId="Equation.DSMT4" shapeId="3083" r:id="rId23">
          <objectPr defaultSize="0" autoPict="0" r:id="rId24">
            <anchor moveWithCells="1" sizeWithCells="1">
              <from>
                <xdr:col>6</xdr:col>
                <xdr:colOff>289560</xdr:colOff>
                <xdr:row>6</xdr:row>
                <xdr:rowOff>0</xdr:rowOff>
              </from>
              <to>
                <xdr:col>9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Equation.DSMT4" shapeId="3083" r:id="rId23"/>
      </mc:Fallback>
    </mc:AlternateContent>
    <mc:AlternateContent xmlns:mc="http://schemas.openxmlformats.org/markup-compatibility/2006">
      <mc:Choice Requires="x14">
        <oleObject progId="Equation.DSMT4" shapeId="3084" r:id="rId25">
          <objectPr defaultSize="0" autoPict="0" r:id="rId26">
            <anchor moveWithCells="1" sizeWithCells="1">
              <from>
                <xdr:col>1</xdr:col>
                <xdr:colOff>99060</xdr:colOff>
                <xdr:row>6</xdr:row>
                <xdr:rowOff>0</xdr:rowOff>
              </from>
              <to>
                <xdr:col>5</xdr:col>
                <xdr:colOff>350520</xdr:colOff>
                <xdr:row>6</xdr:row>
                <xdr:rowOff>0</xdr:rowOff>
              </to>
            </anchor>
          </objectPr>
        </oleObject>
      </mc:Choice>
      <mc:Fallback>
        <oleObject progId="Equation.DSMT4" shapeId="3084" r:id="rId25"/>
      </mc:Fallback>
    </mc:AlternateContent>
    <mc:AlternateContent xmlns:mc="http://schemas.openxmlformats.org/markup-compatibility/2006">
      <mc:Choice Requires="x14">
        <oleObject progId="Equation.DSMT4" shapeId="3085" r:id="rId27">
          <objectPr defaultSize="0" autoPict="0" r:id="rId28">
            <anchor moveWithCells="1" sizeWithCells="1">
              <from>
                <xdr:col>8</xdr:col>
                <xdr:colOff>60960</xdr:colOff>
                <xdr:row>6</xdr:row>
                <xdr:rowOff>0</xdr:rowOff>
              </from>
              <to>
                <xdr:col>10</xdr:col>
                <xdr:colOff>213360</xdr:colOff>
                <xdr:row>6</xdr:row>
                <xdr:rowOff>0</xdr:rowOff>
              </to>
            </anchor>
          </objectPr>
        </oleObject>
      </mc:Choice>
      <mc:Fallback>
        <oleObject progId="Equation.DSMT4" shapeId="3085" r:id="rId27"/>
      </mc:Fallback>
    </mc:AlternateContent>
    <mc:AlternateContent xmlns:mc="http://schemas.openxmlformats.org/markup-compatibility/2006">
      <mc:Choice Requires="x14">
        <oleObject progId="Equation.DSMT4" shapeId="3086" r:id="rId29">
          <objectPr defaultSize="0" autoPict="0" r:id="rId30">
            <anchor moveWithCells="1" sizeWithCells="1">
              <from>
                <xdr:col>8</xdr:col>
                <xdr:colOff>266700</xdr:colOff>
                <xdr:row>6</xdr:row>
                <xdr:rowOff>0</xdr:rowOff>
              </from>
              <to>
                <xdr:col>11</xdr:col>
                <xdr:colOff>373380</xdr:colOff>
                <xdr:row>6</xdr:row>
                <xdr:rowOff>0</xdr:rowOff>
              </to>
            </anchor>
          </objectPr>
        </oleObject>
      </mc:Choice>
      <mc:Fallback>
        <oleObject progId="Equation.DSMT4" shapeId="3086" r:id="rId29"/>
      </mc:Fallback>
    </mc:AlternateContent>
    <mc:AlternateContent xmlns:mc="http://schemas.openxmlformats.org/markup-compatibility/2006">
      <mc:Choice Requires="x14">
        <oleObject progId="Equation.DSMT4" shapeId="3087" r:id="rId31">
          <objectPr defaultSize="0" autoPict="0" r:id="rId32">
            <anchor moveWithCells="1" sizeWithCells="1">
              <from>
                <xdr:col>2</xdr:col>
                <xdr:colOff>365760</xdr:colOff>
                <xdr:row>6</xdr:row>
                <xdr:rowOff>0</xdr:rowOff>
              </from>
              <to>
                <xdr:col>3</xdr:col>
                <xdr:colOff>373380</xdr:colOff>
                <xdr:row>6</xdr:row>
                <xdr:rowOff>0</xdr:rowOff>
              </to>
            </anchor>
          </objectPr>
        </oleObject>
      </mc:Choice>
      <mc:Fallback>
        <oleObject progId="Equation.DSMT4" shapeId="3087" r:id="rId31"/>
      </mc:Fallback>
    </mc:AlternateContent>
    <mc:AlternateContent xmlns:mc="http://schemas.openxmlformats.org/markup-compatibility/2006">
      <mc:Choice Requires="x14">
        <oleObject progId="Equation.DSMT4" shapeId="3088" r:id="rId33">
          <objectPr defaultSize="0" autoPict="0" r:id="rId34">
            <anchor moveWithCells="1" sizeWithCells="1">
              <from>
                <xdr:col>1</xdr:col>
                <xdr:colOff>106680</xdr:colOff>
                <xdr:row>6</xdr:row>
                <xdr:rowOff>0</xdr:rowOff>
              </from>
              <to>
                <xdr:col>5</xdr:col>
                <xdr:colOff>22860</xdr:colOff>
                <xdr:row>6</xdr:row>
                <xdr:rowOff>0</xdr:rowOff>
              </to>
            </anchor>
          </objectPr>
        </oleObject>
      </mc:Choice>
      <mc:Fallback>
        <oleObject progId="Equation.DSMT4" shapeId="3088" r:id="rId33"/>
      </mc:Fallback>
    </mc:AlternateContent>
    <mc:AlternateContent xmlns:mc="http://schemas.openxmlformats.org/markup-compatibility/2006">
      <mc:Choice Requires="x14">
        <oleObject progId="Equation.DSMT4" shapeId="3089" r:id="rId35">
          <objectPr defaultSize="0" autoPict="0" r:id="rId5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89" r:id="rId35"/>
      </mc:Fallback>
    </mc:AlternateContent>
    <mc:AlternateContent xmlns:mc="http://schemas.openxmlformats.org/markup-compatibility/2006">
      <mc:Choice Requires="x14">
        <oleObject progId="Equation.DSMT4" shapeId="3090" r:id="rId36">
          <objectPr defaultSize="0" autoPict="0" r:id="rId8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90" r:id="rId36"/>
      </mc:Fallback>
    </mc:AlternateContent>
    <mc:AlternateContent xmlns:mc="http://schemas.openxmlformats.org/markup-compatibility/2006">
      <mc:Choice Requires="x14">
        <oleObject progId="Equation.DSMT4" shapeId="3091" r:id="rId37">
          <objectPr defaultSize="0" autoPict="0" r:id="rId5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91" r:id="rId37"/>
      </mc:Fallback>
    </mc:AlternateContent>
    <mc:AlternateContent xmlns:mc="http://schemas.openxmlformats.org/markup-compatibility/2006">
      <mc:Choice Requires="x14">
        <oleObject progId="Equation.DSMT4" shapeId="3092" r:id="rId38">
          <objectPr defaultSize="0" autoPict="0" r:id="rId5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92" r:id="rId38"/>
      </mc:Fallback>
    </mc:AlternateContent>
    <mc:AlternateContent xmlns:mc="http://schemas.openxmlformats.org/markup-compatibility/2006">
      <mc:Choice Requires="x14">
        <oleObject progId="Equation.DSMT4" shapeId="3093" r:id="rId39">
          <objectPr defaultSize="0" autoPict="0" r:id="rId8">
            <anchor moveWithCells="1" sizeWithCells="1">
              <from>
                <xdr:col>0</xdr:col>
                <xdr:colOff>83820</xdr:colOff>
                <xdr:row>6</xdr:row>
                <xdr:rowOff>0</xdr:rowOff>
              </from>
              <to>
                <xdr:col>0</xdr:col>
                <xdr:colOff>304800</xdr:colOff>
                <xdr:row>6</xdr:row>
                <xdr:rowOff>0</xdr:rowOff>
              </to>
            </anchor>
          </objectPr>
        </oleObject>
      </mc:Choice>
      <mc:Fallback>
        <oleObject progId="Equation.DSMT4" shapeId="3093" r:id="rId39"/>
      </mc:Fallback>
    </mc:AlternateContent>
    <mc:AlternateContent xmlns:mc="http://schemas.openxmlformats.org/markup-compatibility/2006">
      <mc:Choice Requires="x14">
        <oleObject progId="Equation.DSMT4" shapeId="3094" r:id="rId40">
          <objectPr defaultSize="0" autoPict="0" r:id="rId10">
            <anchor moveWithCells="1" sizeWithCells="1">
              <from>
                <xdr:col>8</xdr:col>
                <xdr:colOff>213360</xdr:colOff>
                <xdr:row>6</xdr:row>
                <xdr:rowOff>0</xdr:rowOff>
              </from>
              <to>
                <xdr:col>12</xdr:col>
                <xdr:colOff>114300</xdr:colOff>
                <xdr:row>6</xdr:row>
                <xdr:rowOff>0</xdr:rowOff>
              </to>
            </anchor>
          </objectPr>
        </oleObject>
      </mc:Choice>
      <mc:Fallback>
        <oleObject progId="Equation.DSMT4" shapeId="3094" r:id="rId40"/>
      </mc:Fallback>
    </mc:AlternateContent>
    <mc:AlternateContent xmlns:mc="http://schemas.openxmlformats.org/markup-compatibility/2006">
      <mc:Choice Requires="x14">
        <oleObject progId="Equation.DSMT4" shapeId="3104" r:id="rId41">
          <objectPr defaultSize="0" autoPict="0" r:id="rId12">
            <anchor moveWithCells="1" sizeWithCells="1">
              <from>
                <xdr:col>4</xdr:col>
                <xdr:colOff>45720</xdr:colOff>
                <xdr:row>75</xdr:row>
                <xdr:rowOff>160020</xdr:rowOff>
              </from>
              <to>
                <xdr:col>5</xdr:col>
                <xdr:colOff>137160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4" r:id="rId41"/>
      </mc:Fallback>
    </mc:AlternateContent>
    <mc:AlternateContent xmlns:mc="http://schemas.openxmlformats.org/markup-compatibility/2006">
      <mc:Choice Requires="x14">
        <oleObject progId="Equation.DSMT4" shapeId="3105" r:id="rId42">
          <objectPr defaultSize="0" autoPict="0" r:id="rId16">
            <anchor moveWithCells="1" sizeWithCells="1">
              <from>
                <xdr:col>2</xdr:col>
                <xdr:colOff>22860</xdr:colOff>
                <xdr:row>75</xdr:row>
                <xdr:rowOff>160020</xdr:rowOff>
              </from>
              <to>
                <xdr:col>5</xdr:col>
                <xdr:colOff>175260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5" r:id="rId42"/>
      </mc:Fallback>
    </mc:AlternateContent>
    <mc:AlternateContent xmlns:mc="http://schemas.openxmlformats.org/markup-compatibility/2006">
      <mc:Choice Requires="x14">
        <oleObject progId="Equation.DSMT4" shapeId="3106" r:id="rId43">
          <objectPr defaultSize="0" autoPict="0" r:id="rId20">
            <anchor moveWithCells="1" sizeWithCells="1">
              <from>
                <xdr:col>1</xdr:col>
                <xdr:colOff>312420</xdr:colOff>
                <xdr:row>75</xdr:row>
                <xdr:rowOff>160020</xdr:rowOff>
              </from>
              <to>
                <xdr:col>4</xdr:col>
                <xdr:colOff>220980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6" r:id="rId43"/>
      </mc:Fallback>
    </mc:AlternateContent>
    <mc:AlternateContent xmlns:mc="http://schemas.openxmlformats.org/markup-compatibility/2006">
      <mc:Choice Requires="x14">
        <oleObject progId="Equation.DSMT4" shapeId="3107" r:id="rId44">
          <objectPr defaultSize="0" autoPict="0" r:id="rId22">
            <anchor moveWithCells="1" sizeWithCells="1">
              <from>
                <xdr:col>1</xdr:col>
                <xdr:colOff>266700</xdr:colOff>
                <xdr:row>75</xdr:row>
                <xdr:rowOff>160020</xdr:rowOff>
              </from>
              <to>
                <xdr:col>5</xdr:col>
                <xdr:colOff>68580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7" r:id="rId44"/>
      </mc:Fallback>
    </mc:AlternateContent>
    <mc:AlternateContent xmlns:mc="http://schemas.openxmlformats.org/markup-compatibility/2006">
      <mc:Choice Requires="x14">
        <oleObject progId="Equation.DSMT4" shapeId="3108" r:id="rId45">
          <objectPr defaultSize="0" autoPict="0" r:id="rId24">
            <anchor moveWithCells="1" sizeWithCells="1">
              <from>
                <xdr:col>1</xdr:col>
                <xdr:colOff>289560</xdr:colOff>
                <xdr:row>75</xdr:row>
                <xdr:rowOff>160020</xdr:rowOff>
              </from>
              <to>
                <xdr:col>4</xdr:col>
                <xdr:colOff>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8" r:id="rId45"/>
      </mc:Fallback>
    </mc:AlternateContent>
    <mc:AlternateContent xmlns:mc="http://schemas.openxmlformats.org/markup-compatibility/2006">
      <mc:Choice Requires="x14">
        <oleObject progId="Equation.DSMT4" shapeId="3109" r:id="rId46">
          <objectPr defaultSize="0" autoPict="0" r:id="rId28">
            <anchor moveWithCells="1" sizeWithCells="1">
              <from>
                <xdr:col>3</xdr:col>
                <xdr:colOff>60960</xdr:colOff>
                <xdr:row>75</xdr:row>
                <xdr:rowOff>160020</xdr:rowOff>
              </from>
              <to>
                <xdr:col>5</xdr:col>
                <xdr:colOff>213360</xdr:colOff>
                <xdr:row>75</xdr:row>
                <xdr:rowOff>160020</xdr:rowOff>
              </to>
            </anchor>
          </objectPr>
        </oleObject>
      </mc:Choice>
      <mc:Fallback>
        <oleObject progId="Equation.DSMT4" shapeId="3109" r:id="rId46"/>
      </mc:Fallback>
    </mc:AlternateContent>
    <mc:AlternateContent xmlns:mc="http://schemas.openxmlformats.org/markup-compatibility/2006">
      <mc:Choice Requires="x14">
        <oleObject progId="Equation.DSMT4" shapeId="3110" r:id="rId47">
          <objectPr defaultSize="0" autoPict="0" r:id="rId30">
            <anchor moveWithCells="1" sizeWithCells="1">
              <from>
                <xdr:col>3</xdr:col>
                <xdr:colOff>266700</xdr:colOff>
                <xdr:row>75</xdr:row>
                <xdr:rowOff>160020</xdr:rowOff>
              </from>
              <to>
                <xdr:col>6</xdr:col>
                <xdr:colOff>373380</xdr:colOff>
                <xdr:row>75</xdr:row>
                <xdr:rowOff>160020</xdr:rowOff>
              </to>
            </anchor>
          </objectPr>
        </oleObject>
      </mc:Choice>
      <mc:Fallback>
        <oleObject progId="Equation.DSMT4" shapeId="3110" r:id="rId47"/>
      </mc:Fallback>
    </mc:AlternateContent>
    <mc:AlternateContent xmlns:mc="http://schemas.openxmlformats.org/markup-compatibility/2006">
      <mc:Choice Requires="x14">
        <oleObject progId="Equation.DSMT4" shapeId="3111" r:id="rId48">
          <objectPr defaultSize="0" autoPict="0" r:id="rId10">
            <anchor moveWithCells="1" sizeWithCells="1">
              <from>
                <xdr:col>3</xdr:col>
                <xdr:colOff>213360</xdr:colOff>
                <xdr:row>75</xdr:row>
                <xdr:rowOff>160020</xdr:rowOff>
              </from>
              <to>
                <xdr:col>7</xdr:col>
                <xdr:colOff>114300</xdr:colOff>
                <xdr:row>75</xdr:row>
                <xdr:rowOff>160020</xdr:rowOff>
              </to>
            </anchor>
          </objectPr>
        </oleObject>
      </mc:Choice>
      <mc:Fallback>
        <oleObject progId="Equation.DSMT4" shapeId="3111" r:id="rId48"/>
      </mc:Fallback>
    </mc:AlternateContent>
    <mc:AlternateContent xmlns:mc="http://schemas.openxmlformats.org/markup-compatibility/2006">
      <mc:Choice Requires="x14">
        <oleObject progId="Equation.DSMT4" shapeId="3119" r:id="rId49">
          <objectPr defaultSize="0" autoPict="0" r:id="rId5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19" r:id="rId49"/>
      </mc:Fallback>
    </mc:AlternateContent>
    <mc:AlternateContent xmlns:mc="http://schemas.openxmlformats.org/markup-compatibility/2006">
      <mc:Choice Requires="x14">
        <oleObject progId="Equation.DSMT4" shapeId="3120" r:id="rId50">
          <objectPr defaultSize="0" autoPict="0" r:id="rId5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20" r:id="rId50"/>
      </mc:Fallback>
    </mc:AlternateContent>
    <mc:AlternateContent xmlns:mc="http://schemas.openxmlformats.org/markup-compatibility/2006">
      <mc:Choice Requires="x14">
        <oleObject progId="Equation.DSMT4" shapeId="3121" r:id="rId51">
          <objectPr defaultSize="0" autoPict="0" r:id="rId8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21" r:id="rId51"/>
      </mc:Fallback>
    </mc:AlternateContent>
    <mc:AlternateContent xmlns:mc="http://schemas.openxmlformats.org/markup-compatibility/2006">
      <mc:Choice Requires="x14">
        <oleObject progId="Equation.DSMT4" shapeId="3122" r:id="rId52">
          <objectPr defaultSize="0" autoPict="0" r:id="rId10">
            <anchor moveWithCells="1" sizeWithCells="1">
              <from>
                <xdr:col>0</xdr:col>
                <xdr:colOff>297180</xdr:colOff>
                <xdr:row>188</xdr:row>
                <xdr:rowOff>0</xdr:rowOff>
              </from>
              <to>
                <xdr:col>4</xdr:col>
                <xdr:colOff>274320</xdr:colOff>
                <xdr:row>188</xdr:row>
                <xdr:rowOff>0</xdr:rowOff>
              </to>
            </anchor>
          </objectPr>
        </oleObject>
      </mc:Choice>
      <mc:Fallback>
        <oleObject progId="Equation.DSMT4" shapeId="3122" r:id="rId52"/>
      </mc:Fallback>
    </mc:AlternateContent>
    <mc:AlternateContent xmlns:mc="http://schemas.openxmlformats.org/markup-compatibility/2006">
      <mc:Choice Requires="x14">
        <oleObject progId="Equation.DSMT4" shapeId="3123" r:id="rId53">
          <objectPr defaultSize="0" autoPict="0" r:id="rId12">
            <anchor moveWithCells="1" sizeWithCells="1">
              <from>
                <xdr:col>9</xdr:col>
                <xdr:colOff>45720</xdr:colOff>
                <xdr:row>188</xdr:row>
                <xdr:rowOff>0</xdr:rowOff>
              </from>
              <to>
                <xdr:col>10</xdr:col>
                <xdr:colOff>137160</xdr:colOff>
                <xdr:row>188</xdr:row>
                <xdr:rowOff>0</xdr:rowOff>
              </to>
            </anchor>
          </objectPr>
        </oleObject>
      </mc:Choice>
      <mc:Fallback>
        <oleObject progId="Equation.DSMT4" shapeId="3123" r:id="rId53"/>
      </mc:Fallback>
    </mc:AlternateContent>
    <mc:AlternateContent xmlns:mc="http://schemas.openxmlformats.org/markup-compatibility/2006">
      <mc:Choice Requires="x14">
        <oleObject progId="Equation.DSMT4" shapeId="3124" r:id="rId54">
          <objectPr defaultSize="0" autoPict="0" r:id="rId14">
            <anchor moveWithCells="1" sizeWithCells="1">
              <from>
                <xdr:col>1</xdr:col>
                <xdr:colOff>60960</xdr:colOff>
                <xdr:row>188</xdr:row>
                <xdr:rowOff>0</xdr:rowOff>
              </from>
              <to>
                <xdr:col>5</xdr:col>
                <xdr:colOff>388620</xdr:colOff>
                <xdr:row>188</xdr:row>
                <xdr:rowOff>0</xdr:rowOff>
              </to>
            </anchor>
          </objectPr>
        </oleObject>
      </mc:Choice>
      <mc:Fallback>
        <oleObject progId="Equation.DSMT4" shapeId="3124" r:id="rId54"/>
      </mc:Fallback>
    </mc:AlternateContent>
    <mc:AlternateContent xmlns:mc="http://schemas.openxmlformats.org/markup-compatibility/2006">
      <mc:Choice Requires="x14">
        <oleObject progId="Equation.DSMT4" shapeId="3125" r:id="rId55">
          <objectPr defaultSize="0" autoPict="0" r:id="rId16">
            <anchor moveWithCells="1" sizeWithCells="1">
              <from>
                <xdr:col>7</xdr:col>
                <xdr:colOff>22860</xdr:colOff>
                <xdr:row>188</xdr:row>
                <xdr:rowOff>0</xdr:rowOff>
              </from>
              <to>
                <xdr:col>10</xdr:col>
                <xdr:colOff>175260</xdr:colOff>
                <xdr:row>188</xdr:row>
                <xdr:rowOff>0</xdr:rowOff>
              </to>
            </anchor>
          </objectPr>
        </oleObject>
      </mc:Choice>
      <mc:Fallback>
        <oleObject progId="Equation.DSMT4" shapeId="3125" r:id="rId55"/>
      </mc:Fallback>
    </mc:AlternateContent>
    <mc:AlternateContent xmlns:mc="http://schemas.openxmlformats.org/markup-compatibility/2006">
      <mc:Choice Requires="x14">
        <oleObject progId="Equation.DSMT4" shapeId="3126" r:id="rId56">
          <objectPr defaultSize="0" autoPict="0" r:id="rId18">
            <anchor moveWithCells="1" sizeWithCells="1">
              <from>
                <xdr:col>1</xdr:col>
                <xdr:colOff>38100</xdr:colOff>
                <xdr:row>188</xdr:row>
                <xdr:rowOff>0</xdr:rowOff>
              </from>
              <to>
                <xdr:col>5</xdr:col>
                <xdr:colOff>22860</xdr:colOff>
                <xdr:row>188</xdr:row>
                <xdr:rowOff>0</xdr:rowOff>
              </to>
            </anchor>
          </objectPr>
        </oleObject>
      </mc:Choice>
      <mc:Fallback>
        <oleObject progId="Equation.DSMT4" shapeId="3126" r:id="rId56"/>
      </mc:Fallback>
    </mc:AlternateContent>
    <mc:AlternateContent xmlns:mc="http://schemas.openxmlformats.org/markup-compatibility/2006">
      <mc:Choice Requires="x14">
        <oleObject progId="Equation.DSMT4" shapeId="3127" r:id="rId57">
          <objectPr defaultSize="0" autoPict="0" r:id="rId20">
            <anchor moveWithCells="1" sizeWithCells="1">
              <from>
                <xdr:col>6</xdr:col>
                <xdr:colOff>312420</xdr:colOff>
                <xdr:row>188</xdr:row>
                <xdr:rowOff>0</xdr:rowOff>
              </from>
              <to>
                <xdr:col>9</xdr:col>
                <xdr:colOff>220980</xdr:colOff>
                <xdr:row>188</xdr:row>
                <xdr:rowOff>0</xdr:rowOff>
              </to>
            </anchor>
          </objectPr>
        </oleObject>
      </mc:Choice>
      <mc:Fallback>
        <oleObject progId="Equation.DSMT4" shapeId="3127" r:id="rId57"/>
      </mc:Fallback>
    </mc:AlternateContent>
    <mc:AlternateContent xmlns:mc="http://schemas.openxmlformats.org/markup-compatibility/2006">
      <mc:Choice Requires="x14">
        <oleObject progId="Equation.DSMT4" shapeId="3128" r:id="rId58">
          <objectPr defaultSize="0" autoPict="0" r:id="rId22">
            <anchor moveWithCells="1" sizeWithCells="1">
              <from>
                <xdr:col>6</xdr:col>
                <xdr:colOff>266700</xdr:colOff>
                <xdr:row>188</xdr:row>
                <xdr:rowOff>0</xdr:rowOff>
              </from>
              <to>
                <xdr:col>10</xdr:col>
                <xdr:colOff>68580</xdr:colOff>
                <xdr:row>188</xdr:row>
                <xdr:rowOff>0</xdr:rowOff>
              </to>
            </anchor>
          </objectPr>
        </oleObject>
      </mc:Choice>
      <mc:Fallback>
        <oleObject progId="Equation.DSMT4" shapeId="3128" r:id="rId58"/>
      </mc:Fallback>
    </mc:AlternateContent>
    <mc:AlternateContent xmlns:mc="http://schemas.openxmlformats.org/markup-compatibility/2006">
      <mc:Choice Requires="x14">
        <oleObject progId="Equation.DSMT4" shapeId="3129" r:id="rId59">
          <objectPr defaultSize="0" autoPict="0" r:id="rId24">
            <anchor moveWithCells="1" sizeWithCells="1">
              <from>
                <xdr:col>6</xdr:col>
                <xdr:colOff>289560</xdr:colOff>
                <xdr:row>188</xdr:row>
                <xdr:rowOff>0</xdr:rowOff>
              </from>
              <to>
                <xdr:col>9</xdr:col>
                <xdr:colOff>0</xdr:colOff>
                <xdr:row>188</xdr:row>
                <xdr:rowOff>0</xdr:rowOff>
              </to>
            </anchor>
          </objectPr>
        </oleObject>
      </mc:Choice>
      <mc:Fallback>
        <oleObject progId="Equation.DSMT4" shapeId="3129" r:id="rId59"/>
      </mc:Fallback>
    </mc:AlternateContent>
    <mc:AlternateContent xmlns:mc="http://schemas.openxmlformats.org/markup-compatibility/2006">
      <mc:Choice Requires="x14">
        <oleObject progId="Equation.DSMT4" shapeId="3130" r:id="rId60">
          <objectPr defaultSize="0" autoPict="0" r:id="rId26">
            <anchor moveWithCells="1" sizeWithCells="1">
              <from>
                <xdr:col>1</xdr:col>
                <xdr:colOff>99060</xdr:colOff>
                <xdr:row>188</xdr:row>
                <xdr:rowOff>0</xdr:rowOff>
              </from>
              <to>
                <xdr:col>5</xdr:col>
                <xdr:colOff>350520</xdr:colOff>
                <xdr:row>188</xdr:row>
                <xdr:rowOff>0</xdr:rowOff>
              </to>
            </anchor>
          </objectPr>
        </oleObject>
      </mc:Choice>
      <mc:Fallback>
        <oleObject progId="Equation.DSMT4" shapeId="3130" r:id="rId60"/>
      </mc:Fallback>
    </mc:AlternateContent>
    <mc:AlternateContent xmlns:mc="http://schemas.openxmlformats.org/markup-compatibility/2006">
      <mc:Choice Requires="x14">
        <oleObject progId="Equation.DSMT4" shapeId="3131" r:id="rId61">
          <objectPr defaultSize="0" autoPict="0" r:id="rId28">
            <anchor moveWithCells="1" sizeWithCells="1">
              <from>
                <xdr:col>8</xdr:col>
                <xdr:colOff>60960</xdr:colOff>
                <xdr:row>188</xdr:row>
                <xdr:rowOff>0</xdr:rowOff>
              </from>
              <to>
                <xdr:col>10</xdr:col>
                <xdr:colOff>213360</xdr:colOff>
                <xdr:row>188</xdr:row>
                <xdr:rowOff>0</xdr:rowOff>
              </to>
            </anchor>
          </objectPr>
        </oleObject>
      </mc:Choice>
      <mc:Fallback>
        <oleObject progId="Equation.DSMT4" shapeId="3131" r:id="rId61"/>
      </mc:Fallback>
    </mc:AlternateContent>
    <mc:AlternateContent xmlns:mc="http://schemas.openxmlformats.org/markup-compatibility/2006">
      <mc:Choice Requires="x14">
        <oleObject progId="Equation.DSMT4" shapeId="3132" r:id="rId62">
          <objectPr defaultSize="0" autoPict="0" r:id="rId30">
            <anchor moveWithCells="1" sizeWithCells="1">
              <from>
                <xdr:col>8</xdr:col>
                <xdr:colOff>266700</xdr:colOff>
                <xdr:row>188</xdr:row>
                <xdr:rowOff>0</xdr:rowOff>
              </from>
              <to>
                <xdr:col>11</xdr:col>
                <xdr:colOff>373380</xdr:colOff>
                <xdr:row>188</xdr:row>
                <xdr:rowOff>0</xdr:rowOff>
              </to>
            </anchor>
          </objectPr>
        </oleObject>
      </mc:Choice>
      <mc:Fallback>
        <oleObject progId="Equation.DSMT4" shapeId="3132" r:id="rId62"/>
      </mc:Fallback>
    </mc:AlternateContent>
    <mc:AlternateContent xmlns:mc="http://schemas.openxmlformats.org/markup-compatibility/2006">
      <mc:Choice Requires="x14">
        <oleObject progId="Equation.DSMT4" shapeId="3133" r:id="rId63">
          <objectPr defaultSize="0" autoPict="0" r:id="rId32">
            <anchor moveWithCells="1" sizeWithCells="1">
              <from>
                <xdr:col>2</xdr:col>
                <xdr:colOff>365760</xdr:colOff>
                <xdr:row>188</xdr:row>
                <xdr:rowOff>0</xdr:rowOff>
              </from>
              <to>
                <xdr:col>3</xdr:col>
                <xdr:colOff>373380</xdr:colOff>
                <xdr:row>188</xdr:row>
                <xdr:rowOff>0</xdr:rowOff>
              </to>
            </anchor>
          </objectPr>
        </oleObject>
      </mc:Choice>
      <mc:Fallback>
        <oleObject progId="Equation.DSMT4" shapeId="3133" r:id="rId63"/>
      </mc:Fallback>
    </mc:AlternateContent>
    <mc:AlternateContent xmlns:mc="http://schemas.openxmlformats.org/markup-compatibility/2006">
      <mc:Choice Requires="x14">
        <oleObject progId="Equation.DSMT4" shapeId="3134" r:id="rId64">
          <objectPr defaultSize="0" autoPict="0" r:id="rId34">
            <anchor moveWithCells="1" sizeWithCells="1">
              <from>
                <xdr:col>1</xdr:col>
                <xdr:colOff>106680</xdr:colOff>
                <xdr:row>188</xdr:row>
                <xdr:rowOff>0</xdr:rowOff>
              </from>
              <to>
                <xdr:col>5</xdr:col>
                <xdr:colOff>22860</xdr:colOff>
                <xdr:row>188</xdr:row>
                <xdr:rowOff>0</xdr:rowOff>
              </to>
            </anchor>
          </objectPr>
        </oleObject>
      </mc:Choice>
      <mc:Fallback>
        <oleObject progId="Equation.DSMT4" shapeId="3134" r:id="rId64"/>
      </mc:Fallback>
    </mc:AlternateContent>
    <mc:AlternateContent xmlns:mc="http://schemas.openxmlformats.org/markup-compatibility/2006">
      <mc:Choice Requires="x14">
        <oleObject progId="Equation.DSMT4" shapeId="3135" r:id="rId65">
          <objectPr defaultSize="0" autoPict="0" r:id="rId5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35" r:id="rId65"/>
      </mc:Fallback>
    </mc:AlternateContent>
    <mc:AlternateContent xmlns:mc="http://schemas.openxmlformats.org/markup-compatibility/2006">
      <mc:Choice Requires="x14">
        <oleObject progId="Equation.DSMT4" shapeId="3136" r:id="rId66">
          <objectPr defaultSize="0" autoPict="0" r:id="rId8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36" r:id="rId66"/>
      </mc:Fallback>
    </mc:AlternateContent>
    <mc:AlternateContent xmlns:mc="http://schemas.openxmlformats.org/markup-compatibility/2006">
      <mc:Choice Requires="x14">
        <oleObject progId="Equation.DSMT4" shapeId="3137" r:id="rId67">
          <objectPr defaultSize="0" autoPict="0" r:id="rId5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37" r:id="rId67"/>
      </mc:Fallback>
    </mc:AlternateContent>
    <mc:AlternateContent xmlns:mc="http://schemas.openxmlformats.org/markup-compatibility/2006">
      <mc:Choice Requires="x14">
        <oleObject progId="Equation.DSMT4" shapeId="3138" r:id="rId68">
          <objectPr defaultSize="0" autoPict="0" r:id="rId5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38" r:id="rId68"/>
      </mc:Fallback>
    </mc:AlternateContent>
    <mc:AlternateContent xmlns:mc="http://schemas.openxmlformats.org/markup-compatibility/2006">
      <mc:Choice Requires="x14">
        <oleObject progId="Equation.DSMT4" shapeId="3139" r:id="rId69">
          <objectPr defaultSize="0" autoPict="0" r:id="rId8">
            <anchor moveWithCells="1" sizeWithCells="1">
              <from>
                <xdr:col>0</xdr:col>
                <xdr:colOff>83820</xdr:colOff>
                <xdr:row>188</xdr:row>
                <xdr:rowOff>0</xdr:rowOff>
              </from>
              <to>
                <xdr:col>0</xdr:col>
                <xdr:colOff>304800</xdr:colOff>
                <xdr:row>188</xdr:row>
                <xdr:rowOff>0</xdr:rowOff>
              </to>
            </anchor>
          </objectPr>
        </oleObject>
      </mc:Choice>
      <mc:Fallback>
        <oleObject progId="Equation.DSMT4" shapeId="3139" r:id="rId69"/>
      </mc:Fallback>
    </mc:AlternateContent>
    <mc:AlternateContent xmlns:mc="http://schemas.openxmlformats.org/markup-compatibility/2006">
      <mc:Choice Requires="x14">
        <oleObject progId="Equation.DSMT4" shapeId="3140" r:id="rId70">
          <objectPr defaultSize="0" autoPict="0" r:id="rId10">
            <anchor moveWithCells="1" sizeWithCells="1">
              <from>
                <xdr:col>8</xdr:col>
                <xdr:colOff>213360</xdr:colOff>
                <xdr:row>188</xdr:row>
                <xdr:rowOff>0</xdr:rowOff>
              </from>
              <to>
                <xdr:col>12</xdr:col>
                <xdr:colOff>114300</xdr:colOff>
                <xdr:row>188</xdr:row>
                <xdr:rowOff>0</xdr:rowOff>
              </to>
            </anchor>
          </objectPr>
        </oleObject>
      </mc:Choice>
      <mc:Fallback>
        <oleObject progId="Equation.DSMT4" shapeId="3140" r:id="rId70"/>
      </mc:Fallback>
    </mc:AlternateContent>
    <mc:AlternateContent xmlns:mc="http://schemas.openxmlformats.org/markup-compatibility/2006">
      <mc:Choice Requires="x14">
        <oleObject progId="Equation.DSMT4" shapeId="3142" r:id="rId71">
          <objectPr defaultSize="0" autoPict="0" r:id="rId12">
            <anchor moveWithCells="1" sizeWithCells="1">
              <from>
                <xdr:col>4</xdr:col>
                <xdr:colOff>45720</xdr:colOff>
                <xdr:row>255</xdr:row>
                <xdr:rowOff>0</xdr:rowOff>
              </from>
              <to>
                <xdr:col>5</xdr:col>
                <xdr:colOff>137160</xdr:colOff>
                <xdr:row>255</xdr:row>
                <xdr:rowOff>0</xdr:rowOff>
              </to>
            </anchor>
          </objectPr>
        </oleObject>
      </mc:Choice>
      <mc:Fallback>
        <oleObject progId="Equation.DSMT4" shapeId="3142" r:id="rId71"/>
      </mc:Fallback>
    </mc:AlternateContent>
    <mc:AlternateContent xmlns:mc="http://schemas.openxmlformats.org/markup-compatibility/2006">
      <mc:Choice Requires="x14">
        <oleObject progId="Equation.DSMT4" shapeId="3143" r:id="rId72">
          <objectPr defaultSize="0" autoPict="0" r:id="rId16">
            <anchor moveWithCells="1" sizeWithCells="1">
              <from>
                <xdr:col>2</xdr:col>
                <xdr:colOff>22860</xdr:colOff>
                <xdr:row>255</xdr:row>
                <xdr:rowOff>0</xdr:rowOff>
              </from>
              <to>
                <xdr:col>5</xdr:col>
                <xdr:colOff>175260</xdr:colOff>
                <xdr:row>255</xdr:row>
                <xdr:rowOff>0</xdr:rowOff>
              </to>
            </anchor>
          </objectPr>
        </oleObject>
      </mc:Choice>
      <mc:Fallback>
        <oleObject progId="Equation.DSMT4" shapeId="3143" r:id="rId72"/>
      </mc:Fallback>
    </mc:AlternateContent>
    <mc:AlternateContent xmlns:mc="http://schemas.openxmlformats.org/markup-compatibility/2006">
      <mc:Choice Requires="x14">
        <oleObject progId="Equation.DSMT4" shapeId="3144" r:id="rId73">
          <objectPr defaultSize="0" autoPict="0" r:id="rId20">
            <anchor moveWithCells="1" sizeWithCells="1">
              <from>
                <xdr:col>1</xdr:col>
                <xdr:colOff>312420</xdr:colOff>
                <xdr:row>255</xdr:row>
                <xdr:rowOff>0</xdr:rowOff>
              </from>
              <to>
                <xdr:col>4</xdr:col>
                <xdr:colOff>220980</xdr:colOff>
                <xdr:row>255</xdr:row>
                <xdr:rowOff>0</xdr:rowOff>
              </to>
            </anchor>
          </objectPr>
        </oleObject>
      </mc:Choice>
      <mc:Fallback>
        <oleObject progId="Equation.DSMT4" shapeId="3144" r:id="rId73"/>
      </mc:Fallback>
    </mc:AlternateContent>
    <mc:AlternateContent xmlns:mc="http://schemas.openxmlformats.org/markup-compatibility/2006">
      <mc:Choice Requires="x14">
        <oleObject progId="Equation.DSMT4" shapeId="3145" r:id="rId74">
          <objectPr defaultSize="0" autoPict="0" r:id="rId22">
            <anchor moveWithCells="1" sizeWithCells="1">
              <from>
                <xdr:col>1</xdr:col>
                <xdr:colOff>266700</xdr:colOff>
                <xdr:row>255</xdr:row>
                <xdr:rowOff>0</xdr:rowOff>
              </from>
              <to>
                <xdr:col>5</xdr:col>
                <xdr:colOff>68580</xdr:colOff>
                <xdr:row>255</xdr:row>
                <xdr:rowOff>0</xdr:rowOff>
              </to>
            </anchor>
          </objectPr>
        </oleObject>
      </mc:Choice>
      <mc:Fallback>
        <oleObject progId="Equation.DSMT4" shapeId="3145" r:id="rId74"/>
      </mc:Fallback>
    </mc:AlternateContent>
    <mc:AlternateContent xmlns:mc="http://schemas.openxmlformats.org/markup-compatibility/2006">
      <mc:Choice Requires="x14">
        <oleObject progId="Equation.DSMT4" shapeId="3146" r:id="rId75">
          <objectPr defaultSize="0" autoPict="0" r:id="rId24">
            <anchor moveWithCells="1" sizeWithCells="1">
              <from>
                <xdr:col>1</xdr:col>
                <xdr:colOff>289560</xdr:colOff>
                <xdr:row>255</xdr:row>
                <xdr:rowOff>0</xdr:rowOff>
              </from>
              <to>
                <xdr:col>4</xdr:col>
                <xdr:colOff>0</xdr:colOff>
                <xdr:row>255</xdr:row>
                <xdr:rowOff>0</xdr:rowOff>
              </to>
            </anchor>
          </objectPr>
        </oleObject>
      </mc:Choice>
      <mc:Fallback>
        <oleObject progId="Equation.DSMT4" shapeId="3146" r:id="rId75"/>
      </mc:Fallback>
    </mc:AlternateContent>
    <mc:AlternateContent xmlns:mc="http://schemas.openxmlformats.org/markup-compatibility/2006">
      <mc:Choice Requires="x14">
        <oleObject progId="Equation.DSMT4" shapeId="3147" r:id="rId76">
          <objectPr defaultSize="0" autoPict="0" r:id="rId28">
            <anchor moveWithCells="1" sizeWithCells="1">
              <from>
                <xdr:col>3</xdr:col>
                <xdr:colOff>60960</xdr:colOff>
                <xdr:row>255</xdr:row>
                <xdr:rowOff>0</xdr:rowOff>
              </from>
              <to>
                <xdr:col>5</xdr:col>
                <xdr:colOff>213360</xdr:colOff>
                <xdr:row>255</xdr:row>
                <xdr:rowOff>0</xdr:rowOff>
              </to>
            </anchor>
          </objectPr>
        </oleObject>
      </mc:Choice>
      <mc:Fallback>
        <oleObject progId="Equation.DSMT4" shapeId="3147" r:id="rId76"/>
      </mc:Fallback>
    </mc:AlternateContent>
    <mc:AlternateContent xmlns:mc="http://schemas.openxmlformats.org/markup-compatibility/2006">
      <mc:Choice Requires="x14">
        <oleObject progId="Equation.DSMT4" shapeId="3148" r:id="rId77">
          <objectPr defaultSize="0" autoPict="0" r:id="rId30">
            <anchor moveWithCells="1" sizeWithCells="1">
              <from>
                <xdr:col>3</xdr:col>
                <xdr:colOff>266700</xdr:colOff>
                <xdr:row>255</xdr:row>
                <xdr:rowOff>0</xdr:rowOff>
              </from>
              <to>
                <xdr:col>6</xdr:col>
                <xdr:colOff>373380</xdr:colOff>
                <xdr:row>255</xdr:row>
                <xdr:rowOff>0</xdr:rowOff>
              </to>
            </anchor>
          </objectPr>
        </oleObject>
      </mc:Choice>
      <mc:Fallback>
        <oleObject progId="Equation.DSMT4" shapeId="3148" r:id="rId77"/>
      </mc:Fallback>
    </mc:AlternateContent>
    <mc:AlternateContent xmlns:mc="http://schemas.openxmlformats.org/markup-compatibility/2006">
      <mc:Choice Requires="x14">
        <oleObject progId="Equation.DSMT4" shapeId="3149" r:id="rId78">
          <objectPr defaultSize="0" autoPict="0" r:id="rId10">
            <anchor moveWithCells="1" sizeWithCells="1">
              <from>
                <xdr:col>3</xdr:col>
                <xdr:colOff>213360</xdr:colOff>
                <xdr:row>255</xdr:row>
                <xdr:rowOff>0</xdr:rowOff>
              </from>
              <to>
                <xdr:col>7</xdr:col>
                <xdr:colOff>114300</xdr:colOff>
                <xdr:row>255</xdr:row>
                <xdr:rowOff>0</xdr:rowOff>
              </to>
            </anchor>
          </objectPr>
        </oleObject>
      </mc:Choice>
      <mc:Fallback>
        <oleObject progId="Equation.DSMT4" shapeId="3149" r:id="rId7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ZAPATA AISLADA 1</vt:lpstr>
      <vt:lpstr>'ZAPATA AISLADA 1'!PDe</vt:lpstr>
      <vt:lpstr>'ZAPATA AISLADA 1'!PDi</vt:lpstr>
      <vt:lpstr>'ZAPATA AISLADA 1'!PLe</vt:lpstr>
      <vt:lpstr>'ZAPATA AISLADA 1'!PLi</vt:lpstr>
      <vt:lpstr>'ZAPATA AISLADA 1'!Print_Area</vt:lpstr>
      <vt:lpstr>'ZAPATA AISLADA 1'!PSe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2024-04-22T12:55:54Z</dcterms:modified>
</cp:coreProperties>
</file>