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B152F645-108D-4DF6-A1C5-927F2EAA0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patas combinadas " sheetId="10" r:id="rId1"/>
  </sheets>
  <definedNames>
    <definedName name="_fc" localSheetId="0">'Zapatas combinadas '!$C$38</definedName>
    <definedName name="_fc">#REF!</definedName>
    <definedName name="B" localSheetId="0">'Zapatas combinadas '!#REF!</definedName>
    <definedName name="B">#REF!</definedName>
    <definedName name="be" localSheetId="0">'Zapatas combinadas '!$C$34</definedName>
    <definedName name="be">#REF!</definedName>
    <definedName name="bi" localSheetId="0">'Zapatas combinadas '!$G$34</definedName>
    <definedName name="bi">#REF!</definedName>
    <definedName name="d" localSheetId="0">'Zapatas combinadas '!#REF!</definedName>
    <definedName name="d">#REF!</definedName>
    <definedName name="fy" localSheetId="0">'Zapatas combinadas '!$C$39</definedName>
    <definedName name="fy">#REF!</definedName>
    <definedName name="H" localSheetId="0">'Zapatas combinadas '!$C$44</definedName>
    <definedName name="H">#REF!</definedName>
    <definedName name="hz" localSheetId="0">'Zapatas combinadas '!#REF!</definedName>
    <definedName name="hz">#REF!</definedName>
    <definedName name="lo" localSheetId="0">'Zapatas combinadas '!#REF!</definedName>
    <definedName name="lo">#REF!</definedName>
    <definedName name="longitud" localSheetId="0">'Zapatas combinadas '!$C$47</definedName>
    <definedName name="longitud">#REF!</definedName>
    <definedName name="mmax" localSheetId="0">'Zapatas combinadas '!#REF!</definedName>
    <definedName name="mmax">#REF!</definedName>
    <definedName name="P.U.c" localSheetId="0">'Zapatas combinadas '!$C$43</definedName>
    <definedName name="P.U.c">#REF!</definedName>
    <definedName name="P.U.s" localSheetId="0">'Zapatas combinadas '!$C$42</definedName>
    <definedName name="P.U.s">#REF!</definedName>
    <definedName name="PDe" localSheetId="0">'Zapatas combinadas '!$C$52</definedName>
    <definedName name="PDe">#REF!</definedName>
    <definedName name="PDi" localSheetId="0">'Zapatas combinadas '!$G$52</definedName>
    <definedName name="PDi">#REF!</definedName>
    <definedName name="peu" localSheetId="0">'Zapatas combinadas '!#REF!</definedName>
    <definedName name="peu">#REF!</definedName>
    <definedName name="piu" localSheetId="0">'Zapatas combinadas '!#REF!</definedName>
    <definedName name="piu">#REF!</definedName>
    <definedName name="PLe" localSheetId="0">'Zapatas combinadas '!$C$53</definedName>
    <definedName name="PLe">#REF!</definedName>
    <definedName name="PLi" localSheetId="0">'Zapatas combinadas '!$G$53</definedName>
    <definedName name="PLi">#REF!</definedName>
    <definedName name="_xlnm.Print_Area" localSheetId="0">'Zapatas combinadas '!$A$1:$N$575</definedName>
    <definedName name="PSe" localSheetId="0">'Zapatas combinadas '!$C$54</definedName>
    <definedName name="PSe">#REF!</definedName>
    <definedName name="PSi" localSheetId="0">'Zapatas combinadas '!$F$54</definedName>
    <definedName name="PSi">#REF!</definedName>
    <definedName name="Pt" localSheetId="0">'Zapatas combinadas '!#REF!</definedName>
    <definedName name="Pt">#REF!</definedName>
    <definedName name="qa" localSheetId="0">'Zapatas combinadas '!$C$40</definedName>
    <definedName name="qa">#REF!</definedName>
    <definedName name="sc" localSheetId="0">'Zapatas combinadas '!$C$41</definedName>
    <definedName name="sc">#REF!</definedName>
    <definedName name="te" localSheetId="0">'Zapatas combinadas '!$C$35</definedName>
    <definedName name="te">#REF!</definedName>
    <definedName name="ti" localSheetId="0">'Zapatas combinadas '!$G$35</definedName>
    <definedName name="ti">#REF!</definedName>
    <definedName name="Vu" localSheetId="0">'Zapatas combinadas '!#REF!</definedName>
    <definedName name="Vu">#REF!</definedName>
    <definedName name="Wn" localSheetId="0">'Zapatas combinadas '!#REF!</definedName>
    <definedName name="W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10" l="1"/>
  <c r="C251" i="10"/>
  <c r="I181" i="10"/>
  <c r="F180" i="10"/>
  <c r="F181" i="10"/>
  <c r="C185" i="10"/>
  <c r="C231" i="10" s="1"/>
  <c r="K524" i="10"/>
  <c r="K567" i="10"/>
  <c r="I567" i="10"/>
  <c r="H569" i="10"/>
  <c r="E569" i="10"/>
  <c r="C569" i="10"/>
  <c r="D567" i="10"/>
  <c r="E500" i="10"/>
  <c r="E476" i="10"/>
  <c r="I503" i="10"/>
  <c r="C510" i="10" s="1"/>
  <c r="F502" i="10"/>
  <c r="E515" i="10"/>
  <c r="F503" i="10"/>
  <c r="I495" i="10"/>
  <c r="F494" i="10"/>
  <c r="F495" i="10"/>
  <c r="C500" i="10"/>
  <c r="C507" i="10"/>
  <c r="I479" i="10"/>
  <c r="F479" i="10"/>
  <c r="F478" i="10"/>
  <c r="E491" i="10"/>
  <c r="K553" i="10"/>
  <c r="K539" i="10"/>
  <c r="E562" i="10"/>
  <c r="E519" i="10"/>
  <c r="K527" i="10"/>
  <c r="H529" i="10"/>
  <c r="K521" i="10"/>
  <c r="M525" i="10"/>
  <c r="C529" i="10"/>
  <c r="C435" i="10"/>
  <c r="I565" i="10"/>
  <c r="I427" i="10"/>
  <c r="F426" i="10"/>
  <c r="E465" i="10"/>
  <c r="F427" i="10"/>
  <c r="C440" i="10"/>
  <c r="I471" i="10"/>
  <c r="F470" i="10"/>
  <c r="F471" i="10"/>
  <c r="C476" i="10" s="1"/>
  <c r="C483" i="10" s="1"/>
  <c r="I385" i="10"/>
  <c r="F384" i="10"/>
  <c r="E423" i="10"/>
  <c r="F385" i="10"/>
  <c r="C398" i="10"/>
  <c r="C401" i="10" s="1"/>
  <c r="C393" i="10"/>
  <c r="C396" i="10" s="1"/>
  <c r="D565" i="10"/>
  <c r="C278" i="10"/>
  <c r="C281" i="10"/>
  <c r="C283" i="10" s="1"/>
  <c r="C246" i="10"/>
  <c r="C249" i="10"/>
  <c r="B331" i="10"/>
  <c r="I220" i="10"/>
  <c r="E220" i="10"/>
  <c r="H227" i="10"/>
  <c r="H224" i="10"/>
  <c r="E227" i="10"/>
  <c r="C227" i="10"/>
  <c r="C224" i="10" s="1"/>
  <c r="K221" i="10"/>
  <c r="I194" i="10"/>
  <c r="F193" i="10"/>
  <c r="E363" i="10"/>
  <c r="F194" i="10"/>
  <c r="C198" i="10"/>
  <c r="C341" i="10" s="1"/>
  <c r="Q338" i="10" s="1"/>
  <c r="F149" i="10"/>
  <c r="I149" i="10"/>
  <c r="F148" i="10"/>
  <c r="E324" i="10"/>
  <c r="C128" i="10"/>
  <c r="G163" i="10" s="1"/>
  <c r="B163" i="10" s="1"/>
  <c r="E128" i="10"/>
  <c r="C107" i="10"/>
  <c r="H119" i="10" s="1"/>
  <c r="C131" i="10"/>
  <c r="C105" i="10"/>
  <c r="C130" i="10"/>
  <c r="H80" i="10"/>
  <c r="E80" i="10"/>
  <c r="C80" i="10"/>
  <c r="K72" i="10"/>
  <c r="E70" i="10"/>
  <c r="K75" i="10"/>
  <c r="C61" i="10"/>
  <c r="G54" i="10"/>
  <c r="H70" i="10"/>
  <c r="C54" i="10"/>
  <c r="C89" i="10" s="1"/>
  <c r="C92" i="10" s="1"/>
  <c r="C519" i="10"/>
  <c r="C70" i="10"/>
  <c r="L76" i="10"/>
  <c r="C443" i="10"/>
  <c r="C455" i="10"/>
  <c r="H519" i="10"/>
  <c r="C390" i="10"/>
  <c r="C119" i="10"/>
  <c r="C55" i="10"/>
  <c r="C66" i="10" s="1"/>
  <c r="C86" i="10"/>
  <c r="C188" i="10"/>
  <c r="C234" i="10" l="1"/>
  <c r="C235" i="10"/>
  <c r="C254" i="10" s="1"/>
  <c r="C98" i="10"/>
  <c r="Q399" i="10"/>
  <c r="Q400" i="10" s="1"/>
  <c r="Q401" i="10"/>
  <c r="Q402" i="10" s="1"/>
  <c r="C404" i="10"/>
  <c r="Q403" i="10"/>
  <c r="Q404" i="10" s="1"/>
  <c r="C407" i="10" s="1"/>
  <c r="C95" i="10"/>
  <c r="C110" i="10"/>
  <c r="I128" i="10"/>
  <c r="C515" i="10"/>
  <c r="C513" i="10"/>
  <c r="G515" i="10" s="1"/>
  <c r="E531" i="10" s="1"/>
  <c r="D548" i="10"/>
  <c r="J548" i="10"/>
  <c r="C211" i="10"/>
  <c r="D214" i="10" s="1"/>
  <c r="C314" i="10"/>
  <c r="C264" i="10"/>
  <c r="C486" i="10"/>
  <c r="C489" i="10" s="1"/>
  <c r="G491" i="10" s="1"/>
  <c r="C191" i="10"/>
  <c r="C353" i="10"/>
  <c r="C432" i="10"/>
  <c r="C438" i="10" s="1"/>
  <c r="G164" i="10"/>
  <c r="C378" i="10"/>
  <c r="C377" i="10"/>
  <c r="C413" i="10"/>
  <c r="C302" i="10"/>
  <c r="Q299" i="10" s="1"/>
  <c r="C201" i="10"/>
  <c r="C491" i="10"/>
  <c r="Q405" i="10" l="1"/>
  <c r="C410" i="10" s="1"/>
  <c r="C415" i="10" s="1"/>
  <c r="C418" i="10" s="1"/>
  <c r="B164" i="10"/>
  <c r="G165" i="10"/>
  <c r="B165" i="10" s="1"/>
  <c r="C446" i="10"/>
  <c r="Q441" i="10"/>
  <c r="Q442" i="10" s="1"/>
  <c r="Q443" i="10" s="1"/>
  <c r="Q444" i="10" s="1"/>
  <c r="Q445" i="10" s="1"/>
  <c r="Q446" i="10" s="1"/>
  <c r="C257" i="10"/>
  <c r="D260" i="10" s="1"/>
  <c r="B166" i="10"/>
  <c r="G166" i="10"/>
  <c r="C115" i="10"/>
  <c r="C132" i="10"/>
  <c r="C338" i="10"/>
  <c r="K125" i="10"/>
  <c r="C135" i="10"/>
  <c r="C265" i="10"/>
  <c r="C266" i="10"/>
  <c r="C286" i="10" s="1"/>
  <c r="C289" i="10" s="1"/>
  <c r="D292" i="10" s="1"/>
  <c r="F573" i="10"/>
  <c r="I227" i="10"/>
  <c r="F559" i="10"/>
  <c r="I569" i="10"/>
  <c r="F545" i="10"/>
  <c r="D534" i="10"/>
  <c r="J534" i="10"/>
  <c r="I524" i="10"/>
  <c r="E524" i="10"/>
  <c r="C449" i="10" l="1"/>
  <c r="Q447" i="10"/>
  <c r="C452" i="10" s="1"/>
  <c r="C457" i="10" s="1"/>
  <c r="C460" i="10" s="1"/>
  <c r="Q339" i="10"/>
  <c r="Q340" i="10" s="1"/>
  <c r="Q341" i="10"/>
  <c r="Q342" i="10" s="1"/>
  <c r="C344" i="10"/>
  <c r="Q343" i="10"/>
  <c r="Q344" i="10" s="1"/>
  <c r="C347" i="10" s="1"/>
  <c r="J165" i="10"/>
  <c r="H175" i="10" s="1"/>
  <c r="C138" i="10"/>
  <c r="G201" i="10"/>
  <c r="C205" i="10" s="1"/>
  <c r="C208" i="10" s="1"/>
  <c r="B214" i="10" s="1"/>
  <c r="J163" i="10"/>
  <c r="C170" i="10" s="1"/>
  <c r="J166" i="10"/>
  <c r="H168" i="10" s="1"/>
  <c r="G191" i="10" s="1"/>
  <c r="J164" i="10"/>
  <c r="B176" i="10" s="1"/>
  <c r="G188" i="10" s="1"/>
  <c r="E115" i="10"/>
  <c r="C269" i="10"/>
  <c r="C272" i="10" s="1"/>
  <c r="B292" i="10" s="1"/>
  <c r="C238" i="10"/>
  <c r="C241" i="10" s="1"/>
  <c r="B260" i="10" s="1"/>
  <c r="C423" i="10"/>
  <c r="C421" i="10"/>
  <c r="G423" i="10" s="1"/>
  <c r="C214" i="10" l="1"/>
  <c r="F214" i="10"/>
  <c r="C292" i="10"/>
  <c r="F292" i="10"/>
  <c r="C299" i="10"/>
  <c r="C147" i="10"/>
  <c r="C154" i="10" s="1"/>
  <c r="C156" i="10" s="1"/>
  <c r="B548" i="10"/>
  <c r="B531" i="10"/>
  <c r="F260" i="10"/>
  <c r="C260" i="10"/>
  <c r="Q345" i="10"/>
  <c r="C350" i="10" s="1"/>
  <c r="C355" i="10" s="1"/>
  <c r="C358" i="10" s="1"/>
  <c r="C465" i="10"/>
  <c r="C463" i="10"/>
  <c r="G465" i="10" s="1"/>
  <c r="F548" i="10" l="1"/>
  <c r="G531" i="10"/>
  <c r="Q300" i="10"/>
  <c r="Q301" i="10" s="1"/>
  <c r="Q302" i="10" s="1"/>
  <c r="Q303" i="10" s="1"/>
  <c r="Q304" i="10" s="1"/>
  <c r="Q305" i="10" s="1"/>
  <c r="C308" i="10" s="1"/>
  <c r="C305" i="10"/>
  <c r="C363" i="10"/>
  <c r="C361" i="10"/>
  <c r="G363" i="10" s="1"/>
  <c r="H548" i="10" l="1"/>
  <c r="I531" i="10"/>
  <c r="Q306" i="10"/>
  <c r="C311" i="10" s="1"/>
  <c r="C316" i="10" s="1"/>
  <c r="C319" i="10" l="1"/>
  <c r="C328" i="10"/>
  <c r="D331" i="10" s="1"/>
  <c r="F331" i="10" l="1"/>
  <c r="C331" i="10"/>
  <c r="C322" i="10"/>
  <c r="G324" i="10" s="1"/>
  <c r="C324" i="10"/>
  <c r="F523" i="10" l="1"/>
  <c r="G534" i="10"/>
</calcChain>
</file>

<file path=xl/sharedStrings.xml><?xml version="1.0" encoding="utf-8"?>
<sst xmlns="http://schemas.openxmlformats.org/spreadsheetml/2006/main" count="561" uniqueCount="217">
  <si>
    <t>cm</t>
  </si>
  <si>
    <t>cm2</t>
  </si>
  <si>
    <t>m2</t>
  </si>
  <si>
    <t>d =</t>
  </si>
  <si>
    <t>(resistencia del concreto)</t>
  </si>
  <si>
    <t>(lim. Fluencia del acero)</t>
  </si>
  <si>
    <t>(capacidad portante)</t>
  </si>
  <si>
    <t>(sobrecarga)</t>
  </si>
  <si>
    <t>(peso unitario del suelo)</t>
  </si>
  <si>
    <t>(peso unitario del concreto)</t>
  </si>
  <si>
    <t>(profundidad de cimentación)</t>
  </si>
  <si>
    <t>DATOS GENERALES:</t>
  </si>
  <si>
    <t>be =</t>
  </si>
  <si>
    <t>te =</t>
  </si>
  <si>
    <t>bi =</t>
  </si>
  <si>
    <t>ti =</t>
  </si>
  <si>
    <t>◘</t>
  </si>
  <si>
    <t>m</t>
  </si>
  <si>
    <t>DISEÑO ZAPATA COMBINADA</t>
  </si>
  <si>
    <t>S =</t>
  </si>
  <si>
    <t>SOLUCION:</t>
  </si>
  <si>
    <t>Df =</t>
  </si>
  <si>
    <t>ϒm =</t>
  </si>
  <si>
    <t>ϒc =</t>
  </si>
  <si>
    <t xml:space="preserve">σt = </t>
  </si>
  <si>
    <t>ton</t>
  </si>
  <si>
    <t>R =</t>
  </si>
  <si>
    <t>P1 =</t>
  </si>
  <si>
    <t>P2 =</t>
  </si>
  <si>
    <t>Xo =</t>
  </si>
  <si>
    <t>L1 =</t>
  </si>
  <si>
    <t>Lz =</t>
  </si>
  <si>
    <t>Lv =</t>
  </si>
  <si>
    <t>B =</t>
  </si>
  <si>
    <t>P1U =</t>
  </si>
  <si>
    <t>ton/m</t>
  </si>
  <si>
    <t>P2U =</t>
  </si>
  <si>
    <t>WNU =</t>
  </si>
  <si>
    <t>Fuerzas Cortantes:</t>
  </si>
  <si>
    <t>Mmax =</t>
  </si>
  <si>
    <t>ton-m</t>
  </si>
  <si>
    <t>Mu =</t>
  </si>
  <si>
    <t>w =</t>
  </si>
  <si>
    <t>hz =</t>
  </si>
  <si>
    <t>Y1 =</t>
  </si>
  <si>
    <t>Y2 =</t>
  </si>
  <si>
    <t>Vd1 =</t>
  </si>
  <si>
    <t>Vd2 =</t>
  </si>
  <si>
    <t>Vd3 =</t>
  </si>
  <si>
    <t>Vc =</t>
  </si>
  <si>
    <t>Y3 =</t>
  </si>
  <si>
    <t>Vu =</t>
  </si>
  <si>
    <t>β =</t>
  </si>
  <si>
    <t>a =</t>
  </si>
  <si>
    <t>As =</t>
  </si>
  <si>
    <t>Cuantia:</t>
  </si>
  <si>
    <t>ρ =</t>
  </si>
  <si>
    <t>ρmin =</t>
  </si>
  <si>
    <t>@</t>
  </si>
  <si>
    <t>b1 =</t>
  </si>
  <si>
    <t>b2 =</t>
  </si>
  <si>
    <t>qnu =</t>
  </si>
  <si>
    <t>As min =</t>
  </si>
  <si>
    <t>PDe =</t>
  </si>
  <si>
    <t>PLe =</t>
  </si>
  <si>
    <t>PDi =</t>
  </si>
  <si>
    <t>PLi =</t>
  </si>
  <si>
    <t>S/C =</t>
  </si>
  <si>
    <t xml:space="preserve">  Cargas exteriores</t>
  </si>
  <si>
    <t xml:space="preserve">  Cargas interiores</t>
  </si>
  <si>
    <t>be</t>
  </si>
  <si>
    <t>bi</t>
  </si>
  <si>
    <t>te</t>
  </si>
  <si>
    <t>ti</t>
  </si>
  <si>
    <t>P1</t>
  </si>
  <si>
    <t>P2</t>
  </si>
  <si>
    <t>Lh1</t>
  </si>
  <si>
    <t>Lh2</t>
  </si>
  <si>
    <t>L1</t>
  </si>
  <si>
    <t>L</t>
  </si>
  <si>
    <t>L2</t>
  </si>
  <si>
    <t>Lv</t>
  </si>
  <si>
    <t>B</t>
  </si>
  <si>
    <t xml:space="preserve">S/C </t>
  </si>
  <si>
    <t>NPT</t>
  </si>
  <si>
    <t>hf</t>
  </si>
  <si>
    <t>hf =</t>
  </si>
  <si>
    <t>Df</t>
  </si>
  <si>
    <t>hp</t>
  </si>
  <si>
    <t>NTN</t>
  </si>
  <si>
    <t>hp =</t>
  </si>
  <si>
    <t>Columna exterior:</t>
  </si>
  <si>
    <t>Columna interior:</t>
  </si>
  <si>
    <t>Columnas:</t>
  </si>
  <si>
    <t>Zapata combinada:</t>
  </si>
  <si>
    <t>Cargas en las columnas</t>
  </si>
  <si>
    <t>1) Capacidad portante neta del terreno</t>
  </si>
  <si>
    <t>Tn/m2</t>
  </si>
  <si>
    <t>2) Area de la zapata</t>
  </si>
  <si>
    <t>Azap =</t>
  </si>
  <si>
    <t>hz</t>
  </si>
  <si>
    <t>G</t>
  </si>
  <si>
    <t>R</t>
  </si>
  <si>
    <t>3) Distancia centro gravedad</t>
  </si>
  <si>
    <t>Xo</t>
  </si>
  <si>
    <t xml:space="preserve">m   </t>
  </si>
  <si>
    <t>Usar: B =</t>
  </si>
  <si>
    <t>4) Reacción neta por unidad de longitud</t>
  </si>
  <si>
    <t>5) Reaccion neta por unidad de Area</t>
  </si>
  <si>
    <t>6) Diseño en el sentido longitudinal</t>
  </si>
  <si>
    <t>7) Dimensionamiento de la altura hz de la zapata</t>
  </si>
  <si>
    <t>Y1</t>
  </si>
  <si>
    <t>Y2</t>
  </si>
  <si>
    <t>Y3</t>
  </si>
  <si>
    <t>φ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</si>
  <si>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</si>
  <si>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</si>
  <si>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</si>
  <si>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</si>
  <si>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</si>
  <si>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</si>
  <si>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</si>
  <si>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</si>
  <si>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</si>
  <si>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</si>
  <si>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</si>
  <si>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</si>
  <si>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</si>
  <si>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</si>
  <si>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TABLA 2</t>
  </si>
  <si>
    <t>Coeficientes  φ  para Diseño</t>
  </si>
  <si>
    <t>Factores φ</t>
  </si>
  <si>
    <t>NTE E.060</t>
  </si>
  <si>
    <t>ACI 318S-08</t>
  </si>
  <si>
    <t>Flexión</t>
  </si>
  <si>
    <t>Compresión</t>
  </si>
  <si>
    <t>Cortante</t>
  </si>
  <si>
    <t>Columnas estribadas</t>
  </si>
  <si>
    <t>Columnas zunchadas</t>
  </si>
  <si>
    <t>8) Verificacion por Cortante</t>
  </si>
  <si>
    <t>Re =</t>
  </si>
  <si>
    <t>Usamos acero # =</t>
  </si>
  <si>
    <t>Diam. =</t>
  </si>
  <si>
    <t>Area =</t>
  </si>
  <si>
    <t xml:space="preserve"> Usar Cuantia: ρ =</t>
  </si>
  <si>
    <t>Flexión. Ver tabla 2</t>
  </si>
  <si>
    <t xml:space="preserve">Usar: hz = </t>
  </si>
  <si>
    <t>para  Y =</t>
  </si>
  <si>
    <t>Vd1</t>
  </si>
  <si>
    <t>Vd2</t>
  </si>
  <si>
    <t>Vd3</t>
  </si>
  <si>
    <t>V1 =</t>
  </si>
  <si>
    <t>V2 =</t>
  </si>
  <si>
    <t>V3 =</t>
  </si>
  <si>
    <t>V4 =</t>
  </si>
  <si>
    <t>Cortante. Ver tabla 2</t>
  </si>
  <si>
    <t>Vc</t>
  </si>
  <si>
    <t>9) Diseño por Punzonamiento</t>
  </si>
  <si>
    <t>9.1) Columna Exterior</t>
  </si>
  <si>
    <t>be + d =</t>
  </si>
  <si>
    <t>te + d/2 =</t>
  </si>
  <si>
    <r>
      <t>f'</t>
    </r>
    <r>
      <rPr>
        <vertAlign val="subscript"/>
        <sz val="10"/>
        <rFont val="Calibri"/>
        <family val="2"/>
      </rPr>
      <t>c</t>
    </r>
    <r>
      <rPr>
        <sz val="10"/>
        <rFont val="Calibri"/>
        <family val="2"/>
      </rPr>
      <t>=</t>
    </r>
  </si>
  <si>
    <r>
      <t>kg/cm</t>
    </r>
    <r>
      <rPr>
        <vertAlign val="superscript"/>
        <sz val="10"/>
        <rFont val="Calibri"/>
        <family val="2"/>
      </rPr>
      <t>2</t>
    </r>
  </si>
  <si>
    <r>
      <t>f</t>
    </r>
    <r>
      <rPr>
        <vertAlign val="subscript"/>
        <sz val="10"/>
        <rFont val="Calibri"/>
        <family val="2"/>
      </rPr>
      <t>y</t>
    </r>
    <r>
      <rPr>
        <sz val="10"/>
        <rFont val="Calibri"/>
        <family val="2"/>
      </rPr>
      <t>=</t>
    </r>
  </si>
  <si>
    <r>
      <t>f'</t>
    </r>
    <r>
      <rPr>
        <vertAlign val="subscript"/>
        <sz val="10"/>
        <rFont val="Calibri"/>
        <family val="2"/>
      </rPr>
      <t xml:space="preserve">c </t>
    </r>
    <r>
      <rPr>
        <sz val="10"/>
        <rFont val="Calibri"/>
        <family val="2"/>
      </rPr>
      <t>=</t>
    </r>
  </si>
  <si>
    <r>
      <t>f</t>
    </r>
    <r>
      <rPr>
        <vertAlign val="subscript"/>
        <sz val="10"/>
        <rFont val="Calibri"/>
        <family val="2"/>
      </rPr>
      <t xml:space="preserve">y </t>
    </r>
    <r>
      <rPr>
        <sz val="10"/>
        <rFont val="Calibri"/>
        <family val="2"/>
      </rPr>
      <t>=</t>
    </r>
  </si>
  <si>
    <r>
      <t>kg/m</t>
    </r>
    <r>
      <rPr>
        <vertAlign val="superscript"/>
        <sz val="10"/>
        <rFont val="Calibri"/>
        <family val="2"/>
      </rPr>
      <t>2</t>
    </r>
  </si>
  <si>
    <r>
      <t>ton/m</t>
    </r>
    <r>
      <rPr>
        <vertAlign val="superscript"/>
        <sz val="10"/>
        <rFont val="Calibri"/>
        <family val="2"/>
      </rPr>
      <t>3</t>
    </r>
  </si>
  <si>
    <r>
      <t>σ</t>
    </r>
    <r>
      <rPr>
        <sz val="8"/>
        <color indexed="8"/>
        <rFont val="Calibri"/>
        <family val="2"/>
      </rPr>
      <t>n</t>
    </r>
    <r>
      <rPr>
        <sz val="10"/>
        <color indexed="8"/>
        <rFont val="Calibri"/>
        <family val="2"/>
      </rPr>
      <t xml:space="preserve"> =</t>
    </r>
  </si>
  <si>
    <r>
      <t>W</t>
    </r>
    <r>
      <rPr>
        <sz val="9"/>
        <rFont val="Calibri"/>
        <family val="2"/>
      </rPr>
      <t>NU</t>
    </r>
    <r>
      <rPr>
        <sz val="10"/>
        <rFont val="Calibri"/>
        <family val="2"/>
      </rPr>
      <t xml:space="preserve"> =</t>
    </r>
  </si>
  <si>
    <r>
      <t>W</t>
    </r>
    <r>
      <rPr>
        <sz val="8"/>
        <rFont val="Calibri"/>
        <family val="2"/>
      </rPr>
      <t>nu</t>
    </r>
    <r>
      <rPr>
        <sz val="10"/>
        <rFont val="Calibri"/>
        <family val="2"/>
      </rPr>
      <t xml:space="preserve"> =</t>
    </r>
  </si>
  <si>
    <r>
      <rPr>
        <sz val="10"/>
        <color indexed="8"/>
        <rFont val="Calibri"/>
        <family val="2"/>
      </rPr>
      <t xml:space="preserve">φ </t>
    </r>
    <r>
      <rPr>
        <sz val="11"/>
        <color indexed="8"/>
        <rFont val="Calibri"/>
        <family val="2"/>
      </rPr>
      <t>(pulg)</t>
    </r>
  </si>
  <si>
    <t>c =</t>
  </si>
  <si>
    <t>Usar: c =</t>
  </si>
  <si>
    <t>bo =</t>
  </si>
  <si>
    <t>Vn =</t>
  </si>
  <si>
    <t>Vn</t>
  </si>
  <si>
    <t>9.2) Columna Interior</t>
  </si>
  <si>
    <t>bi + d =</t>
  </si>
  <si>
    <t>ti + d =</t>
  </si>
  <si>
    <t>10) Diseño por Flexion</t>
  </si>
  <si>
    <t>10.1) Refuerzo Superior</t>
  </si>
  <si>
    <t>10.2) Refuerzo Inferior</t>
  </si>
  <si>
    <t>Usar: As =</t>
  </si>
  <si>
    <t>n =</t>
  </si>
  <si>
    <t xml:space="preserve">s = </t>
  </si>
  <si>
    <t xml:space="preserve">Usar: </t>
  </si>
  <si>
    <t>Ø</t>
  </si>
  <si>
    <t xml:space="preserve">ρmin </t>
  </si>
  <si>
    <t>ρ</t>
  </si>
  <si>
    <t>cm      (recubrimiento)</t>
  </si>
  <si>
    <t xml:space="preserve">Vu = </t>
  </si>
  <si>
    <t>Vu = Máximo  valor de Vd1, Vd2, Vd3</t>
  </si>
  <si>
    <t>d1 =</t>
  </si>
  <si>
    <t>b1</t>
  </si>
  <si>
    <t>b2</t>
  </si>
  <si>
    <t>d/2</t>
  </si>
  <si>
    <t>Usar: b1 =</t>
  </si>
  <si>
    <t>Usar: b2 =</t>
  </si>
  <si>
    <t>11) Diseño de Direccion Transversal</t>
  </si>
  <si>
    <t>12) Diseño de Viga Exterior</t>
  </si>
  <si>
    <t>Mu max =</t>
  </si>
  <si>
    <t>Lh1 =</t>
  </si>
  <si>
    <t>Lh2 =</t>
  </si>
  <si>
    <t>PT =</t>
  </si>
  <si>
    <t>kg/cm2</t>
  </si>
  <si>
    <t xml:space="preserve">ton/m2 </t>
  </si>
  <si>
    <t>Ce</t>
  </si>
  <si>
    <t>Ci</t>
  </si>
  <si>
    <t>ELEVACIÓN</t>
  </si>
  <si>
    <t>CARA SUPERIOR</t>
  </si>
  <si>
    <t>CARA INFERIOR</t>
  </si>
  <si>
    <t>DIMENSIONES EN PLANTA</t>
  </si>
  <si>
    <t>13) Diseño de Viga Interior</t>
  </si>
  <si>
    <t>14) Refuerzo por montaje</t>
  </si>
  <si>
    <t>14.1 Montaje cara superior</t>
  </si>
  <si>
    <t>14.2 Montaje cara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</si>
</sst>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&quot;Nº&quot;\ 0"/>
  </numFmts>
  <fonts count="36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u/>
      <sz val="16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3" tint="0.39997558519241921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20"/>
      <color theme="3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2" borderId="0" xfId="0" applyFont="1" applyFill="1" applyAlignment="1">
      <alignment horizontal="left"/>
    </xf>
    <xf numFmtId="0" fontId="13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indent="1"/>
    </xf>
    <xf numFmtId="0" fontId="14" fillId="2" borderId="0" xfId="0" applyFont="1" applyFill="1"/>
    <xf numFmtId="0" fontId="18" fillId="2" borderId="0" xfId="0" applyFont="1" applyFill="1"/>
    <xf numFmtId="0" fontId="14" fillId="2" borderId="0" xfId="0" applyFont="1" applyFill="1" applyAlignment="1">
      <alignment horizontal="left" vertical="center" indent="2"/>
    </xf>
    <xf numFmtId="0" fontId="16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/>
    <xf numFmtId="0" fontId="14" fillId="2" borderId="0" xfId="0" applyFont="1" applyFill="1" applyAlignment="1">
      <alignment horizontal="right"/>
    </xf>
    <xf numFmtId="0" fontId="14" fillId="3" borderId="0" xfId="0" applyFont="1" applyFill="1" applyAlignment="1">
      <alignment horizontal="center"/>
    </xf>
    <xf numFmtId="0" fontId="14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6" fillId="2" borderId="0" xfId="0" applyFont="1" applyFill="1" applyAlignment="1">
      <alignment vertical="center"/>
    </xf>
    <xf numFmtId="164" fontId="14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164" fontId="21" fillId="2" borderId="0" xfId="0" applyNumberFormat="1" applyFont="1" applyFill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164" fontId="22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164" fontId="21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left"/>
    </xf>
    <xf numFmtId="0" fontId="18" fillId="2" borderId="0" xfId="0" applyFont="1" applyFill="1" applyAlignment="1">
      <alignment horizontal="right"/>
    </xf>
    <xf numFmtId="2" fontId="14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>
      <alignment horizontal="center"/>
    </xf>
    <xf numFmtId="12" fontId="18" fillId="2" borderId="1" xfId="0" applyNumberFormat="1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/>
    </xf>
    <xf numFmtId="165" fontId="18" fillId="2" borderId="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 vertical="center" indent="1"/>
    </xf>
    <xf numFmtId="2" fontId="14" fillId="2" borderId="0" xfId="0" applyNumberFormat="1" applyFont="1" applyFill="1" applyAlignment="1">
      <alignment horizontal="left" vertical="top"/>
    </xf>
    <xf numFmtId="0" fontId="14" fillId="2" borderId="0" xfId="0" applyFont="1" applyFill="1" applyAlignment="1">
      <alignment horizontal="center" vertical="top"/>
    </xf>
    <xf numFmtId="0" fontId="14" fillId="2" borderId="0" xfId="0" applyFont="1" applyFill="1" applyAlignment="1">
      <alignment vertical="top"/>
    </xf>
    <xf numFmtId="0" fontId="18" fillId="2" borderId="2" xfId="0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center"/>
    </xf>
    <xf numFmtId="2" fontId="14" fillId="2" borderId="0" xfId="0" applyNumberFormat="1" applyFont="1" applyFill="1" applyAlignment="1">
      <alignment vertical="center"/>
    </xf>
    <xf numFmtId="2" fontId="18" fillId="0" borderId="3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/>
    </xf>
    <xf numFmtId="2" fontId="14" fillId="2" borderId="0" xfId="0" applyNumberFormat="1" applyFont="1" applyFill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165" fontId="18" fillId="2" borderId="0" xfId="0" applyNumberFormat="1" applyFont="1" applyFill="1" applyAlignment="1">
      <alignment horizontal="center" vertical="center"/>
    </xf>
    <xf numFmtId="165" fontId="18" fillId="2" borderId="0" xfId="0" applyNumberFormat="1" applyFont="1" applyFill="1"/>
    <xf numFmtId="2" fontId="18" fillId="2" borderId="0" xfId="0" applyNumberFormat="1" applyFont="1" applyFill="1"/>
    <xf numFmtId="0" fontId="18" fillId="2" borderId="0" xfId="0" applyFont="1" applyFill="1" applyAlignment="1">
      <alignment horizontal="center" vertical="center"/>
    </xf>
    <xf numFmtId="167" fontId="18" fillId="2" borderId="0" xfId="0" applyNumberFormat="1" applyFont="1" applyFill="1" applyAlignment="1">
      <alignment horizontal="right"/>
    </xf>
    <xf numFmtId="165" fontId="14" fillId="2" borderId="0" xfId="0" applyNumberFormat="1" applyFont="1" applyFill="1" applyAlignment="1">
      <alignment horizontal="center" vertical="center"/>
    </xf>
    <xf numFmtId="0" fontId="24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indent="3"/>
    </xf>
    <xf numFmtId="2" fontId="14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26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9" fontId="27" fillId="2" borderId="0" xfId="0" applyNumberFormat="1" applyFont="1" applyFill="1" applyAlignment="1">
      <alignment horizontal="center" vertical="center"/>
    </xf>
    <xf numFmtId="0" fontId="28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justify" vertical="center"/>
    </xf>
    <xf numFmtId="166" fontId="14" fillId="2" borderId="0" xfId="0" applyNumberFormat="1" applyFont="1" applyFill="1" applyAlignment="1">
      <alignment horizontal="center" vertical="center"/>
    </xf>
    <xf numFmtId="2" fontId="3" fillId="2" borderId="0" xfId="0" quotePrefix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165" fontId="3" fillId="2" borderId="0" xfId="0" quotePrefix="1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" fontId="18" fillId="2" borderId="0" xfId="0" applyNumberFormat="1" applyFont="1" applyFill="1" applyAlignment="1">
      <alignment horizontal="center" vertical="center"/>
    </xf>
    <xf numFmtId="2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right" vertical="center" indent="1"/>
    </xf>
    <xf numFmtId="0" fontId="16" fillId="3" borderId="0" xfId="0" applyFont="1" applyFill="1" applyAlignment="1">
      <alignment horizontal="center" vertical="center"/>
    </xf>
    <xf numFmtId="0" fontId="29" fillId="2" borderId="0" xfId="0" applyFont="1" applyFill="1" applyAlignment="1">
      <alignment horizontal="right" vertical="center"/>
    </xf>
    <xf numFmtId="2" fontId="16" fillId="3" borderId="0" xfId="0" applyNumberFormat="1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right"/>
    </xf>
    <xf numFmtId="12" fontId="16" fillId="3" borderId="0" xfId="0" applyNumberFormat="1" applyFont="1" applyFill="1" applyAlignment="1">
      <alignment vertical="center"/>
    </xf>
    <xf numFmtId="164" fontId="16" fillId="3" borderId="0" xfId="0" applyNumberFormat="1" applyFont="1" applyFill="1" applyAlignment="1">
      <alignment horizontal="center" vertical="center"/>
    </xf>
    <xf numFmtId="165" fontId="20" fillId="3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30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31" fillId="2" borderId="0" xfId="0" applyFont="1" applyFill="1" applyAlignment="1">
      <alignment vertical="center"/>
    </xf>
    <xf numFmtId="1" fontId="18" fillId="4" borderId="2" xfId="0" applyNumberFormat="1" applyFont="1" applyFill="1" applyBorder="1" applyAlignment="1">
      <alignment horizontal="center" vertical="center"/>
    </xf>
    <xf numFmtId="165" fontId="18" fillId="4" borderId="4" xfId="0" applyNumberFormat="1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2" fontId="18" fillId="4" borderId="4" xfId="0" applyNumberFormat="1" applyFont="1" applyFill="1" applyBorder="1" applyAlignment="1">
      <alignment horizontal="center" vertical="center"/>
    </xf>
    <xf numFmtId="165" fontId="18" fillId="4" borderId="3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indent="1"/>
    </xf>
    <xf numFmtId="0" fontId="22" fillId="2" borderId="0" xfId="0" applyFont="1" applyFill="1" applyAlignment="1">
      <alignment vertical="center"/>
    </xf>
    <xf numFmtId="0" fontId="3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2" fontId="32" fillId="2" borderId="0" xfId="0" applyNumberFormat="1" applyFont="1" applyFill="1" applyAlignment="1">
      <alignment horizontal="left" vertical="center"/>
    </xf>
    <xf numFmtId="0" fontId="2" fillId="2" borderId="0" xfId="1" applyFill="1" applyAlignment="1" applyProtection="1">
      <alignment vertical="center"/>
    </xf>
    <xf numFmtId="0" fontId="26" fillId="2" borderId="0" xfId="0" applyFont="1" applyFill="1" applyAlignment="1">
      <alignment horizontal="left"/>
    </xf>
    <xf numFmtId="2" fontId="3" fillId="2" borderId="0" xfId="0" quotePrefix="1" applyNumberFormat="1" applyFont="1" applyFill="1" applyAlignment="1">
      <alignment horizontal="center"/>
    </xf>
    <xf numFmtId="0" fontId="33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 indent="2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 indent="3"/>
    </xf>
    <xf numFmtId="164" fontId="14" fillId="2" borderId="0" xfId="0" applyNumberFormat="1" applyFont="1" applyFill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indent="1"/>
    </xf>
    <xf numFmtId="164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left" indent="3"/>
    </xf>
    <xf numFmtId="2" fontId="14" fillId="2" borderId="0" xfId="0" applyNumberFormat="1" applyFont="1" applyFill="1" applyAlignment="1">
      <alignment horizontal="left" vertical="center" indent="2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top"/>
    </xf>
    <xf numFmtId="165" fontId="14" fillId="2" borderId="0" xfId="0" applyNumberFormat="1" applyFont="1" applyFill="1" applyAlignment="1">
      <alignment horizontal="center" vertical="top"/>
    </xf>
    <xf numFmtId="0" fontId="18" fillId="2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3" xfId="0" applyFont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0" fontId="35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2" fontId="30" fillId="2" borderId="0" xfId="0" applyNumberFormat="1" applyFont="1" applyFill="1" applyAlignment="1">
      <alignment horizontal="center" vertical="center"/>
    </xf>
    <xf numFmtId="2" fontId="22" fillId="2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267899</xdr:colOff>
      <xdr:row>219</xdr:row>
      <xdr:rowOff>26035</xdr:rowOff>
    </xdr:from>
    <xdr:to>
      <xdr:col>8</xdr:col>
      <xdr:colOff>222468</xdr:colOff>
      <xdr:row>222</xdr:row>
      <xdr:rowOff>168729</xdr:rowOff>
    </xdr:to>
    <xdr:sp macro="" textlink="">
      <xdr:nvSpPr>
        <xdr:cNvPr id="386" name="Rectángulo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>
          <a:off x="3168942" y="40177992"/>
          <a:ext cx="988712" cy="714194"/>
        </a:xfrm>
        <a:prstGeom prst="rect">
          <a:avLst/>
        </a:prstGeom>
        <a:noFill/>
        <a:ln w="19050">
          <a:solidFill>
            <a:sysClr val="windowText" lastClr="00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3743</xdr:colOff>
      <xdr:row>219</xdr:row>
      <xdr:rowOff>26166</xdr:rowOff>
    </xdr:from>
    <xdr:to>
      <xdr:col>3</xdr:col>
      <xdr:colOff>348477</xdr:colOff>
      <xdr:row>222</xdr:row>
      <xdr:rowOff>174169</xdr:rowOff>
    </xdr:to>
    <xdr:sp macro="" textlink="">
      <xdr:nvSpPr>
        <xdr:cNvPr id="385" name="Rectángulo 384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>
          <a:off x="836500" y="40178123"/>
          <a:ext cx="861806" cy="719503"/>
        </a:xfrm>
        <a:prstGeom prst="rect">
          <a:avLst/>
        </a:prstGeom>
        <a:noFill/>
        <a:ln w="19050">
          <a:solidFill>
            <a:sysClr val="windowText" lastClr="00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4</xdr:row>
          <xdr:rowOff>0</xdr:rowOff>
        </xdr:from>
        <xdr:to>
          <xdr:col>4</xdr:col>
          <xdr:colOff>274320</xdr:colOff>
          <xdr:row>4</xdr:row>
          <xdr:rowOff>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4</xdr:row>
          <xdr:rowOff>0</xdr:rowOff>
        </xdr:from>
        <xdr:to>
          <xdr:col>10</xdr:col>
          <xdr:colOff>137160</xdr:colOff>
          <xdr:row>4</xdr:row>
          <xdr:rowOff>0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4</xdr:row>
          <xdr:rowOff>0</xdr:rowOff>
        </xdr:from>
        <xdr:to>
          <xdr:col>5</xdr:col>
          <xdr:colOff>388620</xdr:colOff>
          <xdr:row>4</xdr:row>
          <xdr:rowOff>0</xdr:rowOff>
        </xdr:to>
        <xdr:sp macro="" textlink="">
          <xdr:nvSpPr>
            <xdr:cNvPr id="8198" name="Object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4</xdr:row>
          <xdr:rowOff>0</xdr:rowOff>
        </xdr:from>
        <xdr:to>
          <xdr:col>10</xdr:col>
          <xdr:colOff>175260</xdr:colOff>
          <xdr:row>4</xdr:row>
          <xdr:rowOff>0</xdr:rowOff>
        </xdr:to>
        <xdr:sp macro="" textlink="">
          <xdr:nvSpPr>
            <xdr:cNvPr id="8199" name="Object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4</xdr:row>
          <xdr:rowOff>0</xdr:rowOff>
        </xdr:from>
        <xdr:to>
          <xdr:col>5</xdr:col>
          <xdr:colOff>22860</xdr:colOff>
          <xdr:row>4</xdr:row>
          <xdr:rowOff>0</xdr:rowOff>
        </xdr:to>
        <xdr:sp macro="" textlink="">
          <xdr:nvSpPr>
            <xdr:cNvPr id="8200" name="Object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4</xdr:row>
          <xdr:rowOff>0</xdr:rowOff>
        </xdr:from>
        <xdr:to>
          <xdr:col>9</xdr:col>
          <xdr:colOff>220980</xdr:colOff>
          <xdr:row>4</xdr:row>
          <xdr:rowOff>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4</xdr:row>
          <xdr:rowOff>0</xdr:rowOff>
        </xdr:from>
        <xdr:to>
          <xdr:col>10</xdr:col>
          <xdr:colOff>68580</xdr:colOff>
          <xdr:row>4</xdr:row>
          <xdr:rowOff>0</xdr:rowOff>
        </xdr:to>
        <xdr:sp macro="" textlink="">
          <xdr:nvSpPr>
            <xdr:cNvPr id="8202" name="Object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4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03" name="Object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4</xdr:row>
          <xdr:rowOff>0</xdr:rowOff>
        </xdr:from>
        <xdr:to>
          <xdr:col>5</xdr:col>
          <xdr:colOff>350520</xdr:colOff>
          <xdr:row>4</xdr:row>
          <xdr:rowOff>0</xdr:rowOff>
        </xdr:to>
        <xdr:sp macro="" textlink="">
          <xdr:nvSpPr>
            <xdr:cNvPr id="8204" name="Object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4</xdr:row>
          <xdr:rowOff>0</xdr:rowOff>
        </xdr:from>
        <xdr:to>
          <xdr:col>10</xdr:col>
          <xdr:colOff>213360</xdr:colOff>
          <xdr:row>4</xdr:row>
          <xdr:rowOff>0</xdr:rowOff>
        </xdr:to>
        <xdr:sp macro="" textlink="">
          <xdr:nvSpPr>
            <xdr:cNvPr id="8205" name="Object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4</xdr:row>
          <xdr:rowOff>0</xdr:rowOff>
        </xdr:from>
        <xdr:to>
          <xdr:col>11</xdr:col>
          <xdr:colOff>373380</xdr:colOff>
          <xdr:row>4</xdr:row>
          <xdr:rowOff>0</xdr:rowOff>
        </xdr:to>
        <xdr:sp macro="" textlink="">
          <xdr:nvSpPr>
            <xdr:cNvPr id="8206" name="Object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4</xdr:row>
          <xdr:rowOff>0</xdr:rowOff>
        </xdr:from>
        <xdr:to>
          <xdr:col>3</xdr:col>
          <xdr:colOff>373380</xdr:colOff>
          <xdr:row>4</xdr:row>
          <xdr:rowOff>0</xdr:rowOff>
        </xdr:to>
        <xdr:sp macro="" textlink="">
          <xdr:nvSpPr>
            <xdr:cNvPr id="8207" name="Object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4</xdr:row>
          <xdr:rowOff>0</xdr:rowOff>
        </xdr:from>
        <xdr:to>
          <xdr:col>5</xdr:col>
          <xdr:colOff>22860</xdr:colOff>
          <xdr:row>4</xdr:row>
          <xdr:rowOff>0</xdr:rowOff>
        </xdr:to>
        <xdr:sp macro="" textlink="">
          <xdr:nvSpPr>
            <xdr:cNvPr id="8208" name="Object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09" name="Object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0" name="Object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1" name="Object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2" name="Object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4</xdr:row>
          <xdr:rowOff>0</xdr:rowOff>
        </xdr:from>
        <xdr:to>
          <xdr:col>0</xdr:col>
          <xdr:colOff>304800</xdr:colOff>
          <xdr:row>4</xdr:row>
          <xdr:rowOff>0</xdr:rowOff>
        </xdr:to>
        <xdr:sp macro="" textlink="">
          <xdr:nvSpPr>
            <xdr:cNvPr id="8213" name="Object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4</xdr:row>
          <xdr:rowOff>0</xdr:rowOff>
        </xdr:from>
        <xdr:to>
          <xdr:col>12</xdr:col>
          <xdr:colOff>114300</xdr:colOff>
          <xdr:row>4</xdr:row>
          <xdr:rowOff>0</xdr:rowOff>
        </xdr:to>
        <xdr:sp macro="" textlink="">
          <xdr:nvSpPr>
            <xdr:cNvPr id="8214" name="Object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329</xdr:row>
          <xdr:rowOff>0</xdr:rowOff>
        </xdr:from>
        <xdr:to>
          <xdr:col>4</xdr:col>
          <xdr:colOff>22860</xdr:colOff>
          <xdr:row>329</xdr:row>
          <xdr:rowOff>0</xdr:rowOff>
        </xdr:to>
        <xdr:sp macro="" textlink="">
          <xdr:nvSpPr>
            <xdr:cNvPr id="8215" name="Object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329</xdr:row>
          <xdr:rowOff>0</xdr:rowOff>
        </xdr:from>
        <xdr:to>
          <xdr:col>9</xdr:col>
          <xdr:colOff>220980</xdr:colOff>
          <xdr:row>329</xdr:row>
          <xdr:rowOff>0</xdr:rowOff>
        </xdr:to>
        <xdr:sp macro="" textlink="">
          <xdr:nvSpPr>
            <xdr:cNvPr id="8216" name="Object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329</xdr:row>
          <xdr:rowOff>0</xdr:rowOff>
        </xdr:from>
        <xdr:to>
          <xdr:col>10</xdr:col>
          <xdr:colOff>68580</xdr:colOff>
          <xdr:row>329</xdr:row>
          <xdr:rowOff>0</xdr:rowOff>
        </xdr:to>
        <xdr:sp macro="" textlink="">
          <xdr:nvSpPr>
            <xdr:cNvPr id="8217" name="Object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329</xdr:row>
          <xdr:rowOff>0</xdr:rowOff>
        </xdr:from>
        <xdr:to>
          <xdr:col>9</xdr:col>
          <xdr:colOff>0</xdr:colOff>
          <xdr:row>329</xdr:row>
          <xdr:rowOff>0</xdr:rowOff>
        </xdr:to>
        <xdr:sp macro="" textlink="">
          <xdr:nvSpPr>
            <xdr:cNvPr id="8218" name="Object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329</xdr:row>
          <xdr:rowOff>0</xdr:rowOff>
        </xdr:from>
        <xdr:to>
          <xdr:col>5</xdr:col>
          <xdr:colOff>350520</xdr:colOff>
          <xdr:row>329</xdr:row>
          <xdr:rowOff>0</xdr:rowOff>
        </xdr:to>
        <xdr:sp macro="" textlink="">
          <xdr:nvSpPr>
            <xdr:cNvPr id="8219" name="Object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329</xdr:row>
          <xdr:rowOff>0</xdr:rowOff>
        </xdr:from>
        <xdr:to>
          <xdr:col>10</xdr:col>
          <xdr:colOff>213360</xdr:colOff>
          <xdr:row>329</xdr:row>
          <xdr:rowOff>0</xdr:rowOff>
        </xdr:to>
        <xdr:sp macro="" textlink="">
          <xdr:nvSpPr>
            <xdr:cNvPr id="8220" name="Object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329</xdr:row>
          <xdr:rowOff>0</xdr:rowOff>
        </xdr:from>
        <xdr:to>
          <xdr:col>11</xdr:col>
          <xdr:colOff>373380</xdr:colOff>
          <xdr:row>329</xdr:row>
          <xdr:rowOff>0</xdr:rowOff>
        </xdr:to>
        <xdr:sp macro="" textlink="">
          <xdr:nvSpPr>
            <xdr:cNvPr id="8221" name="Object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335280</xdr:colOff>
          <xdr:row>329</xdr:row>
          <xdr:rowOff>0</xdr:rowOff>
        </xdr:from>
        <xdr:to>
          <xdr:col>9</xdr:col>
          <xdr:colOff>236220</xdr:colOff>
          <xdr:row>329</xdr:row>
          <xdr:rowOff>0</xdr:rowOff>
        </xdr:to>
        <xdr:sp macro="" textlink="">
          <xdr:nvSpPr>
            <xdr:cNvPr id="8222" name="Object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274320</xdr:colOff>
          <xdr:row>329</xdr:row>
          <xdr:rowOff>0</xdr:rowOff>
        </xdr:from>
        <xdr:to>
          <xdr:col>10</xdr:col>
          <xdr:colOff>76200</xdr:colOff>
          <xdr:row>329</xdr:row>
          <xdr:rowOff>0</xdr:rowOff>
        </xdr:to>
        <xdr:sp macro="" textlink="">
          <xdr:nvSpPr>
            <xdr:cNvPr id="8223" name="Object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329</xdr:row>
          <xdr:rowOff>0</xdr:rowOff>
        </xdr:from>
        <xdr:to>
          <xdr:col>9</xdr:col>
          <xdr:colOff>0</xdr:colOff>
          <xdr:row>329</xdr:row>
          <xdr:rowOff>0</xdr:rowOff>
        </xdr:to>
        <xdr:sp macro="" textlink="">
          <xdr:nvSpPr>
            <xdr:cNvPr id="8224" name="Object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329</xdr:row>
          <xdr:rowOff>0</xdr:rowOff>
        </xdr:from>
        <xdr:to>
          <xdr:col>5</xdr:col>
          <xdr:colOff>350520</xdr:colOff>
          <xdr:row>329</xdr:row>
          <xdr:rowOff>0</xdr:rowOff>
        </xdr:to>
        <xdr:sp macro="" textlink="">
          <xdr:nvSpPr>
            <xdr:cNvPr id="8225" name="Object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329</xdr:row>
          <xdr:rowOff>0</xdr:rowOff>
        </xdr:from>
        <xdr:to>
          <xdr:col>10</xdr:col>
          <xdr:colOff>213360</xdr:colOff>
          <xdr:row>329</xdr:row>
          <xdr:rowOff>0</xdr:rowOff>
        </xdr:to>
        <xdr:sp macro="" textlink="">
          <xdr:nvSpPr>
            <xdr:cNvPr id="8226" name="Object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329</xdr:row>
          <xdr:rowOff>0</xdr:rowOff>
        </xdr:from>
        <xdr:to>
          <xdr:col>11</xdr:col>
          <xdr:colOff>373380</xdr:colOff>
          <xdr:row>329</xdr:row>
          <xdr:rowOff>0</xdr:rowOff>
        </xdr:to>
        <xdr:sp macro="" textlink="">
          <xdr:nvSpPr>
            <xdr:cNvPr id="8227" name="Object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329</xdr:row>
          <xdr:rowOff>0</xdr:rowOff>
        </xdr:from>
        <xdr:to>
          <xdr:col>9</xdr:col>
          <xdr:colOff>137160</xdr:colOff>
          <xdr:row>329</xdr:row>
          <xdr:rowOff>0</xdr:rowOff>
        </xdr:to>
        <xdr:sp macro="" textlink="">
          <xdr:nvSpPr>
            <xdr:cNvPr id="8228" name="Object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342900</xdr:colOff>
          <xdr:row>329</xdr:row>
          <xdr:rowOff>0</xdr:rowOff>
        </xdr:from>
        <xdr:to>
          <xdr:col>13</xdr:col>
          <xdr:colOff>144780</xdr:colOff>
          <xdr:row>329</xdr:row>
          <xdr:rowOff>0</xdr:rowOff>
        </xdr:to>
        <xdr:sp macro="" textlink="">
          <xdr:nvSpPr>
            <xdr:cNvPr id="8229" name="Object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329</xdr:row>
          <xdr:rowOff>0</xdr:rowOff>
        </xdr:from>
        <xdr:to>
          <xdr:col>9</xdr:col>
          <xdr:colOff>0</xdr:colOff>
          <xdr:row>329</xdr:row>
          <xdr:rowOff>0</xdr:rowOff>
        </xdr:to>
        <xdr:sp macro="" textlink="">
          <xdr:nvSpPr>
            <xdr:cNvPr id="8230" name="Object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329</xdr:row>
          <xdr:rowOff>0</xdr:rowOff>
        </xdr:from>
        <xdr:to>
          <xdr:col>5</xdr:col>
          <xdr:colOff>350520</xdr:colOff>
          <xdr:row>329</xdr:row>
          <xdr:rowOff>0</xdr:rowOff>
        </xdr:to>
        <xdr:sp macro="" textlink="">
          <xdr:nvSpPr>
            <xdr:cNvPr id="8231" name="Object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329</xdr:row>
          <xdr:rowOff>0</xdr:rowOff>
        </xdr:from>
        <xdr:to>
          <xdr:col>10</xdr:col>
          <xdr:colOff>213360</xdr:colOff>
          <xdr:row>329</xdr:row>
          <xdr:rowOff>0</xdr:rowOff>
        </xdr:to>
        <xdr:sp macro="" textlink="">
          <xdr:nvSpPr>
            <xdr:cNvPr id="8232" name="Object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329</xdr:row>
          <xdr:rowOff>0</xdr:rowOff>
        </xdr:from>
        <xdr:to>
          <xdr:col>11</xdr:col>
          <xdr:colOff>373380</xdr:colOff>
          <xdr:row>329</xdr:row>
          <xdr:rowOff>0</xdr:rowOff>
        </xdr:to>
        <xdr:sp macro="" textlink="">
          <xdr:nvSpPr>
            <xdr:cNvPr id="8233" name="Object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329</xdr:row>
          <xdr:rowOff>0</xdr:rowOff>
        </xdr:from>
        <xdr:to>
          <xdr:col>5</xdr:col>
          <xdr:colOff>30480</xdr:colOff>
          <xdr:row>329</xdr:row>
          <xdr:rowOff>0</xdr:rowOff>
        </xdr:to>
        <xdr:sp macro="" textlink="">
          <xdr:nvSpPr>
            <xdr:cNvPr id="8235" name="Object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329</xdr:row>
          <xdr:rowOff>0</xdr:rowOff>
        </xdr:from>
        <xdr:to>
          <xdr:col>10</xdr:col>
          <xdr:colOff>289560</xdr:colOff>
          <xdr:row>329</xdr:row>
          <xdr:rowOff>0</xdr:rowOff>
        </xdr:to>
        <xdr:sp macro="" textlink="">
          <xdr:nvSpPr>
            <xdr:cNvPr id="8236" name="Object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68580</xdr:colOff>
          <xdr:row>329</xdr:row>
          <xdr:rowOff>0</xdr:rowOff>
        </xdr:from>
        <xdr:to>
          <xdr:col>3</xdr:col>
          <xdr:colOff>175260</xdr:colOff>
          <xdr:row>329</xdr:row>
          <xdr:rowOff>0</xdr:rowOff>
        </xdr:to>
        <xdr:sp macro="" textlink="">
          <xdr:nvSpPr>
            <xdr:cNvPr id="8237" name="Object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283267</xdr:colOff>
      <xdr:row>86</xdr:row>
      <xdr:rowOff>82829</xdr:rowOff>
    </xdr:from>
    <xdr:ext cx="2259497" cy="323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83267" y="16813699"/>
              <a:ext cx="2259497" cy="323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Xo =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1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te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+ P2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(L1 +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te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ti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2" name="1 CuadroTexto">
              <a:extLst>
                <a:ext uri="{FF2B5EF4-FFF2-40B4-BE49-F238E27FC236}">
                  <a16:creationId xmlns:a16="http://schemas.microsoft.com/office/drawing/2014/main" id="{0376D6C4-6973-48A5-B507-C74681CCE941}"/>
                </a:ext>
              </a:extLst>
            </xdr:cNvPr>
            <xdr:cNvSpPr txBox="1"/>
          </xdr:nvSpPr>
          <xdr:spPr>
            <a:xfrm>
              <a:off x="283267" y="16813699"/>
              <a:ext cx="2259497" cy="323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Xo 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te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  + P2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(L1 +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te +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ti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2   )</a:t>
              </a:r>
            </a:p>
          </xdr:txBody>
        </xdr:sp>
      </mc:Fallback>
    </mc:AlternateContent>
    <xdr:clientData/>
  </xdr:oneCellAnchor>
  <xdr:oneCellAnchor>
    <xdr:from>
      <xdr:col>1</xdr:col>
      <xdr:colOff>171931</xdr:colOff>
      <xdr:row>90</xdr:row>
      <xdr:rowOff>0</xdr:rowOff>
    </xdr:from>
    <xdr:ext cx="929312" cy="215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87 CuadroTexto">
              <a:extLst>
                <a:ext uri="{FF2B5EF4-FFF2-40B4-BE49-F238E27FC236}">
                  <a16:creationId xmlns:a16="http://schemas.microsoft.com/office/drawing/2014/main" id="{00000000-0008-0000-0000-000058000000}"/>
                </a:ext>
              </a:extLst>
            </xdr:cNvPr>
            <xdr:cNvSpPr txBox="1"/>
          </xdr:nvSpPr>
          <xdr:spPr>
            <a:xfrm>
              <a:off x="489431" y="17867313"/>
              <a:ext cx="929312" cy="215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Lz =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2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·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Xo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8" name="87 CuadroTexto"/>
            <xdr:cNvSpPr txBox="1"/>
          </xdr:nvSpPr>
          <xdr:spPr>
            <a:xfrm xmlns:a="http://schemas.openxmlformats.org/drawingml/2006/main">
              <a:off x="489431" y="17867313"/>
              <a:ext cx="929312" cy="21534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Lz = 2" · " Xo</a:t>
              </a:r>
            </a:p>
          </xdr:txBody>
        </xdr:sp>
      </mc:Fallback>
    </mc:AlternateContent>
    <xdr:clientData/>
  </xdr:oneCellAnchor>
  <xdr:oneCellAnchor>
    <xdr:from>
      <xdr:col>1</xdr:col>
      <xdr:colOff>130452</xdr:colOff>
      <xdr:row>92</xdr:row>
      <xdr:rowOff>161512</xdr:rowOff>
    </xdr:from>
    <xdr:ext cx="1642027" cy="2277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88 CuadroTexto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 txBox="1"/>
          </xdr:nvSpPr>
          <xdr:spPr>
            <a:xfrm>
              <a:off x="445191" y="17944273"/>
              <a:ext cx="1642027" cy="227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Lv  =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Lz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−(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te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ti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L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1)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9" name="88 CuadroTexto">
              <a:extLst>
                <a:ext uri="{FF2B5EF4-FFF2-40B4-BE49-F238E27FC236}">
                  <a16:creationId xmlns:a16="http://schemas.microsoft.com/office/drawing/2014/main" id="{DF2F2580-220A-425E-A3FE-14BA2A1C3CAC}"/>
                </a:ext>
              </a:extLst>
            </xdr:cNvPr>
            <xdr:cNvSpPr txBox="1"/>
          </xdr:nvSpPr>
          <xdr:spPr>
            <a:xfrm>
              <a:off x="445191" y="17944273"/>
              <a:ext cx="1642027" cy="2277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Lv  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Lz −(te+ti+L1)</a:t>
              </a:r>
            </a:p>
          </xdr:txBody>
        </xdr:sp>
      </mc:Fallback>
    </mc:AlternateContent>
    <xdr:clientData/>
  </xdr:oneCellAnchor>
  <xdr:oneCellAnchor>
    <xdr:from>
      <xdr:col>1</xdr:col>
      <xdr:colOff>209548</xdr:colOff>
      <xdr:row>95</xdr:row>
      <xdr:rowOff>35199</xdr:rowOff>
    </xdr:from>
    <xdr:ext cx="685800" cy="3126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24287" y="18298351"/>
              <a:ext cx="685800" cy="312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=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Az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Lz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2 CuadroTexto">
              <a:extLst>
                <a:ext uri="{FF2B5EF4-FFF2-40B4-BE49-F238E27FC236}">
                  <a16:creationId xmlns:a16="http://schemas.microsoft.com/office/drawing/2014/main" id="{01119F98-F427-4A69-837E-8A85A5853528}"/>
                </a:ext>
              </a:extLst>
            </xdr:cNvPr>
            <xdr:cNvSpPr txBox="1"/>
          </xdr:nvSpPr>
          <xdr:spPr>
            <a:xfrm>
              <a:off x="524287" y="18298351"/>
              <a:ext cx="685800" cy="3126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=  Az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Lz</a:t>
              </a:r>
            </a:p>
          </xdr:txBody>
        </xdr:sp>
      </mc:Fallback>
    </mc:AlternateContent>
    <xdr:clientData/>
  </xdr:oneCellAnchor>
  <xdr:oneCellAnchor>
    <xdr:from>
      <xdr:col>1</xdr:col>
      <xdr:colOff>20240</xdr:colOff>
      <xdr:row>107</xdr:row>
      <xdr:rowOff>69628</xdr:rowOff>
    </xdr:from>
    <xdr:ext cx="1390651" cy="293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91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335756" y="20536472"/>
              <a:ext cx="1390651" cy="293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W</m:t>
                      </m:r>
                    </m:e>
                    <m:sub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NU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P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U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P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U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Lz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91 CuadroTexto">
              <a:extLst>
                <a:ext uri="{FF2B5EF4-FFF2-40B4-BE49-F238E27FC236}">
                  <a16:creationId xmlns:a16="http://schemas.microsoft.com/office/drawing/2014/main" id="{F227D297-F438-44B7-9355-1E8A1E9471AD}"/>
                </a:ext>
              </a:extLst>
            </xdr:cNvPr>
            <xdr:cNvSpPr txBox="1"/>
          </xdr:nvSpPr>
          <xdr:spPr>
            <a:xfrm>
              <a:off x="335756" y="20536472"/>
              <a:ext cx="1390651" cy="293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NU =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P1U+P2U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Lz</a:t>
              </a:r>
            </a:p>
          </xdr:txBody>
        </xdr:sp>
      </mc:Fallback>
    </mc:AlternateContent>
    <xdr:clientData/>
  </xdr:oneCellAnchor>
  <xdr:oneCellAnchor>
    <xdr:from>
      <xdr:col>1</xdr:col>
      <xdr:colOff>56198</xdr:colOff>
      <xdr:row>102</xdr:row>
      <xdr:rowOff>50601</xdr:rowOff>
    </xdr:from>
    <xdr:ext cx="1826820" cy="219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92 CuadroTexto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SpPr txBox="1"/>
          </xdr:nvSpPr>
          <xdr:spPr>
            <a:xfrm>
              <a:off x="371256" y="20060428"/>
              <a:ext cx="1826820" cy="219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P1U = 1.4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PDe +1.7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PLe</a:t>
              </a:r>
            </a:p>
          </xdr:txBody>
        </xdr:sp>
      </mc:Choice>
      <mc:Fallback xmlns="">
        <xdr:sp macro="" textlink="">
          <xdr:nvSpPr>
            <xdr:cNvPr id="93" name="92 CuadroTexto"/>
            <xdr:cNvSpPr txBox="1"/>
          </xdr:nvSpPr>
          <xdr:spPr>
            <a:xfrm xmlns:a="http://schemas.openxmlformats.org/drawingml/2006/main">
              <a:off x="371256" y="20060428"/>
              <a:ext cx="1826820" cy="2194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P1U = 1.4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PDe +1.7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PLe</a:t>
              </a:r>
            </a:p>
          </xdr:txBody>
        </xdr:sp>
      </mc:Fallback>
    </mc:AlternateContent>
    <xdr:clientData/>
  </xdr:oneCellAnchor>
  <xdr:oneCellAnchor>
    <xdr:from>
      <xdr:col>1</xdr:col>
      <xdr:colOff>73818</xdr:colOff>
      <xdr:row>112</xdr:row>
      <xdr:rowOff>95252</xdr:rowOff>
    </xdr:from>
    <xdr:ext cx="896541" cy="285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93 CuadroTexto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 txBox="1"/>
          </xdr:nvSpPr>
          <xdr:spPr>
            <a:xfrm>
              <a:off x="389334" y="21407440"/>
              <a:ext cx="896541" cy="285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W</m:t>
                      </m:r>
                    </m:e>
                    <m:sub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nu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W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NU</m:t>
                          </m:r>
                        </m:sub>
                      </m:sSub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4" name="93 CuadroTexto">
              <a:extLst>
                <a:ext uri="{FF2B5EF4-FFF2-40B4-BE49-F238E27FC236}">
                  <a16:creationId xmlns:a16="http://schemas.microsoft.com/office/drawing/2014/main" id="{75FED4C2-8462-42EA-BA65-8CB990317313}"/>
                </a:ext>
              </a:extLst>
            </xdr:cNvPr>
            <xdr:cNvSpPr txBox="1"/>
          </xdr:nvSpPr>
          <xdr:spPr>
            <a:xfrm>
              <a:off x="389334" y="21407440"/>
              <a:ext cx="896541" cy="285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nu 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W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NU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</a:p>
          </xdr:txBody>
        </xdr:sp>
      </mc:Fallback>
    </mc:AlternateContent>
    <xdr:clientData/>
  </xdr:oneCellAnchor>
  <xdr:twoCellAnchor>
    <xdr:from>
      <xdr:col>1</xdr:col>
      <xdr:colOff>509367</xdr:colOff>
      <xdr:row>171</xdr:row>
      <xdr:rowOff>175461</xdr:rowOff>
    </xdr:from>
    <xdr:to>
      <xdr:col>9</xdr:col>
      <xdr:colOff>463910</xdr:colOff>
      <xdr:row>172</xdr:row>
      <xdr:rowOff>1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824425" y="32377288"/>
          <a:ext cx="4072273" cy="1504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1871</xdr:colOff>
      <xdr:row>169</xdr:row>
      <xdr:rowOff>186447</xdr:rowOff>
    </xdr:from>
    <xdr:to>
      <xdr:col>2</xdr:col>
      <xdr:colOff>344522</xdr:colOff>
      <xdr:row>171</xdr:row>
      <xdr:rowOff>188770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829813" y="32007274"/>
          <a:ext cx="342651" cy="383323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340468</xdr:colOff>
      <xdr:row>169</xdr:row>
      <xdr:rowOff>182394</xdr:rowOff>
    </xdr:from>
    <xdr:to>
      <xdr:col>2</xdr:col>
      <xdr:colOff>363682</xdr:colOff>
      <xdr:row>176</xdr:row>
      <xdr:rowOff>147204</xdr:rowOff>
    </xdr:to>
    <xdr:cxnSp macro="">
      <xdr:nvCxnSpPr>
        <xdr:cNvPr id="11" name="10 Conector rect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71372" y="28295330"/>
          <a:ext cx="23214" cy="129831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367393</xdr:colOff>
      <xdr:row>167</xdr:row>
      <xdr:rowOff>181842</xdr:rowOff>
    </xdr:from>
    <xdr:to>
      <xdr:col>7</xdr:col>
      <xdr:colOff>298739</xdr:colOff>
      <xdr:row>176</xdr:row>
      <xdr:rowOff>142875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1194027" y="27848565"/>
          <a:ext cx="2499694" cy="16755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289560</xdr:colOff>
      <xdr:row>167</xdr:row>
      <xdr:rowOff>179070</xdr:rowOff>
    </xdr:from>
    <xdr:to>
      <xdr:col>7</xdr:col>
      <xdr:colOff>290051</xdr:colOff>
      <xdr:row>174</xdr:row>
      <xdr:rowOff>15240</xdr:rowOff>
    </xdr:to>
    <xdr:cxnSp macro="">
      <xdr:nvCxnSpPr>
        <xdr:cNvPr id="19" name="18 Conector recto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3691890" y="28022550"/>
          <a:ext cx="491" cy="116967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290762</xdr:colOff>
      <xdr:row>171</xdr:row>
      <xdr:rowOff>175846</xdr:rowOff>
    </xdr:from>
    <xdr:to>
      <xdr:col>9</xdr:col>
      <xdr:colOff>468924</xdr:colOff>
      <xdr:row>174</xdr:row>
      <xdr:rowOff>12633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3683127" y="28721538"/>
          <a:ext cx="1218585" cy="40828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75197</xdr:colOff>
      <xdr:row>171</xdr:row>
      <xdr:rowOff>185487</xdr:rowOff>
    </xdr:from>
    <xdr:to>
      <xdr:col>3</xdr:col>
      <xdr:colOff>75197</xdr:colOff>
      <xdr:row>175</xdr:row>
      <xdr:rowOff>185487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1423736" y="28760487"/>
          <a:ext cx="0" cy="762000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446171</xdr:colOff>
      <xdr:row>169</xdr:row>
      <xdr:rowOff>50133</xdr:rowOff>
    </xdr:from>
    <xdr:to>
      <xdr:col>6</xdr:col>
      <xdr:colOff>451184</xdr:colOff>
      <xdr:row>171</xdr:row>
      <xdr:rowOff>175461</xdr:rowOff>
    </xdr:to>
    <xdr:cxnSp macro="">
      <xdr:nvCxnSpPr>
        <xdr:cNvPr id="65" name="64 Conector recto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3343776" y="28244133"/>
          <a:ext cx="5013" cy="506328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171</xdr:row>
      <xdr:rowOff>167315</xdr:rowOff>
    </xdr:from>
    <xdr:to>
      <xdr:col>8</xdr:col>
      <xdr:colOff>305804</xdr:colOff>
      <xdr:row>173</xdr:row>
      <xdr:rowOff>22860</xdr:rowOff>
    </xdr:to>
    <xdr:cxnSp macro="">
      <xdr:nvCxnSpPr>
        <xdr:cNvPr id="67" name="66 Conector recto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V="1">
          <a:off x="4221480" y="28772795"/>
          <a:ext cx="1004" cy="236545"/>
        </a:xfrm>
        <a:prstGeom prst="line">
          <a:avLst/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144518</xdr:colOff>
      <xdr:row>132</xdr:row>
      <xdr:rowOff>67918</xdr:rowOff>
    </xdr:from>
    <xdr:ext cx="1764196" cy="212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123 CuadroTexto">
              <a:extLst>
                <a:ext uri="{FF2B5EF4-FFF2-40B4-BE49-F238E27FC236}">
                  <a16:creationId xmlns:a16="http://schemas.microsoft.com/office/drawing/2014/main" id="{00000000-0008-0000-0000-00007C000000}"/>
                </a:ext>
              </a:extLst>
            </xdr:cNvPr>
            <xdr:cNvSpPr txBox="1"/>
          </xdr:nvSpPr>
          <xdr:spPr>
            <a:xfrm>
              <a:off x="459257" y="25147657"/>
              <a:ext cx="1764196" cy="212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Vz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=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−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1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U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WNU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Xo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4" name="123 CuadroTexto">
              <a:extLst>
                <a:ext uri="{FF2B5EF4-FFF2-40B4-BE49-F238E27FC236}">
                  <a16:creationId xmlns:a16="http://schemas.microsoft.com/office/drawing/2014/main" id="{E2D2BA58-6CA5-4C52-A61D-2A16589C3A02}"/>
                </a:ext>
              </a:extLst>
            </xdr:cNvPr>
            <xdr:cNvSpPr txBox="1"/>
          </xdr:nvSpPr>
          <xdr:spPr>
            <a:xfrm>
              <a:off x="459257" y="25147657"/>
              <a:ext cx="1764196" cy="212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Vz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0 ="− P1U+WNU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Xo"</a:t>
              </a:r>
            </a:p>
          </xdr:txBody>
        </xdr:sp>
      </mc:Fallback>
    </mc:AlternateContent>
    <xdr:clientData/>
  </xdr:oneCellAnchor>
  <xdr:oneCellAnchor>
    <xdr:from>
      <xdr:col>0</xdr:col>
      <xdr:colOff>265941</xdr:colOff>
      <xdr:row>135</xdr:row>
      <xdr:rowOff>69272</xdr:rowOff>
    </xdr:from>
    <xdr:ext cx="2407754" cy="3400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6" name="125 CuadroTexto">
              <a:extLst>
                <a:ext uri="{FF2B5EF4-FFF2-40B4-BE49-F238E27FC236}">
                  <a16:creationId xmlns:a16="http://schemas.microsoft.com/office/drawing/2014/main" id="{00000000-0008-0000-0000-00007E000000}"/>
                </a:ext>
              </a:extLst>
            </xdr:cNvPr>
            <xdr:cNvSpPr txBox="1"/>
          </xdr:nvSpPr>
          <xdr:spPr>
            <a:xfrm>
              <a:off x="265941" y="25720511"/>
              <a:ext cx="2407754" cy="340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 = WNU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Xo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) −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1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U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(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Xo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te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)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6" name="125 CuadroTexto">
              <a:extLst>
                <a:ext uri="{FF2B5EF4-FFF2-40B4-BE49-F238E27FC236}">
                  <a16:creationId xmlns:a16="http://schemas.microsoft.com/office/drawing/2014/main" id="{46AFF7BF-ACF7-46F1-904B-368E12386EE2}"/>
                </a:ext>
              </a:extLst>
            </xdr:cNvPr>
            <xdr:cNvSpPr txBox="1"/>
          </xdr:nvSpPr>
          <xdr:spPr>
            <a:xfrm>
              <a:off x="265941" y="25720511"/>
              <a:ext cx="2407754" cy="3400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Mmax = WNU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(Xo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 −P1U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(Xo−te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</a:p>
          </xdr:txBody>
        </xdr:sp>
      </mc:Fallback>
    </mc:AlternateContent>
    <xdr:clientData/>
  </xdr:oneCellAnchor>
  <xdr:oneCellAnchor>
    <xdr:from>
      <xdr:col>1</xdr:col>
      <xdr:colOff>140881</xdr:colOff>
      <xdr:row>142</xdr:row>
      <xdr:rowOff>16632</xdr:rowOff>
    </xdr:from>
    <xdr:ext cx="1082281" cy="4016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126 CuadroTexto">
              <a:extLst>
                <a:ext uri="{FF2B5EF4-FFF2-40B4-BE49-F238E27FC236}">
                  <a16:creationId xmlns:a16="http://schemas.microsoft.com/office/drawing/2014/main" id="{00000000-0008-0000-0000-00007F000000}"/>
                </a:ext>
              </a:extLst>
            </xdr:cNvPr>
            <xdr:cNvSpPr txBox="1"/>
          </xdr:nvSpPr>
          <xdr:spPr>
            <a:xfrm>
              <a:off x="455620" y="27647415"/>
              <a:ext cx="1082281" cy="4016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w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ρ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·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fy</m:t>
                        </m:r>
                      </m:num>
                      <m:den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f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’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c</m:t>
                        </m:r>
                        <m:r>
                          <a:rPr lang="es-ES" sz="1050" b="0" i="0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27" name="126 CuadroTexto"/>
            <xdr:cNvSpPr txBox="1"/>
          </xdr:nvSpPr>
          <xdr:spPr>
            <a:xfrm xmlns:a="http://schemas.openxmlformats.org/drawingml/2006/main">
              <a:off x="455620" y="27647415"/>
              <a:ext cx="1082281" cy="40164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pPr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w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f’c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131881</xdr:colOff>
      <xdr:row>185</xdr:row>
      <xdr:rowOff>90121</xdr:rowOff>
    </xdr:from>
    <xdr:ext cx="1077059" cy="3055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128 CuadroTexto">
              <a:extLst>
                <a:ext uri="{FF2B5EF4-FFF2-40B4-BE49-F238E27FC236}">
                  <a16:creationId xmlns:a16="http://schemas.microsoft.com/office/drawing/2014/main" id="{00000000-0008-0000-0000-000081000000}"/>
                </a:ext>
              </a:extLst>
            </xdr:cNvPr>
            <xdr:cNvSpPr txBox="1"/>
          </xdr:nvSpPr>
          <xdr:spPr>
            <a:xfrm>
              <a:off x="446939" y="34196948"/>
              <a:ext cx="1077059" cy="3055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Y1 =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te</m:t>
                      </m:r>
                    </m:num>
                    <m:den>
                      <m: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Choice>
      <mc:Fallback xmlns="">
        <xdr:sp macro="" textlink="">
          <xdr:nvSpPr>
            <xdr:cNvPr id="129" name="128 CuadroTexto">
              <a:extLst>
                <a:ext uri="{FF2B5EF4-FFF2-40B4-BE49-F238E27FC236}">
                  <a16:creationId xmlns:a16="http://schemas.microsoft.com/office/drawing/2014/main" id="{1F00CA53-C1F3-4BEB-90F1-3E936A85C01A}"/>
                </a:ext>
              </a:extLst>
            </xdr:cNvPr>
            <xdr:cNvSpPr txBox="1"/>
          </xdr:nvSpPr>
          <xdr:spPr>
            <a:xfrm>
              <a:off x="446939" y="34196948"/>
              <a:ext cx="1077059" cy="3055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Y1 = 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te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Fallback>
    </mc:AlternateContent>
    <xdr:clientData/>
  </xdr:oneCellAnchor>
  <xdr:oneCellAnchor>
    <xdr:from>
      <xdr:col>1</xdr:col>
      <xdr:colOff>168316</xdr:colOff>
      <xdr:row>208</xdr:row>
      <xdr:rowOff>125290</xdr:rowOff>
    </xdr:from>
    <xdr:ext cx="1609725" cy="274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68 CuadroTexto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 txBox="1"/>
          </xdr:nvSpPr>
          <xdr:spPr>
            <a:xfrm>
              <a:off x="483626" y="38323824"/>
              <a:ext cx="1609725" cy="274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= 0.53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9" name="68 CuadroTexto"/>
            <xdr:cNvSpPr txBox="1"/>
          </xdr:nvSpPr>
          <xdr:spPr>
            <a:xfrm xmlns:a="http://schemas.openxmlformats.org/drawingml/2006/main">
              <a:off x="483626" y="38323824"/>
              <a:ext cx="1609725" cy="27411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= 0.53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f’c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</a:p>
          </xdr:txBody>
        </xdr:sp>
      </mc:Fallback>
    </mc:AlternateContent>
    <xdr:clientData/>
  </xdr:oneCellAnchor>
  <xdr:oneCellAnchor>
    <xdr:from>
      <xdr:col>1</xdr:col>
      <xdr:colOff>137847</xdr:colOff>
      <xdr:row>235</xdr:row>
      <xdr:rowOff>153883</xdr:rowOff>
    </xdr:from>
    <xdr:ext cx="2581275" cy="2475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115 CuadroTexto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>
              <a:off x="450811" y="43118437"/>
              <a:ext cx="2581275" cy="2475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Vu = PU1 - Wnu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(be+d)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(te+d/2)</a:t>
              </a:r>
            </a:p>
          </xdr:txBody>
        </xdr:sp>
      </mc:Choice>
      <mc:Fallback xmlns="">
        <xdr:sp macro="" textlink="">
          <xdr:nvSpPr>
            <xdr:cNvPr id="116" name="115 CuadroTexto"/>
            <xdr:cNvSpPr txBox="1"/>
          </xdr:nvSpPr>
          <xdr:spPr>
            <a:xfrm xmlns:a="http://schemas.openxmlformats.org/drawingml/2006/main">
              <a:off x="450811" y="43118437"/>
              <a:ext cx="2581275" cy="24752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Vu = PU1 - Wnu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(be+d)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(te+d/2)</a:t>
              </a:r>
            </a:p>
          </xdr:txBody>
        </xdr:sp>
      </mc:Fallback>
    </mc:AlternateContent>
    <xdr:clientData/>
  </xdr:oneCellAnchor>
  <xdr:oneCellAnchor>
    <xdr:from>
      <xdr:col>1</xdr:col>
      <xdr:colOff>172655</xdr:colOff>
      <xdr:row>241</xdr:row>
      <xdr:rowOff>89276</xdr:rowOff>
    </xdr:from>
    <xdr:ext cx="3282621" cy="3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118 CuadroTexto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 txBox="1"/>
          </xdr:nvSpPr>
          <xdr:spPr>
            <a:xfrm>
              <a:off x="487965" y="43969966"/>
              <a:ext cx="3282621" cy="3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β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≤ 1.1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19" name="118 CuadroTexto"/>
            <xdr:cNvSpPr txBox="1"/>
          </xdr:nvSpPr>
          <xdr:spPr>
            <a:xfrm xmlns:a="http://schemas.openxmlformats.org/drawingml/2006/main">
              <a:off x="487965" y="43969966"/>
              <a:ext cx="3282621" cy="34073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(2+ 4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d ≤ 1.1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 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oneCellAnchor>
    <xdr:from>
      <xdr:col>1</xdr:col>
      <xdr:colOff>242395</xdr:colOff>
      <xdr:row>243</xdr:row>
      <xdr:rowOff>22334</xdr:rowOff>
    </xdr:from>
    <xdr:ext cx="923925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119 CuadroTexto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 txBox="1"/>
          </xdr:nvSpPr>
          <xdr:spPr>
            <a:xfrm>
              <a:off x="557705" y="44284024"/>
              <a:ext cx="923925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β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Dmayor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Dmenor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120" name="119 CuadroTexto"/>
            <xdr:cNvSpPr txBox="1"/>
          </xdr:nvSpPr>
          <xdr:spPr>
            <a:xfrm xmlns:a="http://schemas.openxmlformats.org/drawingml/2006/main">
              <a:off x="557705" y="44284024"/>
              <a:ext cx="923925" cy="32508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= Dmayor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Dmenor </a:t>
              </a:r>
            </a:p>
          </xdr:txBody>
        </xdr:sp>
      </mc:Fallback>
    </mc:AlternateContent>
    <xdr:clientData/>
  </xdr:oneCellAnchor>
  <xdr:oneCellAnchor>
    <xdr:from>
      <xdr:col>1</xdr:col>
      <xdr:colOff>144519</xdr:colOff>
      <xdr:row>266</xdr:row>
      <xdr:rowOff>129737</xdr:rowOff>
    </xdr:from>
    <xdr:ext cx="2121776" cy="241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5" name="124 CuadroTexto">
              <a:extLst>
                <a:ext uri="{FF2B5EF4-FFF2-40B4-BE49-F238E27FC236}">
                  <a16:creationId xmlns:a16="http://schemas.microsoft.com/office/drawing/2014/main" id="{00000000-0008-0000-0000-00007D000000}"/>
                </a:ext>
              </a:extLst>
            </xdr:cNvPr>
            <xdr:cNvSpPr txBox="1"/>
          </xdr:nvSpPr>
          <xdr:spPr>
            <a:xfrm>
              <a:off x="459829" y="48858323"/>
              <a:ext cx="2121776" cy="241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Vu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PU2 - WUN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(bi+d)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ti+d)</a:t>
              </a:r>
            </a:p>
          </xdr:txBody>
        </xdr:sp>
      </mc:Choice>
      <mc:Fallback xmlns="">
        <xdr:sp macro="" textlink="">
          <xdr:nvSpPr>
            <xdr:cNvPr id="125" name="124 CuadroTexto"/>
            <xdr:cNvSpPr txBox="1"/>
          </xdr:nvSpPr>
          <xdr:spPr>
            <a:xfrm xmlns:a="http://schemas.openxmlformats.org/drawingml/2006/main">
              <a:off x="459829" y="48858323"/>
              <a:ext cx="2121776" cy="24173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ctr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Vu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PU2 - WUN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(bi+d)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ti+d)</a:t>
              </a:r>
            </a:p>
          </xdr:txBody>
        </xdr:sp>
      </mc:Fallback>
    </mc:AlternateContent>
    <xdr:clientData/>
  </xdr:oneCellAnchor>
  <xdr:oneCellAnchor>
    <xdr:from>
      <xdr:col>1</xdr:col>
      <xdr:colOff>199698</xdr:colOff>
      <xdr:row>299</xdr:row>
      <xdr:rowOff>88682</xdr:rowOff>
    </xdr:from>
    <xdr:ext cx="647700" cy="292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142 CuadroTexto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 txBox="1"/>
          </xdr:nvSpPr>
          <xdr:spPr>
            <a:xfrm>
              <a:off x="515008" y="55064354"/>
              <a:ext cx="647700" cy="292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a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3" name="142 CuadroTexto"/>
            <xdr:cNvSpPr txBox="1"/>
          </xdr:nvSpPr>
          <xdr:spPr>
            <a:xfrm xmlns:a="http://schemas.openxmlformats.org/drawingml/2006/main">
              <a:off x="515008" y="55064354"/>
              <a:ext cx="647700" cy="2923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1</xdr:col>
      <xdr:colOff>128097</xdr:colOff>
      <xdr:row>302</xdr:row>
      <xdr:rowOff>49924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144 CuadroTexto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 txBox="1"/>
          </xdr:nvSpPr>
          <xdr:spPr>
            <a:xfrm>
              <a:off x="443407" y="55597096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5" name="144 CuadroTexto"/>
            <xdr:cNvSpPr txBox="1"/>
          </xdr:nvSpPr>
          <xdr:spPr>
            <a:xfrm xmlns:a="http://schemas.openxmlformats.org/drawingml/2006/main">
              <a:off x="443407" y="55597096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207910</xdr:colOff>
      <xdr:row>305</xdr:row>
      <xdr:rowOff>84207</xdr:rowOff>
    </xdr:from>
    <xdr:ext cx="994212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145 CuadroTexto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523220" y="56202879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0.85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46" name="145 CuadroTexto">
              <a:extLst>
                <a:ext uri="{FF2B5EF4-FFF2-40B4-BE49-F238E27FC236}">
                  <a16:creationId xmlns:a16="http://schemas.microsoft.com/office/drawing/2014/main" id="{97771148-26F0-44B3-AF3D-AAD48B6FB8D9}"/>
                </a:ext>
              </a:extLst>
            </xdr:cNvPr>
            <xdr:cNvSpPr txBox="1"/>
          </xdr:nvSpPr>
          <xdr:spPr>
            <a:xfrm>
              <a:off x="523220" y="56202879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238755</xdr:colOff>
      <xdr:row>325</xdr:row>
      <xdr:rowOff>170793</xdr:rowOff>
    </xdr:from>
    <xdr:ext cx="654326" cy="2578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152 CuadroTexto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 txBox="1"/>
          </xdr:nvSpPr>
          <xdr:spPr>
            <a:xfrm>
              <a:off x="554065" y="60099465"/>
              <a:ext cx="654326" cy="257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 algn="ctr"/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3" name="152 CuadroTexto"/>
            <xdr:cNvSpPr txBox="1"/>
          </xdr:nvSpPr>
          <xdr:spPr>
            <a:xfrm xmlns:a="http://schemas.openxmlformats.org/drawingml/2006/main">
              <a:off x="554065" y="60099465"/>
              <a:ext cx="654326" cy="25783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pPr algn="ctr"/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=As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85301</xdr:colOff>
      <xdr:row>387</xdr:row>
      <xdr:rowOff>103620</xdr:rowOff>
    </xdr:from>
    <xdr:ext cx="853103" cy="312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173 CuadroTexto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 txBox="1"/>
          </xdr:nvSpPr>
          <xdr:spPr>
            <a:xfrm>
              <a:off x="400359" y="72244505"/>
              <a:ext cx="853103" cy="312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PU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4" name="173 CuadroTexto">
              <a:extLst>
                <a:ext uri="{FF2B5EF4-FFF2-40B4-BE49-F238E27FC236}">
                  <a16:creationId xmlns:a16="http://schemas.microsoft.com/office/drawing/2014/main" id="{563F933B-A4B8-47D2-BEEB-A1D45046E59D}"/>
                </a:ext>
              </a:extLst>
            </xdr:cNvPr>
            <xdr:cNvSpPr txBox="1"/>
          </xdr:nvSpPr>
          <xdr:spPr>
            <a:xfrm>
              <a:off x="400359" y="72244505"/>
              <a:ext cx="853103" cy="312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 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PU1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</a:p>
          </xdr:txBody>
        </xdr:sp>
      </mc:Fallback>
    </mc:AlternateContent>
    <xdr:clientData/>
  </xdr:oneCellAnchor>
  <xdr:oneCellAnchor>
    <xdr:from>
      <xdr:col>0</xdr:col>
      <xdr:colOff>158803</xdr:colOff>
      <xdr:row>393</xdr:row>
      <xdr:rowOff>91684</xdr:rowOff>
    </xdr:from>
    <xdr:ext cx="1457163" cy="315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175 CuadroTexto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SpPr txBox="1"/>
          </xdr:nvSpPr>
          <xdr:spPr>
            <a:xfrm>
              <a:off x="158803" y="73604977"/>
              <a:ext cx="1457163" cy="315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max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qnu</m:t>
                          </m:r>
                          <m:r>
                            <m:rPr>
                              <m:nor/>
                            </m:rPr>
                            <a:rPr lang="es-ES" sz="1100" b="0" i="0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PE" sz="1100" b="0" i="0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·</m:t>
                          </m:r>
                          <m:r>
                            <a:rPr lang="es-ES" sz="1100" b="0" i="0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Lh</m:t>
                          </m:r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1)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6" name="175 CuadroTexto"/>
            <xdr:cNvSpPr txBox="1"/>
          </xdr:nvSpPr>
          <xdr:spPr>
            <a:xfrm xmlns:a="http://schemas.openxmlformats.org/drawingml/2006/main">
              <a:off x="158803" y="73604977"/>
              <a:ext cx="1457163" cy="31559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max 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(Lh1)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</a:p>
          </xdr:txBody>
        </xdr:sp>
      </mc:Fallback>
    </mc:AlternateContent>
    <xdr:clientData/>
  </xdr:oneCellAnchor>
  <xdr:twoCellAnchor>
    <xdr:from>
      <xdr:col>1</xdr:col>
      <xdr:colOff>506730</xdr:colOff>
      <xdr:row>4</xdr:row>
      <xdr:rowOff>216984</xdr:rowOff>
    </xdr:from>
    <xdr:to>
      <xdr:col>10</xdr:col>
      <xdr:colOff>27878</xdr:colOff>
      <xdr:row>5</xdr:row>
      <xdr:rowOff>3810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822960" y="879924"/>
          <a:ext cx="4161728" cy="780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217170</xdr:rowOff>
    </xdr:from>
    <xdr:to>
      <xdr:col>2</xdr:col>
      <xdr:colOff>15240</xdr:colOff>
      <xdr:row>12</xdr:row>
      <xdr:rowOff>201930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830580" y="880110"/>
          <a:ext cx="15240" cy="17526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12</xdr:row>
      <xdr:rowOff>187526</xdr:rowOff>
    </xdr:from>
    <xdr:to>
      <xdr:col>10</xdr:col>
      <xdr:colOff>35219</xdr:colOff>
      <xdr:row>12</xdr:row>
      <xdr:rowOff>194310</xdr:rowOff>
    </xdr:to>
    <xdr:cxnSp macro="">
      <xdr:nvCxnSpPr>
        <xdr:cNvPr id="197" name="Conector rect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CxnSpPr/>
      </xdr:nvCxnSpPr>
      <xdr:spPr>
        <a:xfrm flipV="1">
          <a:off x="842010" y="2618306"/>
          <a:ext cx="4150019" cy="6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4</xdr:row>
      <xdr:rowOff>201930</xdr:rowOff>
    </xdr:from>
    <xdr:to>
      <xdr:col>10</xdr:col>
      <xdr:colOff>26670</xdr:colOff>
      <xdr:row>12</xdr:row>
      <xdr:rowOff>194310</xdr:rowOff>
    </xdr:to>
    <xdr:cxnSp macro="">
      <xdr:nvCxnSpPr>
        <xdr:cNvPr id="198" name="Conector rect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CxnSpPr/>
      </xdr:nvCxnSpPr>
      <xdr:spPr>
        <a:xfrm>
          <a:off x="4972050" y="864870"/>
          <a:ext cx="11430" cy="176022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8</xdr:row>
      <xdr:rowOff>19050</xdr:rowOff>
    </xdr:from>
    <xdr:to>
      <xdr:col>3</xdr:col>
      <xdr:colOff>99060</xdr:colOff>
      <xdr:row>9</xdr:row>
      <xdr:rowOff>205740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42010" y="1565910"/>
          <a:ext cx="601980" cy="40767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449580</xdr:colOff>
      <xdr:row>8</xdr:row>
      <xdr:rowOff>19050</xdr:rowOff>
    </xdr:from>
    <xdr:to>
      <xdr:col>8</xdr:col>
      <xdr:colOff>22860</xdr:colOff>
      <xdr:row>9</xdr:row>
      <xdr:rowOff>205740</xdr:rowOff>
    </xdr:to>
    <xdr:sp macro="" textlink="">
      <xdr:nvSpPr>
        <xdr:cNvPr id="199" name="Rectá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3337560" y="1565910"/>
          <a:ext cx="601980" cy="40767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19050</xdr:colOff>
      <xdr:row>10</xdr:row>
      <xdr:rowOff>99060</xdr:rowOff>
    </xdr:from>
    <xdr:to>
      <xdr:col>3</xdr:col>
      <xdr:colOff>99060</xdr:colOff>
      <xdr:row>10</xdr:row>
      <xdr:rowOff>106680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849630" y="2087880"/>
          <a:ext cx="594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453390</xdr:colOff>
      <xdr:row>10</xdr:row>
      <xdr:rowOff>106680</xdr:rowOff>
    </xdr:from>
    <xdr:to>
      <xdr:col>8</xdr:col>
      <xdr:colOff>19050</xdr:colOff>
      <xdr:row>10</xdr:row>
      <xdr:rowOff>114300</xdr:rowOff>
    </xdr:to>
    <xdr:cxnSp macro="">
      <xdr:nvCxnSpPr>
        <xdr:cNvPr id="200" name="Conector recto de flecha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CxnSpPr/>
      </xdr:nvCxnSpPr>
      <xdr:spPr>
        <a:xfrm>
          <a:off x="3341370" y="2095500"/>
          <a:ext cx="594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8</xdr:row>
      <xdr:rowOff>11430</xdr:rowOff>
    </xdr:from>
    <xdr:to>
      <xdr:col>3</xdr:col>
      <xdr:colOff>213360</xdr:colOff>
      <xdr:row>10</xdr:row>
      <xdr:rowOff>3810</xdr:rowOff>
    </xdr:to>
    <xdr:cxnSp macro="">
      <xdr:nvCxnSpPr>
        <xdr:cNvPr id="201" name="Conector recto de flecha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CxnSpPr/>
      </xdr:nvCxnSpPr>
      <xdr:spPr>
        <a:xfrm flipV="1">
          <a:off x="1558290" y="1558290"/>
          <a:ext cx="0" cy="4343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7</xdr:row>
      <xdr:rowOff>217170</xdr:rowOff>
    </xdr:from>
    <xdr:to>
      <xdr:col>8</xdr:col>
      <xdr:colOff>182880</xdr:colOff>
      <xdr:row>9</xdr:row>
      <xdr:rowOff>209550</xdr:rowOff>
    </xdr:to>
    <xdr:cxnSp macro="">
      <xdr:nvCxnSpPr>
        <xdr:cNvPr id="202" name="Conector recto de flecha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CxnSpPr/>
      </xdr:nvCxnSpPr>
      <xdr:spPr>
        <a:xfrm flipV="1">
          <a:off x="4099560" y="1543050"/>
          <a:ext cx="0" cy="4343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213360</xdr:colOff>
      <xdr:row>5</xdr:row>
      <xdr:rowOff>3810</xdr:rowOff>
    </xdr:from>
    <xdr:to>
      <xdr:col>3</xdr:col>
      <xdr:colOff>214411</xdr:colOff>
      <xdr:row>8</xdr:row>
      <xdr:rowOff>21809</xdr:rowOff>
    </xdr:to>
    <xdr:cxnSp macro="">
      <xdr:nvCxnSpPr>
        <xdr:cNvPr id="203" name="Conector recto de flecha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CxnSpPr/>
      </xdr:nvCxnSpPr>
      <xdr:spPr>
        <a:xfrm flipH="1" flipV="1">
          <a:off x="1558290" y="887730"/>
          <a:ext cx="1051" cy="6809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182880</xdr:colOff>
      <xdr:row>4</xdr:row>
      <xdr:rowOff>209550</xdr:rowOff>
    </xdr:from>
    <xdr:to>
      <xdr:col>8</xdr:col>
      <xdr:colOff>183931</xdr:colOff>
      <xdr:row>8</xdr:row>
      <xdr:rowOff>6569</xdr:rowOff>
    </xdr:to>
    <xdr:cxnSp macro="">
      <xdr:nvCxnSpPr>
        <xdr:cNvPr id="204" name="Conector recto de flecha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CxnSpPr/>
      </xdr:nvCxnSpPr>
      <xdr:spPr>
        <a:xfrm flipH="1" flipV="1">
          <a:off x="4099560" y="872490"/>
          <a:ext cx="1051" cy="6809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10</xdr:row>
      <xdr:rowOff>106680</xdr:rowOff>
    </xdr:from>
    <xdr:to>
      <xdr:col>6</xdr:col>
      <xdr:colOff>461010</xdr:colOff>
      <xdr:row>10</xdr:row>
      <xdr:rowOff>106680</xdr:rowOff>
    </xdr:to>
    <xdr:cxnSp macro="">
      <xdr:nvCxnSpPr>
        <xdr:cNvPr id="205" name="Conector recto de flecha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CxnSpPr/>
      </xdr:nvCxnSpPr>
      <xdr:spPr>
        <a:xfrm>
          <a:off x="1432560" y="2316480"/>
          <a:ext cx="19164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4</xdr:row>
      <xdr:rowOff>26670</xdr:rowOff>
    </xdr:from>
    <xdr:to>
      <xdr:col>7</xdr:col>
      <xdr:colOff>266700</xdr:colOff>
      <xdr:row>4</xdr:row>
      <xdr:rowOff>41910</xdr:rowOff>
    </xdr:to>
    <xdr:cxnSp macro="">
      <xdr:nvCxnSpPr>
        <xdr:cNvPr id="206" name="Conector recto de flecha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CxnSpPr/>
      </xdr:nvCxnSpPr>
      <xdr:spPr>
        <a:xfrm flipV="1">
          <a:off x="1120140" y="910590"/>
          <a:ext cx="254889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3</xdr:row>
      <xdr:rowOff>186690</xdr:rowOff>
    </xdr:from>
    <xdr:to>
      <xdr:col>2</xdr:col>
      <xdr:colOff>300990</xdr:colOff>
      <xdr:row>8</xdr:row>
      <xdr:rowOff>102870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1127760" y="849630"/>
          <a:ext cx="3810" cy="102108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255270</xdr:colOff>
      <xdr:row>3</xdr:row>
      <xdr:rowOff>186690</xdr:rowOff>
    </xdr:from>
    <xdr:to>
      <xdr:col>7</xdr:col>
      <xdr:colOff>259080</xdr:colOff>
      <xdr:row>8</xdr:row>
      <xdr:rowOff>102870</xdr:rowOff>
    </xdr:to>
    <xdr:cxnSp macro="">
      <xdr:nvCxnSpPr>
        <xdr:cNvPr id="207" name="Conector rect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CxnSpPr/>
      </xdr:nvCxnSpPr>
      <xdr:spPr>
        <a:xfrm flipV="1">
          <a:off x="3657600" y="849630"/>
          <a:ext cx="3810" cy="102108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19125</xdr:colOff>
      <xdr:row>13</xdr:row>
      <xdr:rowOff>145382</xdr:rowOff>
    </xdr:from>
    <xdr:to>
      <xdr:col>10</xdr:col>
      <xdr:colOff>36971</xdr:colOff>
      <xdr:row>13</xdr:row>
      <xdr:rowOff>148790</xdr:rowOff>
    </xdr:to>
    <xdr:cxnSp macro="">
      <xdr:nvCxnSpPr>
        <xdr:cNvPr id="208" name="Conector recto de flecha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CxnSpPr/>
      </xdr:nvCxnSpPr>
      <xdr:spPr>
        <a:xfrm flipV="1">
          <a:off x="846609" y="3008835"/>
          <a:ext cx="4125503" cy="340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9562</xdr:colOff>
      <xdr:row>10</xdr:row>
      <xdr:rowOff>114494</xdr:rowOff>
    </xdr:from>
    <xdr:to>
      <xdr:col>10</xdr:col>
      <xdr:colOff>18436</xdr:colOff>
      <xdr:row>10</xdr:row>
      <xdr:rowOff>122903</xdr:rowOff>
    </xdr:to>
    <xdr:cxnSp macro="">
      <xdr:nvCxnSpPr>
        <xdr:cNvPr id="209" name="Conector recto de flecha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CxnSpPr/>
      </xdr:nvCxnSpPr>
      <xdr:spPr>
        <a:xfrm>
          <a:off x="3914812" y="2296026"/>
          <a:ext cx="1047406" cy="84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182405</xdr:colOff>
      <xdr:row>4</xdr:row>
      <xdr:rowOff>193834</xdr:rowOff>
    </xdr:from>
    <xdr:to>
      <xdr:col>10</xdr:col>
      <xdr:colOff>184547</xdr:colOff>
      <xdr:row>12</xdr:row>
      <xdr:rowOff>202406</xdr:rowOff>
    </xdr:to>
    <xdr:cxnSp macro="">
      <xdr:nvCxnSpPr>
        <xdr:cNvPr id="210" name="Conector recto de flecha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CxnSpPr/>
      </xdr:nvCxnSpPr>
      <xdr:spPr>
        <a:xfrm flipH="1" flipV="1">
          <a:off x="5117546" y="1074897"/>
          <a:ext cx="2142" cy="1770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18352</xdr:colOff>
      <xdr:row>16</xdr:row>
      <xdr:rowOff>181841</xdr:rowOff>
    </xdr:from>
    <xdr:to>
      <xdr:col>2</xdr:col>
      <xdr:colOff>31248</xdr:colOff>
      <xdr:row>25</xdr:row>
      <xdr:rowOff>206713</xdr:rowOff>
    </xdr:to>
    <xdr:cxnSp macro="">
      <xdr:nvCxnSpPr>
        <xdr:cNvPr id="49" name="Conector rec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846294" y="3478956"/>
          <a:ext cx="12896" cy="178333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16</xdr:row>
      <xdr:rowOff>167866</xdr:rowOff>
    </xdr:from>
    <xdr:to>
      <xdr:col>3</xdr:col>
      <xdr:colOff>108857</xdr:colOff>
      <xdr:row>23</xdr:row>
      <xdr:rowOff>21771</xdr:rowOff>
    </xdr:to>
    <xdr:cxnSp macro="">
      <xdr:nvCxnSpPr>
        <xdr:cNvPr id="211" name="Conector rect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CxnSpPr/>
      </xdr:nvCxnSpPr>
      <xdr:spPr>
        <a:xfrm>
          <a:off x="1445326" y="3433580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25</xdr:row>
      <xdr:rowOff>206713</xdr:rowOff>
    </xdr:from>
    <xdr:to>
      <xdr:col>10</xdr:col>
      <xdr:colOff>79760</xdr:colOff>
      <xdr:row>25</xdr:row>
      <xdr:rowOff>212270</xdr:rowOff>
    </xdr:to>
    <xdr:cxnSp macro="">
      <xdr:nvCxnSpPr>
        <xdr:cNvPr id="212" name="Conector rect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CxnSpPr/>
      </xdr:nvCxnSpPr>
      <xdr:spPr>
        <a:xfrm flipH="1" flipV="1">
          <a:off x="853041" y="5262290"/>
          <a:ext cx="4172392" cy="5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23</xdr:row>
      <xdr:rowOff>12159</xdr:rowOff>
    </xdr:from>
    <xdr:to>
      <xdr:col>6</xdr:col>
      <xdr:colOff>466117</xdr:colOff>
      <xdr:row>23</xdr:row>
      <xdr:rowOff>18059</xdr:rowOff>
    </xdr:to>
    <xdr:cxnSp macro="">
      <xdr:nvCxnSpPr>
        <xdr:cNvPr id="213" name="Conector rect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CxnSpPr/>
      </xdr:nvCxnSpPr>
      <xdr:spPr>
        <a:xfrm flipH="1">
          <a:off x="1442888" y="4389606"/>
          <a:ext cx="1913155" cy="5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449283</xdr:colOff>
      <xdr:row>16</xdr:row>
      <xdr:rowOff>167872</xdr:rowOff>
    </xdr:from>
    <xdr:to>
      <xdr:col>6</xdr:col>
      <xdr:colOff>462643</xdr:colOff>
      <xdr:row>23</xdr:row>
      <xdr:rowOff>21777</xdr:rowOff>
    </xdr:to>
    <xdr:cxnSp macro="">
      <xdr:nvCxnSpPr>
        <xdr:cNvPr id="214" name="Conector rect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CxnSpPr/>
      </xdr:nvCxnSpPr>
      <xdr:spPr>
        <a:xfrm>
          <a:off x="3350326" y="3433586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19297</xdr:colOff>
      <xdr:row>16</xdr:row>
      <xdr:rowOff>167880</xdr:rowOff>
    </xdr:from>
    <xdr:to>
      <xdr:col>8</xdr:col>
      <xdr:colOff>32657</xdr:colOff>
      <xdr:row>23</xdr:row>
      <xdr:rowOff>21785</xdr:rowOff>
    </xdr:to>
    <xdr:cxnSp macro="">
      <xdr:nvCxnSpPr>
        <xdr:cNvPr id="215" name="Conector rect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CxnSpPr/>
      </xdr:nvCxnSpPr>
      <xdr:spPr>
        <a:xfrm>
          <a:off x="3954483" y="3433594"/>
          <a:ext cx="13360" cy="942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21346</xdr:colOff>
      <xdr:row>23</xdr:row>
      <xdr:rowOff>10864</xdr:rowOff>
    </xdr:from>
    <xdr:to>
      <xdr:col>10</xdr:col>
      <xdr:colOff>87923</xdr:colOff>
      <xdr:row>23</xdr:row>
      <xdr:rowOff>21648</xdr:rowOff>
    </xdr:to>
    <xdr:cxnSp macro="">
      <xdr:nvCxnSpPr>
        <xdr:cNvPr id="216" name="Conector rect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CxnSpPr/>
      </xdr:nvCxnSpPr>
      <xdr:spPr>
        <a:xfrm flipH="1" flipV="1">
          <a:off x="3926596" y="4407018"/>
          <a:ext cx="1107000" cy="10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74212</xdr:colOff>
      <xdr:row>23</xdr:row>
      <xdr:rowOff>24353</xdr:rowOff>
    </xdr:from>
    <xdr:to>
      <xdr:col>10</xdr:col>
      <xdr:colOff>80892</xdr:colOff>
      <xdr:row>25</xdr:row>
      <xdr:rowOff>211897</xdr:rowOff>
    </xdr:to>
    <xdr:cxnSp macro="">
      <xdr:nvCxnSpPr>
        <xdr:cNvPr id="217" name="Conector rect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CxnSpPr/>
      </xdr:nvCxnSpPr>
      <xdr:spPr>
        <a:xfrm flipH="1">
          <a:off x="5009353" y="5090462"/>
          <a:ext cx="6680" cy="84834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26</xdr:row>
      <xdr:rowOff>99060</xdr:rowOff>
    </xdr:from>
    <xdr:to>
      <xdr:col>3</xdr:col>
      <xdr:colOff>99060</xdr:colOff>
      <xdr:row>26</xdr:row>
      <xdr:rowOff>106680</xdr:rowOff>
    </xdr:to>
    <xdr:cxnSp macro="">
      <xdr:nvCxnSpPr>
        <xdr:cNvPr id="223" name="Conector recto de flecha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>
          <a:off x="846740" y="2266819"/>
          <a:ext cx="592389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460578</xdr:colOff>
      <xdr:row>26</xdr:row>
      <xdr:rowOff>106680</xdr:rowOff>
    </xdr:from>
    <xdr:to>
      <xdr:col>8</xdr:col>
      <xdr:colOff>43131</xdr:colOff>
      <xdr:row>26</xdr:row>
      <xdr:rowOff>115019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/>
      </xdr:nvCxnSpPr>
      <xdr:spPr>
        <a:xfrm>
          <a:off x="3343238" y="5368793"/>
          <a:ext cx="610535" cy="83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91224</xdr:colOff>
      <xdr:row>26</xdr:row>
      <xdr:rowOff>106680</xdr:rowOff>
    </xdr:from>
    <xdr:to>
      <xdr:col>6</xdr:col>
      <xdr:colOff>464604</xdr:colOff>
      <xdr:row>26</xdr:row>
      <xdr:rowOff>106680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/>
      </xdr:nvCxnSpPr>
      <xdr:spPr>
        <a:xfrm>
          <a:off x="1431913" y="5368793"/>
          <a:ext cx="1915351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39537</xdr:colOff>
      <xdr:row>26</xdr:row>
      <xdr:rowOff>115019</xdr:rowOff>
    </xdr:from>
    <xdr:to>
      <xdr:col>10</xdr:col>
      <xdr:colOff>91966</xdr:colOff>
      <xdr:row>26</xdr:row>
      <xdr:rowOff>118241</xdr:rowOff>
    </xdr:to>
    <xdr:cxnSp macro="">
      <xdr:nvCxnSpPr>
        <xdr:cNvPr id="226" name="Conector recto de flecha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>
          <a:off x="3950179" y="5377132"/>
          <a:ext cx="1091193" cy="32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126711</xdr:colOff>
      <xdr:row>18</xdr:row>
      <xdr:rowOff>95250</xdr:rowOff>
    </xdr:from>
    <xdr:to>
      <xdr:col>12</xdr:col>
      <xdr:colOff>131374</xdr:colOff>
      <xdr:row>26</xdr:row>
      <xdr:rowOff>14320</xdr:rowOff>
    </xdr:to>
    <xdr:cxnSp macro="">
      <xdr:nvCxnSpPr>
        <xdr:cNvPr id="231" name="Conector recto de flecha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CxnSpPr/>
      </xdr:nvCxnSpPr>
      <xdr:spPr>
        <a:xfrm flipV="1">
          <a:off x="6091332" y="3997216"/>
          <a:ext cx="4663" cy="165327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18</xdr:row>
      <xdr:rowOff>102577</xdr:rowOff>
    </xdr:from>
    <xdr:to>
      <xdr:col>6</xdr:col>
      <xdr:colOff>446942</xdr:colOff>
      <xdr:row>18</xdr:row>
      <xdr:rowOff>117325</xdr:rowOff>
    </xdr:to>
    <xdr:cxnSp macro="">
      <xdr:nvCxnSpPr>
        <xdr:cNvPr id="234" name="Conector rect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CxnSpPr/>
      </xdr:nvCxnSpPr>
      <xdr:spPr>
        <a:xfrm flipH="1">
          <a:off x="1452383" y="4059115"/>
          <a:ext cx="1874040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102763</xdr:colOff>
      <xdr:row>18</xdr:row>
      <xdr:rowOff>189036</xdr:rowOff>
    </xdr:from>
    <xdr:to>
      <xdr:col>6</xdr:col>
      <xdr:colOff>438149</xdr:colOff>
      <xdr:row>18</xdr:row>
      <xdr:rowOff>203784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 flipH="1">
          <a:off x="1443590" y="4145574"/>
          <a:ext cx="1874040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101298</xdr:colOff>
      <xdr:row>19</xdr:row>
      <xdr:rowOff>187570</xdr:rowOff>
    </xdr:from>
    <xdr:to>
      <xdr:col>6</xdr:col>
      <xdr:colOff>436684</xdr:colOff>
      <xdr:row>19</xdr:row>
      <xdr:rowOff>202318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 flipH="1">
          <a:off x="1442125" y="4363916"/>
          <a:ext cx="1874040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17</xdr:row>
          <xdr:rowOff>0</xdr:rowOff>
        </xdr:from>
        <xdr:to>
          <xdr:col>6</xdr:col>
          <xdr:colOff>388620</xdr:colOff>
          <xdr:row>17</xdr:row>
          <xdr:rowOff>0</xdr:rowOff>
        </xdr:to>
        <xdr:sp macro="" textlink="">
          <xdr:nvSpPr>
            <xdr:cNvPr id="68344" name="Object 5880" hidden="1">
              <a:extLst>
                <a:ext uri="{63B3BB69-23CF-44E3-9099-C40C66FF867C}">
                  <a14:compatExt spid="_x0000_s68344"/>
                </a:ext>
                <a:ext uri="{FF2B5EF4-FFF2-40B4-BE49-F238E27FC236}">
                  <a16:creationId xmlns:a16="http://schemas.microsoft.com/office/drawing/2014/main" id="{00000000-0008-0000-0000-0000F8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17</xdr:row>
          <xdr:rowOff>0</xdr:rowOff>
        </xdr:from>
        <xdr:to>
          <xdr:col>6</xdr:col>
          <xdr:colOff>22860</xdr:colOff>
          <xdr:row>17</xdr:row>
          <xdr:rowOff>0</xdr:rowOff>
        </xdr:to>
        <xdr:sp macro="" textlink="">
          <xdr:nvSpPr>
            <xdr:cNvPr id="68345" name="Object 5881" hidden="1">
              <a:extLst>
                <a:ext uri="{63B3BB69-23CF-44E3-9099-C40C66FF867C}">
                  <a14:compatExt spid="_x0000_s68345"/>
                </a:ext>
                <a:ext uri="{FF2B5EF4-FFF2-40B4-BE49-F238E27FC236}">
                  <a16:creationId xmlns:a16="http://schemas.microsoft.com/office/drawing/2014/main" id="{00000000-0008-0000-0000-0000F9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17</xdr:row>
          <xdr:rowOff>0</xdr:rowOff>
        </xdr:from>
        <xdr:to>
          <xdr:col>6</xdr:col>
          <xdr:colOff>350520</xdr:colOff>
          <xdr:row>17</xdr:row>
          <xdr:rowOff>0</xdr:rowOff>
        </xdr:to>
        <xdr:sp macro="" textlink="">
          <xdr:nvSpPr>
            <xdr:cNvPr id="68346" name="Object 5882" hidden="1">
              <a:extLst>
                <a:ext uri="{63B3BB69-23CF-44E3-9099-C40C66FF867C}">
                  <a14:compatExt spid="_x0000_s68346"/>
                </a:ext>
                <a:ext uri="{FF2B5EF4-FFF2-40B4-BE49-F238E27FC236}">
                  <a16:creationId xmlns:a16="http://schemas.microsoft.com/office/drawing/2014/main" id="{00000000-0008-0000-0000-0000FA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17</xdr:row>
          <xdr:rowOff>0</xdr:rowOff>
        </xdr:from>
        <xdr:to>
          <xdr:col>4</xdr:col>
          <xdr:colOff>373380</xdr:colOff>
          <xdr:row>17</xdr:row>
          <xdr:rowOff>0</xdr:rowOff>
        </xdr:to>
        <xdr:sp macro="" textlink="">
          <xdr:nvSpPr>
            <xdr:cNvPr id="68347" name="Object 5883" hidden="1">
              <a:extLst>
                <a:ext uri="{63B3BB69-23CF-44E3-9099-C40C66FF867C}">
                  <a14:compatExt spid="_x0000_s68347"/>
                </a:ext>
                <a:ext uri="{FF2B5EF4-FFF2-40B4-BE49-F238E27FC236}">
                  <a16:creationId xmlns:a16="http://schemas.microsoft.com/office/drawing/2014/main" id="{00000000-0008-0000-0000-0000FB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17</xdr:row>
          <xdr:rowOff>0</xdr:rowOff>
        </xdr:from>
        <xdr:to>
          <xdr:col>6</xdr:col>
          <xdr:colOff>22860</xdr:colOff>
          <xdr:row>17</xdr:row>
          <xdr:rowOff>0</xdr:rowOff>
        </xdr:to>
        <xdr:sp macro="" textlink="">
          <xdr:nvSpPr>
            <xdr:cNvPr id="68348" name="Object 5884" hidden="1">
              <a:extLst>
                <a:ext uri="{63B3BB69-23CF-44E3-9099-C40C66FF867C}">
                  <a14:compatExt spid="_x0000_s68348"/>
                </a:ext>
                <a:ext uri="{FF2B5EF4-FFF2-40B4-BE49-F238E27FC236}">
                  <a16:creationId xmlns:a16="http://schemas.microsoft.com/office/drawing/2014/main" id="{00000000-0008-0000-0000-0000FC0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17</xdr:row>
      <xdr:rowOff>10884</xdr:rowOff>
    </xdr:from>
    <xdr:to>
      <xdr:col>3</xdr:col>
      <xdr:colOff>189847</xdr:colOff>
      <xdr:row>18</xdr:row>
      <xdr:rowOff>108856</xdr:rowOff>
    </xdr:to>
    <xdr:cxnSp macro="">
      <xdr:nvCxnSpPr>
        <xdr:cNvPr id="243" name="Conector recto de flecha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flipH="1">
          <a:off x="1525231" y="3527807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17</xdr:row>
      <xdr:rowOff>8996</xdr:rowOff>
    </xdr:from>
    <xdr:to>
      <xdr:col>3</xdr:col>
      <xdr:colOff>335303</xdr:colOff>
      <xdr:row>18</xdr:row>
      <xdr:rowOff>106968</xdr:rowOff>
    </xdr:to>
    <xdr:cxnSp macro="">
      <xdr:nvCxnSpPr>
        <xdr:cNvPr id="244" name="Conector recto de flecha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flipH="1">
          <a:off x="1670687" y="3525919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17</xdr:row>
      <xdr:rowOff>10880</xdr:rowOff>
    </xdr:from>
    <xdr:to>
      <xdr:col>3</xdr:col>
      <xdr:colOff>485777</xdr:colOff>
      <xdr:row>18</xdr:row>
      <xdr:rowOff>108852</xdr:rowOff>
    </xdr:to>
    <xdr:cxnSp macro="">
      <xdr:nvCxnSpPr>
        <xdr:cNvPr id="245" name="Conector recto de flecha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 flipH="1">
          <a:off x="1821161" y="3527803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17</xdr:row>
      <xdr:rowOff>10878</xdr:rowOff>
    </xdr:from>
    <xdr:to>
      <xdr:col>4</xdr:col>
      <xdr:colOff>285794</xdr:colOff>
      <xdr:row>18</xdr:row>
      <xdr:rowOff>108850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H="1">
          <a:off x="2134063" y="3527801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17</xdr:row>
      <xdr:rowOff>8988</xdr:rowOff>
    </xdr:from>
    <xdr:to>
      <xdr:col>4</xdr:col>
      <xdr:colOff>129382</xdr:colOff>
      <xdr:row>18</xdr:row>
      <xdr:rowOff>106960</xdr:rowOff>
    </xdr:to>
    <xdr:cxnSp macro="">
      <xdr:nvCxnSpPr>
        <xdr:cNvPr id="248" name="Conector recto de flecha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H="1">
          <a:off x="1977651" y="3525911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17</xdr:row>
      <xdr:rowOff>10884</xdr:rowOff>
    </xdr:from>
    <xdr:to>
      <xdr:col>4</xdr:col>
      <xdr:colOff>440056</xdr:colOff>
      <xdr:row>18</xdr:row>
      <xdr:rowOff>108856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 flipH="1">
          <a:off x="2288325" y="3527807"/>
          <a:ext cx="5443" cy="31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14846</xdr:colOff>
      <xdr:row>18</xdr:row>
      <xdr:rowOff>101205</xdr:rowOff>
    </xdr:from>
    <xdr:to>
      <xdr:col>10</xdr:col>
      <xdr:colOff>109904</xdr:colOff>
      <xdr:row>18</xdr:row>
      <xdr:rowOff>102577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 flipH="1" flipV="1">
          <a:off x="3920096" y="4057743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20712</xdr:colOff>
      <xdr:row>18</xdr:row>
      <xdr:rowOff>187663</xdr:rowOff>
    </xdr:from>
    <xdr:to>
      <xdr:col>10</xdr:col>
      <xdr:colOff>115770</xdr:colOff>
      <xdr:row>18</xdr:row>
      <xdr:rowOff>189035</xdr:rowOff>
    </xdr:to>
    <xdr:cxnSp macro="">
      <xdr:nvCxnSpPr>
        <xdr:cNvPr id="255" name="Conector rect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CxnSpPr/>
      </xdr:nvCxnSpPr>
      <xdr:spPr>
        <a:xfrm flipH="1" flipV="1">
          <a:off x="3925962" y="4144201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11921</xdr:colOff>
      <xdr:row>19</xdr:row>
      <xdr:rowOff>193524</xdr:rowOff>
    </xdr:from>
    <xdr:to>
      <xdr:col>10</xdr:col>
      <xdr:colOff>106979</xdr:colOff>
      <xdr:row>19</xdr:row>
      <xdr:rowOff>194896</xdr:rowOff>
    </xdr:to>
    <xdr:cxnSp macro="">
      <xdr:nvCxnSpPr>
        <xdr:cNvPr id="256" name="Conector rect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CxnSpPr/>
      </xdr:nvCxnSpPr>
      <xdr:spPr>
        <a:xfrm flipH="1" flipV="1">
          <a:off x="3917171" y="4369870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17</xdr:row>
      <xdr:rowOff>10884</xdr:rowOff>
    </xdr:from>
    <xdr:to>
      <xdr:col>5</xdr:col>
      <xdr:colOff>103019</xdr:colOff>
      <xdr:row>18</xdr:row>
      <xdr:rowOff>108856</xdr:rowOff>
    </xdr:to>
    <xdr:cxnSp macro="">
      <xdr:nvCxnSpPr>
        <xdr:cNvPr id="257" name="Conector recto de flecha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CxnSpPr/>
      </xdr:nvCxnSpPr>
      <xdr:spPr>
        <a:xfrm flipH="1">
          <a:off x="2464172" y="37476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17</xdr:row>
      <xdr:rowOff>16746</xdr:rowOff>
    </xdr:from>
    <xdr:to>
      <xdr:col>5</xdr:col>
      <xdr:colOff>284727</xdr:colOff>
      <xdr:row>18</xdr:row>
      <xdr:rowOff>114718</xdr:rowOff>
    </xdr:to>
    <xdr:cxnSp macro="">
      <xdr:nvCxnSpPr>
        <xdr:cNvPr id="258" name="Conector recto de flecha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CxnSpPr/>
      </xdr:nvCxnSpPr>
      <xdr:spPr>
        <a:xfrm flipH="1">
          <a:off x="2645880" y="3753477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446338</xdr:colOff>
      <xdr:row>17</xdr:row>
      <xdr:rowOff>15279</xdr:rowOff>
    </xdr:from>
    <xdr:to>
      <xdr:col>5</xdr:col>
      <xdr:colOff>451781</xdr:colOff>
      <xdr:row>18</xdr:row>
      <xdr:rowOff>113251</xdr:rowOff>
    </xdr:to>
    <xdr:cxnSp macro="">
      <xdr:nvCxnSpPr>
        <xdr:cNvPr id="259" name="Conector recto de flecha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CxnSpPr/>
      </xdr:nvCxnSpPr>
      <xdr:spPr>
        <a:xfrm flipH="1">
          <a:off x="2812934" y="3752010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93180</xdr:colOff>
      <xdr:row>16</xdr:row>
      <xdr:rowOff>218966</xdr:rowOff>
    </xdr:from>
    <xdr:to>
      <xdr:col>6</xdr:col>
      <xdr:colOff>98623</xdr:colOff>
      <xdr:row>18</xdr:row>
      <xdr:rowOff>97130</xdr:rowOff>
    </xdr:to>
    <xdr:cxnSp macro="">
      <xdr:nvCxnSpPr>
        <xdr:cNvPr id="260" name="Conector recto de flecha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2972661" y="37358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260234</xdr:colOff>
      <xdr:row>16</xdr:row>
      <xdr:rowOff>217499</xdr:rowOff>
    </xdr:from>
    <xdr:to>
      <xdr:col>6</xdr:col>
      <xdr:colOff>265677</xdr:colOff>
      <xdr:row>18</xdr:row>
      <xdr:rowOff>95663</xdr:rowOff>
    </xdr:to>
    <xdr:cxnSp macro="">
      <xdr:nvCxnSpPr>
        <xdr:cNvPr id="261" name="Conector recto de flecha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3139715" y="37344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170845</xdr:colOff>
      <xdr:row>17</xdr:row>
      <xdr:rowOff>3552</xdr:rowOff>
    </xdr:from>
    <xdr:to>
      <xdr:col>8</xdr:col>
      <xdr:colOff>176288</xdr:colOff>
      <xdr:row>18</xdr:row>
      <xdr:rowOff>101524</xdr:rowOff>
    </xdr:to>
    <xdr:cxnSp macro="">
      <xdr:nvCxnSpPr>
        <xdr:cNvPr id="262" name="Conector recto de flecha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4076095" y="3740283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337899</xdr:colOff>
      <xdr:row>16</xdr:row>
      <xdr:rowOff>214566</xdr:rowOff>
    </xdr:from>
    <xdr:to>
      <xdr:col>8</xdr:col>
      <xdr:colOff>343342</xdr:colOff>
      <xdr:row>18</xdr:row>
      <xdr:rowOff>92730</xdr:rowOff>
    </xdr:to>
    <xdr:cxnSp macro="">
      <xdr:nvCxnSpPr>
        <xdr:cNvPr id="263" name="Conector recto de flecha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4243149" y="37314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512280</xdr:colOff>
      <xdr:row>16</xdr:row>
      <xdr:rowOff>213099</xdr:rowOff>
    </xdr:from>
    <xdr:to>
      <xdr:col>8</xdr:col>
      <xdr:colOff>517723</xdr:colOff>
      <xdr:row>18</xdr:row>
      <xdr:rowOff>91263</xdr:rowOff>
    </xdr:to>
    <xdr:cxnSp macro="">
      <xdr:nvCxnSpPr>
        <xdr:cNvPr id="264" name="Conector recto de flecha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>
          <a:off x="4417530" y="37300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159123</xdr:colOff>
      <xdr:row>16</xdr:row>
      <xdr:rowOff>218959</xdr:rowOff>
    </xdr:from>
    <xdr:to>
      <xdr:col>9</xdr:col>
      <xdr:colOff>164566</xdr:colOff>
      <xdr:row>18</xdr:row>
      <xdr:rowOff>97123</xdr:rowOff>
    </xdr:to>
    <xdr:cxnSp macro="">
      <xdr:nvCxnSpPr>
        <xdr:cNvPr id="265" name="Conector recto de flecha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/>
      </xdr:nvCxnSpPr>
      <xdr:spPr>
        <a:xfrm flipH="1">
          <a:off x="4591911" y="373588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326177</xdr:colOff>
      <xdr:row>16</xdr:row>
      <xdr:rowOff>217492</xdr:rowOff>
    </xdr:from>
    <xdr:to>
      <xdr:col>9</xdr:col>
      <xdr:colOff>331620</xdr:colOff>
      <xdr:row>18</xdr:row>
      <xdr:rowOff>95656</xdr:rowOff>
    </xdr:to>
    <xdr:cxnSp macro="">
      <xdr:nvCxnSpPr>
        <xdr:cNvPr id="266" name="Conector recto de flecha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/>
      </xdr:nvCxnSpPr>
      <xdr:spPr>
        <a:xfrm flipH="1">
          <a:off x="4758965" y="37344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2328</xdr:colOff>
      <xdr:row>17</xdr:row>
      <xdr:rowOff>28372</xdr:rowOff>
    </xdr:from>
    <xdr:to>
      <xdr:col>10</xdr:col>
      <xdr:colOff>137809</xdr:colOff>
      <xdr:row>18</xdr:row>
      <xdr:rowOff>108844</xdr:rowOff>
    </xdr:to>
    <xdr:cxnSp macro="">
      <xdr:nvCxnSpPr>
        <xdr:cNvPr id="267" name="Conector recto de flecha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/>
      </xdr:nvCxnSpPr>
      <xdr:spPr>
        <a:xfrm flipH="1">
          <a:off x="4959381" y="3749202"/>
          <a:ext cx="135481" cy="29934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137810</xdr:colOff>
      <xdr:row>17</xdr:row>
      <xdr:rowOff>26970</xdr:rowOff>
    </xdr:from>
    <xdr:to>
      <xdr:col>10</xdr:col>
      <xdr:colOff>352629</xdr:colOff>
      <xdr:row>17</xdr:row>
      <xdr:rowOff>32426</xdr:rowOff>
    </xdr:to>
    <xdr:cxnSp macro="">
      <xdr:nvCxnSpPr>
        <xdr:cNvPr id="67653" name="Conector recto 67652">
          <a:extLst>
            <a:ext uri="{FF2B5EF4-FFF2-40B4-BE49-F238E27FC236}">
              <a16:creationId xmlns:a16="http://schemas.microsoft.com/office/drawing/2014/main" id="{00000000-0008-0000-0000-000045080100}"/>
            </a:ext>
          </a:extLst>
        </xdr:cNvPr>
        <xdr:cNvCxnSpPr/>
      </xdr:nvCxnSpPr>
      <xdr:spPr>
        <a:xfrm flipV="1">
          <a:off x="5094863" y="3747800"/>
          <a:ext cx="214819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243998</xdr:colOff>
      <xdr:row>23</xdr:row>
      <xdr:rowOff>834</xdr:rowOff>
    </xdr:from>
    <xdr:to>
      <xdr:col>10</xdr:col>
      <xdr:colOff>248328</xdr:colOff>
      <xdr:row>26</xdr:row>
      <xdr:rowOff>5161</xdr:rowOff>
    </xdr:to>
    <xdr:cxnSp macro="">
      <xdr:nvCxnSpPr>
        <xdr:cNvPr id="273" name="Conector recto de flecha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CxnSpPr/>
      </xdr:nvCxnSpPr>
      <xdr:spPr>
        <a:xfrm flipV="1">
          <a:off x="5179139" y="5066943"/>
          <a:ext cx="4330" cy="8853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229711</xdr:colOff>
      <xdr:row>19</xdr:row>
      <xdr:rowOff>196454</xdr:rowOff>
    </xdr:from>
    <xdr:to>
      <xdr:col>11</xdr:col>
      <xdr:colOff>236483</xdr:colOff>
      <xdr:row>26</xdr:row>
      <xdr:rowOff>13138</xdr:rowOff>
    </xdr:to>
    <xdr:cxnSp macro="">
      <xdr:nvCxnSpPr>
        <xdr:cNvPr id="275" name="Conector recto de flecha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CxnSpPr/>
      </xdr:nvCxnSpPr>
      <xdr:spPr>
        <a:xfrm flipH="1" flipV="1">
          <a:off x="5681952" y="4315195"/>
          <a:ext cx="6772" cy="1334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255984</xdr:colOff>
      <xdr:row>18</xdr:row>
      <xdr:rowOff>65485</xdr:rowOff>
    </xdr:from>
    <xdr:to>
      <xdr:col>10</xdr:col>
      <xdr:colOff>257096</xdr:colOff>
      <xdr:row>19</xdr:row>
      <xdr:rowOff>214712</xdr:rowOff>
    </xdr:to>
    <xdr:cxnSp macro="">
      <xdr:nvCxnSpPr>
        <xdr:cNvPr id="277" name="Conector recto de flecha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CxnSpPr/>
      </xdr:nvCxnSpPr>
      <xdr:spPr>
        <a:xfrm flipH="1" flipV="1">
          <a:off x="5191125" y="4030266"/>
          <a:ext cx="1112" cy="36949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191534</xdr:colOff>
      <xdr:row>58</xdr:row>
      <xdr:rowOff>182109</xdr:rowOff>
    </xdr:from>
    <xdr:ext cx="1752594" cy="218345"/>
    <xdr:sp macro="" textlink="">
      <xdr:nvSpPr>
        <xdr:cNvPr id="279" name="29 CuadroTexto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191534" y="11776333"/>
          <a:ext cx="1752594" cy="2183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        σ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 =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 - hf </a:t>
          </a:r>
          <a:r>
            <a:rPr lang="es-PE" sz="1050" b="0" i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· 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ϒ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m - S/C</a:t>
          </a:r>
        </a:p>
      </xdr:txBody>
    </xdr:sp>
    <xdr:clientData/>
  </xdr:oneCellAnchor>
  <xdr:oneCellAnchor>
    <xdr:from>
      <xdr:col>0</xdr:col>
      <xdr:colOff>57979</xdr:colOff>
      <xdr:row>64</xdr:row>
      <xdr:rowOff>9831</xdr:rowOff>
    </xdr:from>
    <xdr:ext cx="1352633" cy="222106"/>
    <xdr:sp macro="" textlink="">
      <xdr:nvSpPr>
        <xdr:cNvPr id="284" name="29 CuadroTexto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7979" y="12889288"/>
          <a:ext cx="1352633" cy="2221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       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Azap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PT/</a:t>
          </a:r>
          <a:r>
            <a:rPr lang="el-GR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σ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n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289891</xdr:colOff>
      <xdr:row>17</xdr:row>
      <xdr:rowOff>16342</xdr:rowOff>
    </xdr:from>
    <xdr:to>
      <xdr:col>2</xdr:col>
      <xdr:colOff>289891</xdr:colOff>
      <xdr:row>19</xdr:row>
      <xdr:rowOff>140580</xdr:rowOff>
    </xdr:to>
    <xdr:cxnSp macro="">
      <xdr:nvCxnSpPr>
        <xdr:cNvPr id="287" name="Conector recto de flecha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CxnSpPr/>
      </xdr:nvCxnSpPr>
      <xdr:spPr>
        <a:xfrm>
          <a:off x="1122075" y="3766184"/>
          <a:ext cx="0" cy="5653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255898</xdr:colOff>
      <xdr:row>17</xdr:row>
      <xdr:rowOff>3042</xdr:rowOff>
    </xdr:from>
    <xdr:to>
      <xdr:col>7</xdr:col>
      <xdr:colOff>255898</xdr:colOff>
      <xdr:row>19</xdr:row>
      <xdr:rowOff>127280</xdr:rowOff>
    </xdr:to>
    <xdr:cxnSp macro="">
      <xdr:nvCxnSpPr>
        <xdr:cNvPr id="290" name="Conector recto de flecha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CxnSpPr/>
      </xdr:nvCxnSpPr>
      <xdr:spPr>
        <a:xfrm>
          <a:off x="3669859" y="3752884"/>
          <a:ext cx="0" cy="5653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18352</xdr:colOff>
      <xdr:row>69</xdr:row>
      <xdr:rowOff>181841</xdr:rowOff>
    </xdr:from>
    <xdr:to>
      <xdr:col>2</xdr:col>
      <xdr:colOff>31248</xdr:colOff>
      <xdr:row>78</xdr:row>
      <xdr:rowOff>206713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/>
      </xdr:nvCxnSpPr>
      <xdr:spPr>
        <a:xfrm>
          <a:off x="847027" y="3687041"/>
          <a:ext cx="12896" cy="199654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69</xdr:row>
      <xdr:rowOff>167866</xdr:rowOff>
    </xdr:from>
    <xdr:to>
      <xdr:col>3</xdr:col>
      <xdr:colOff>108857</xdr:colOff>
      <xdr:row>76</xdr:row>
      <xdr:rowOff>21771</xdr:rowOff>
    </xdr:to>
    <xdr:cxnSp macro="">
      <xdr:nvCxnSpPr>
        <xdr:cNvPr id="292" name="Conector rect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CxnSpPr/>
      </xdr:nvCxnSpPr>
      <xdr:spPr>
        <a:xfrm>
          <a:off x="1438522" y="3673066"/>
          <a:ext cx="13360" cy="138743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78</xdr:row>
      <xdr:rowOff>206713</xdr:rowOff>
    </xdr:from>
    <xdr:to>
      <xdr:col>10</xdr:col>
      <xdr:colOff>79760</xdr:colOff>
      <xdr:row>78</xdr:row>
      <xdr:rowOff>212270</xdr:rowOff>
    </xdr:to>
    <xdr:cxnSp macro="">
      <xdr:nvCxnSpPr>
        <xdr:cNvPr id="293" name="Conector rect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CxnSpPr/>
      </xdr:nvCxnSpPr>
      <xdr:spPr>
        <a:xfrm flipH="1" flipV="1">
          <a:off x="853774" y="5683588"/>
          <a:ext cx="4178986" cy="5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76</xdr:row>
      <xdr:rowOff>12159</xdr:rowOff>
    </xdr:from>
    <xdr:to>
      <xdr:col>6</xdr:col>
      <xdr:colOff>466117</xdr:colOff>
      <xdr:row>76</xdr:row>
      <xdr:rowOff>18059</xdr:rowOff>
    </xdr:to>
    <xdr:cxnSp macro="">
      <xdr:nvCxnSpPr>
        <xdr:cNvPr id="294" name="Conector recto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CxnSpPr/>
      </xdr:nvCxnSpPr>
      <xdr:spPr>
        <a:xfrm flipH="1">
          <a:off x="1440253" y="5050884"/>
          <a:ext cx="1911939" cy="5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449283</xdr:colOff>
      <xdr:row>69</xdr:row>
      <xdr:rowOff>167872</xdr:rowOff>
    </xdr:from>
    <xdr:to>
      <xdr:col>6</xdr:col>
      <xdr:colOff>462643</xdr:colOff>
      <xdr:row>76</xdr:row>
      <xdr:rowOff>21777</xdr:rowOff>
    </xdr:to>
    <xdr:cxnSp macro="">
      <xdr:nvCxnSpPr>
        <xdr:cNvPr id="295" name="Conector recto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CxnSpPr/>
      </xdr:nvCxnSpPr>
      <xdr:spPr>
        <a:xfrm>
          <a:off x="3335358" y="3673072"/>
          <a:ext cx="13360" cy="138743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19297</xdr:colOff>
      <xdr:row>69</xdr:row>
      <xdr:rowOff>167880</xdr:rowOff>
    </xdr:from>
    <xdr:to>
      <xdr:col>8</xdr:col>
      <xdr:colOff>32657</xdr:colOff>
      <xdr:row>76</xdr:row>
      <xdr:rowOff>21785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/>
      </xdr:nvCxnSpPr>
      <xdr:spPr>
        <a:xfrm>
          <a:off x="3934072" y="3673080"/>
          <a:ext cx="13360" cy="138743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21346</xdr:colOff>
      <xdr:row>76</xdr:row>
      <xdr:rowOff>10864</xdr:rowOff>
    </xdr:from>
    <xdr:to>
      <xdr:col>10</xdr:col>
      <xdr:colOff>87923</xdr:colOff>
      <xdr:row>76</xdr:row>
      <xdr:rowOff>21648</xdr:rowOff>
    </xdr:to>
    <xdr:cxnSp macro="">
      <xdr:nvCxnSpPr>
        <xdr:cNvPr id="297" name="Conector recto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CxnSpPr/>
      </xdr:nvCxnSpPr>
      <xdr:spPr>
        <a:xfrm flipH="1" flipV="1">
          <a:off x="3936121" y="5049589"/>
          <a:ext cx="1104802" cy="10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74212</xdr:colOff>
      <xdr:row>76</xdr:row>
      <xdr:rowOff>24353</xdr:rowOff>
    </xdr:from>
    <xdr:to>
      <xdr:col>10</xdr:col>
      <xdr:colOff>80892</xdr:colOff>
      <xdr:row>78</xdr:row>
      <xdr:rowOff>211897</xdr:rowOff>
    </xdr:to>
    <xdr:cxnSp macro="">
      <xdr:nvCxnSpPr>
        <xdr:cNvPr id="298" name="Conector recto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CxnSpPr/>
      </xdr:nvCxnSpPr>
      <xdr:spPr>
        <a:xfrm flipH="1">
          <a:off x="5027212" y="5063078"/>
          <a:ext cx="6680" cy="62569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79</xdr:row>
      <xdr:rowOff>99060</xdr:rowOff>
    </xdr:from>
    <xdr:to>
      <xdr:col>3</xdr:col>
      <xdr:colOff>99060</xdr:colOff>
      <xdr:row>79</xdr:row>
      <xdr:rowOff>106680</xdr:rowOff>
    </xdr:to>
    <xdr:cxnSp macro="">
      <xdr:nvCxnSpPr>
        <xdr:cNvPr id="299" name="Conector recto de flecha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CxnSpPr/>
      </xdr:nvCxnSpPr>
      <xdr:spPr>
        <a:xfrm>
          <a:off x="847725" y="5795010"/>
          <a:ext cx="594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460578</xdr:colOff>
      <xdr:row>79</xdr:row>
      <xdr:rowOff>106680</xdr:rowOff>
    </xdr:from>
    <xdr:to>
      <xdr:col>8</xdr:col>
      <xdr:colOff>43131</xdr:colOff>
      <xdr:row>79</xdr:row>
      <xdr:rowOff>115019</xdr:rowOff>
    </xdr:to>
    <xdr:cxnSp macro="">
      <xdr:nvCxnSpPr>
        <xdr:cNvPr id="300" name="Conector recto de flecha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CxnSpPr/>
      </xdr:nvCxnSpPr>
      <xdr:spPr>
        <a:xfrm>
          <a:off x="3346653" y="5802630"/>
          <a:ext cx="611253" cy="83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91224</xdr:colOff>
      <xdr:row>79</xdr:row>
      <xdr:rowOff>106680</xdr:rowOff>
    </xdr:from>
    <xdr:to>
      <xdr:col>6</xdr:col>
      <xdr:colOff>464604</xdr:colOff>
      <xdr:row>79</xdr:row>
      <xdr:rowOff>106680</xdr:rowOff>
    </xdr:to>
    <xdr:cxnSp macro="">
      <xdr:nvCxnSpPr>
        <xdr:cNvPr id="301" name="Conector recto de flecha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CxnSpPr/>
      </xdr:nvCxnSpPr>
      <xdr:spPr>
        <a:xfrm>
          <a:off x="1434249" y="5802630"/>
          <a:ext cx="19164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39537</xdr:colOff>
      <xdr:row>79</xdr:row>
      <xdr:rowOff>115019</xdr:rowOff>
    </xdr:from>
    <xdr:to>
      <xdr:col>10</xdr:col>
      <xdr:colOff>91966</xdr:colOff>
      <xdr:row>79</xdr:row>
      <xdr:rowOff>118241</xdr:rowOff>
    </xdr:to>
    <xdr:cxnSp macro="">
      <xdr:nvCxnSpPr>
        <xdr:cNvPr id="302" name="Conector recto de flecha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CxnSpPr/>
      </xdr:nvCxnSpPr>
      <xdr:spPr>
        <a:xfrm>
          <a:off x="3954312" y="5810969"/>
          <a:ext cx="1090654" cy="32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185830</xdr:colOff>
      <xdr:row>71</xdr:row>
      <xdr:rowOff>95250</xdr:rowOff>
    </xdr:from>
    <xdr:to>
      <xdr:col>11</xdr:col>
      <xdr:colOff>190493</xdr:colOff>
      <xdr:row>79</xdr:row>
      <xdr:rowOff>14320</xdr:rowOff>
    </xdr:to>
    <xdr:cxnSp macro="">
      <xdr:nvCxnSpPr>
        <xdr:cNvPr id="303" name="Conector recto de flecha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/>
      </xdr:nvCxnSpPr>
      <xdr:spPr>
        <a:xfrm flipV="1">
          <a:off x="5653180" y="4038600"/>
          <a:ext cx="4663" cy="16716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71</xdr:row>
      <xdr:rowOff>102577</xdr:rowOff>
    </xdr:from>
    <xdr:to>
      <xdr:col>6</xdr:col>
      <xdr:colOff>446942</xdr:colOff>
      <xdr:row>71</xdr:row>
      <xdr:rowOff>117325</xdr:rowOff>
    </xdr:to>
    <xdr:cxnSp macro="">
      <xdr:nvCxnSpPr>
        <xdr:cNvPr id="304" name="Conector recto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CxnSpPr/>
      </xdr:nvCxnSpPr>
      <xdr:spPr>
        <a:xfrm flipH="1">
          <a:off x="1454581" y="4045927"/>
          <a:ext cx="1878436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102763</xdr:colOff>
      <xdr:row>71</xdr:row>
      <xdr:rowOff>189036</xdr:rowOff>
    </xdr:from>
    <xdr:to>
      <xdr:col>6</xdr:col>
      <xdr:colOff>438149</xdr:colOff>
      <xdr:row>71</xdr:row>
      <xdr:rowOff>203784</xdr:rowOff>
    </xdr:to>
    <xdr:cxnSp macro="">
      <xdr:nvCxnSpPr>
        <xdr:cNvPr id="305" name="Conector recto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/>
      </xdr:nvCxnSpPr>
      <xdr:spPr>
        <a:xfrm flipH="1">
          <a:off x="1445788" y="4132386"/>
          <a:ext cx="1878436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101298</xdr:colOff>
      <xdr:row>72</xdr:row>
      <xdr:rowOff>187570</xdr:rowOff>
    </xdr:from>
    <xdr:to>
      <xdr:col>6</xdr:col>
      <xdr:colOff>436684</xdr:colOff>
      <xdr:row>72</xdr:row>
      <xdr:rowOff>202318</xdr:rowOff>
    </xdr:to>
    <xdr:cxnSp macro="">
      <xdr:nvCxnSpPr>
        <xdr:cNvPr id="306" name="Conector recto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CxnSpPr/>
      </xdr:nvCxnSpPr>
      <xdr:spPr>
        <a:xfrm flipH="1">
          <a:off x="1444323" y="4349995"/>
          <a:ext cx="1878436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70</xdr:row>
          <xdr:rowOff>0</xdr:rowOff>
        </xdr:from>
        <xdr:to>
          <xdr:col>6</xdr:col>
          <xdr:colOff>388620</xdr:colOff>
          <xdr:row>70</xdr:row>
          <xdr:rowOff>0</xdr:rowOff>
        </xdr:to>
        <xdr:sp macro="" textlink="">
          <xdr:nvSpPr>
            <xdr:cNvPr id="69993" name="Object 7529" hidden="1">
              <a:extLst>
                <a:ext uri="{63B3BB69-23CF-44E3-9099-C40C66FF867C}">
                  <a14:compatExt spid="_x0000_s69993"/>
                </a:ext>
                <a:ext uri="{FF2B5EF4-FFF2-40B4-BE49-F238E27FC236}">
                  <a16:creationId xmlns:a16="http://schemas.microsoft.com/office/drawing/2014/main" id="{00000000-0008-0000-0000-000069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70</xdr:row>
          <xdr:rowOff>0</xdr:rowOff>
        </xdr:from>
        <xdr:to>
          <xdr:col>6</xdr:col>
          <xdr:colOff>22860</xdr:colOff>
          <xdr:row>70</xdr:row>
          <xdr:rowOff>0</xdr:rowOff>
        </xdr:to>
        <xdr:sp macro="" textlink="">
          <xdr:nvSpPr>
            <xdr:cNvPr id="69994" name="Object 7530" hidden="1">
              <a:extLst>
                <a:ext uri="{63B3BB69-23CF-44E3-9099-C40C66FF867C}">
                  <a14:compatExt spid="_x0000_s69994"/>
                </a:ext>
                <a:ext uri="{FF2B5EF4-FFF2-40B4-BE49-F238E27FC236}">
                  <a16:creationId xmlns:a16="http://schemas.microsoft.com/office/drawing/2014/main" id="{00000000-0008-0000-0000-00006A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70</xdr:row>
          <xdr:rowOff>0</xdr:rowOff>
        </xdr:from>
        <xdr:to>
          <xdr:col>6</xdr:col>
          <xdr:colOff>350520</xdr:colOff>
          <xdr:row>70</xdr:row>
          <xdr:rowOff>0</xdr:rowOff>
        </xdr:to>
        <xdr:sp macro="" textlink="">
          <xdr:nvSpPr>
            <xdr:cNvPr id="69995" name="Object 7531" hidden="1">
              <a:extLst>
                <a:ext uri="{63B3BB69-23CF-44E3-9099-C40C66FF867C}">
                  <a14:compatExt spid="_x0000_s69995"/>
                </a:ext>
                <a:ext uri="{FF2B5EF4-FFF2-40B4-BE49-F238E27FC236}">
                  <a16:creationId xmlns:a16="http://schemas.microsoft.com/office/drawing/2014/main" id="{00000000-0008-0000-0000-00006B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70</xdr:row>
          <xdr:rowOff>0</xdr:rowOff>
        </xdr:from>
        <xdr:to>
          <xdr:col>4</xdr:col>
          <xdr:colOff>373380</xdr:colOff>
          <xdr:row>70</xdr:row>
          <xdr:rowOff>0</xdr:rowOff>
        </xdr:to>
        <xdr:sp macro="" textlink="">
          <xdr:nvSpPr>
            <xdr:cNvPr id="69996" name="Object 7532" hidden="1">
              <a:extLst>
                <a:ext uri="{63B3BB69-23CF-44E3-9099-C40C66FF867C}">
                  <a14:compatExt spid="_x0000_s69996"/>
                </a:ext>
                <a:ext uri="{FF2B5EF4-FFF2-40B4-BE49-F238E27FC236}">
                  <a16:creationId xmlns:a16="http://schemas.microsoft.com/office/drawing/2014/main" id="{00000000-0008-0000-0000-00006C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70</xdr:row>
          <xdr:rowOff>0</xdr:rowOff>
        </xdr:from>
        <xdr:to>
          <xdr:col>6</xdr:col>
          <xdr:colOff>22860</xdr:colOff>
          <xdr:row>70</xdr:row>
          <xdr:rowOff>0</xdr:rowOff>
        </xdr:to>
        <xdr:sp macro="" textlink="">
          <xdr:nvSpPr>
            <xdr:cNvPr id="69997" name="Object 7533" hidden="1">
              <a:extLst>
                <a:ext uri="{63B3BB69-23CF-44E3-9099-C40C66FF867C}">
                  <a14:compatExt spid="_x0000_s69997"/>
                </a:ext>
                <a:ext uri="{FF2B5EF4-FFF2-40B4-BE49-F238E27FC236}">
                  <a16:creationId xmlns:a16="http://schemas.microsoft.com/office/drawing/2014/main" id="{00000000-0008-0000-0000-00006D1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70</xdr:row>
      <xdr:rowOff>10884</xdr:rowOff>
    </xdr:from>
    <xdr:to>
      <xdr:col>3</xdr:col>
      <xdr:colOff>189847</xdr:colOff>
      <xdr:row>71</xdr:row>
      <xdr:rowOff>108856</xdr:rowOff>
    </xdr:to>
    <xdr:cxnSp macro="">
      <xdr:nvCxnSpPr>
        <xdr:cNvPr id="312" name="Conector recto de flecha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CxnSpPr/>
      </xdr:nvCxnSpPr>
      <xdr:spPr>
        <a:xfrm flipH="1">
          <a:off x="1527429" y="3735159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70</xdr:row>
      <xdr:rowOff>8996</xdr:rowOff>
    </xdr:from>
    <xdr:to>
      <xdr:col>3</xdr:col>
      <xdr:colOff>335303</xdr:colOff>
      <xdr:row>71</xdr:row>
      <xdr:rowOff>106968</xdr:rowOff>
    </xdr:to>
    <xdr:cxnSp macro="">
      <xdr:nvCxnSpPr>
        <xdr:cNvPr id="313" name="Conector recto de flecha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CxnSpPr/>
      </xdr:nvCxnSpPr>
      <xdr:spPr>
        <a:xfrm flipH="1">
          <a:off x="1672885" y="3733271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70</xdr:row>
      <xdr:rowOff>10880</xdr:rowOff>
    </xdr:from>
    <xdr:to>
      <xdr:col>3</xdr:col>
      <xdr:colOff>485777</xdr:colOff>
      <xdr:row>71</xdr:row>
      <xdr:rowOff>108852</xdr:rowOff>
    </xdr:to>
    <xdr:cxnSp macro="">
      <xdr:nvCxnSpPr>
        <xdr:cNvPr id="314" name="Conector recto de flecha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CxnSpPr/>
      </xdr:nvCxnSpPr>
      <xdr:spPr>
        <a:xfrm flipH="1">
          <a:off x="1823359" y="3735155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70</xdr:row>
      <xdr:rowOff>10878</xdr:rowOff>
    </xdr:from>
    <xdr:to>
      <xdr:col>4</xdr:col>
      <xdr:colOff>285794</xdr:colOff>
      <xdr:row>71</xdr:row>
      <xdr:rowOff>108850</xdr:rowOff>
    </xdr:to>
    <xdr:cxnSp macro="">
      <xdr:nvCxnSpPr>
        <xdr:cNvPr id="315" name="Conector recto de flecha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/>
      </xdr:nvCxnSpPr>
      <xdr:spPr>
        <a:xfrm flipH="1">
          <a:off x="2137726" y="3735153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70</xdr:row>
      <xdr:rowOff>8988</xdr:rowOff>
    </xdr:from>
    <xdr:to>
      <xdr:col>4</xdr:col>
      <xdr:colOff>129382</xdr:colOff>
      <xdr:row>71</xdr:row>
      <xdr:rowOff>106960</xdr:rowOff>
    </xdr:to>
    <xdr:cxnSp macro="">
      <xdr:nvCxnSpPr>
        <xdr:cNvPr id="316" name="Conector recto de flecha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CxnSpPr/>
      </xdr:nvCxnSpPr>
      <xdr:spPr>
        <a:xfrm flipH="1">
          <a:off x="1981314" y="3733263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70</xdr:row>
      <xdr:rowOff>10884</xdr:rowOff>
    </xdr:from>
    <xdr:to>
      <xdr:col>4</xdr:col>
      <xdr:colOff>440056</xdr:colOff>
      <xdr:row>71</xdr:row>
      <xdr:rowOff>108856</xdr:rowOff>
    </xdr:to>
    <xdr:cxnSp macro="">
      <xdr:nvCxnSpPr>
        <xdr:cNvPr id="317" name="Conector recto de flecha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CxnSpPr/>
      </xdr:nvCxnSpPr>
      <xdr:spPr>
        <a:xfrm flipH="1">
          <a:off x="2291988" y="3735159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14846</xdr:colOff>
      <xdr:row>71</xdr:row>
      <xdr:rowOff>101205</xdr:rowOff>
    </xdr:from>
    <xdr:to>
      <xdr:col>10</xdr:col>
      <xdr:colOff>109904</xdr:colOff>
      <xdr:row>71</xdr:row>
      <xdr:rowOff>102577</xdr:rowOff>
    </xdr:to>
    <xdr:cxnSp macro="">
      <xdr:nvCxnSpPr>
        <xdr:cNvPr id="318" name="Conector recto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CxnSpPr/>
      </xdr:nvCxnSpPr>
      <xdr:spPr>
        <a:xfrm flipH="1" flipV="1">
          <a:off x="3929621" y="4044555"/>
          <a:ext cx="1133283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20712</xdr:colOff>
      <xdr:row>71</xdr:row>
      <xdr:rowOff>187663</xdr:rowOff>
    </xdr:from>
    <xdr:to>
      <xdr:col>10</xdr:col>
      <xdr:colOff>115770</xdr:colOff>
      <xdr:row>71</xdr:row>
      <xdr:rowOff>189035</xdr:rowOff>
    </xdr:to>
    <xdr:cxnSp macro="">
      <xdr:nvCxnSpPr>
        <xdr:cNvPr id="319" name="Conector recto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CxnSpPr/>
      </xdr:nvCxnSpPr>
      <xdr:spPr>
        <a:xfrm flipH="1" flipV="1">
          <a:off x="3935487" y="4131013"/>
          <a:ext cx="1133283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11921</xdr:colOff>
      <xdr:row>72</xdr:row>
      <xdr:rowOff>193524</xdr:rowOff>
    </xdr:from>
    <xdr:to>
      <xdr:col>10</xdr:col>
      <xdr:colOff>106979</xdr:colOff>
      <xdr:row>72</xdr:row>
      <xdr:rowOff>194896</xdr:rowOff>
    </xdr:to>
    <xdr:cxnSp macro="">
      <xdr:nvCxnSpPr>
        <xdr:cNvPr id="320" name="Conector recto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CxnSpPr/>
      </xdr:nvCxnSpPr>
      <xdr:spPr>
        <a:xfrm flipH="1" flipV="1">
          <a:off x="3926696" y="4355949"/>
          <a:ext cx="1133283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70</xdr:row>
      <xdr:rowOff>10884</xdr:rowOff>
    </xdr:from>
    <xdr:to>
      <xdr:col>5</xdr:col>
      <xdr:colOff>103019</xdr:colOff>
      <xdr:row>71</xdr:row>
      <xdr:rowOff>108856</xdr:rowOff>
    </xdr:to>
    <xdr:cxnSp macro="">
      <xdr:nvCxnSpPr>
        <xdr:cNvPr id="321" name="Conector recto de flecha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CxnSpPr/>
      </xdr:nvCxnSpPr>
      <xdr:spPr>
        <a:xfrm flipH="1">
          <a:off x="2469301" y="3735159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70</xdr:row>
      <xdr:rowOff>16746</xdr:rowOff>
    </xdr:from>
    <xdr:to>
      <xdr:col>5</xdr:col>
      <xdr:colOff>284727</xdr:colOff>
      <xdr:row>71</xdr:row>
      <xdr:rowOff>114718</xdr:rowOff>
    </xdr:to>
    <xdr:cxnSp macro="">
      <xdr:nvCxnSpPr>
        <xdr:cNvPr id="322" name="Conector recto de flecha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CxnSpPr/>
      </xdr:nvCxnSpPr>
      <xdr:spPr>
        <a:xfrm flipH="1">
          <a:off x="2651009" y="3741021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446338</xdr:colOff>
      <xdr:row>70</xdr:row>
      <xdr:rowOff>15279</xdr:rowOff>
    </xdr:from>
    <xdr:to>
      <xdr:col>5</xdr:col>
      <xdr:colOff>451781</xdr:colOff>
      <xdr:row>71</xdr:row>
      <xdr:rowOff>113251</xdr:rowOff>
    </xdr:to>
    <xdr:cxnSp macro="">
      <xdr:nvCxnSpPr>
        <xdr:cNvPr id="323" name="Conector recto de flecha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CxnSpPr/>
      </xdr:nvCxnSpPr>
      <xdr:spPr>
        <a:xfrm flipH="1">
          <a:off x="2818063" y="3739554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93180</xdr:colOff>
      <xdr:row>69</xdr:row>
      <xdr:rowOff>218966</xdr:rowOff>
    </xdr:from>
    <xdr:to>
      <xdr:col>6</xdr:col>
      <xdr:colOff>98623</xdr:colOff>
      <xdr:row>71</xdr:row>
      <xdr:rowOff>97130</xdr:rowOff>
    </xdr:to>
    <xdr:cxnSp macro="">
      <xdr:nvCxnSpPr>
        <xdr:cNvPr id="324" name="Conector recto de flecha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CxnSpPr/>
      </xdr:nvCxnSpPr>
      <xdr:spPr>
        <a:xfrm flipH="1">
          <a:off x="2979255" y="3724166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260234</xdr:colOff>
      <xdr:row>69</xdr:row>
      <xdr:rowOff>217499</xdr:rowOff>
    </xdr:from>
    <xdr:to>
      <xdr:col>6</xdr:col>
      <xdr:colOff>265677</xdr:colOff>
      <xdr:row>71</xdr:row>
      <xdr:rowOff>95663</xdr:rowOff>
    </xdr:to>
    <xdr:cxnSp macro="">
      <xdr:nvCxnSpPr>
        <xdr:cNvPr id="325" name="Conector recto de flecha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CxnSpPr/>
      </xdr:nvCxnSpPr>
      <xdr:spPr>
        <a:xfrm flipH="1">
          <a:off x="3146309" y="3722699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170845</xdr:colOff>
      <xdr:row>70</xdr:row>
      <xdr:rowOff>3552</xdr:rowOff>
    </xdr:from>
    <xdr:to>
      <xdr:col>8</xdr:col>
      <xdr:colOff>176288</xdr:colOff>
      <xdr:row>71</xdr:row>
      <xdr:rowOff>101524</xdr:rowOff>
    </xdr:to>
    <xdr:cxnSp macro="">
      <xdr:nvCxnSpPr>
        <xdr:cNvPr id="326" name="Conector recto de flecha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CxnSpPr/>
      </xdr:nvCxnSpPr>
      <xdr:spPr>
        <a:xfrm flipH="1">
          <a:off x="4085620" y="3727827"/>
          <a:ext cx="5443" cy="31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337899</xdr:colOff>
      <xdr:row>69</xdr:row>
      <xdr:rowOff>214566</xdr:rowOff>
    </xdr:from>
    <xdr:to>
      <xdr:col>8</xdr:col>
      <xdr:colOff>343342</xdr:colOff>
      <xdr:row>71</xdr:row>
      <xdr:rowOff>92730</xdr:rowOff>
    </xdr:to>
    <xdr:cxnSp macro="">
      <xdr:nvCxnSpPr>
        <xdr:cNvPr id="327" name="Conector recto de flecha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CxnSpPr/>
      </xdr:nvCxnSpPr>
      <xdr:spPr>
        <a:xfrm flipH="1">
          <a:off x="4252674" y="3719766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512280</xdr:colOff>
      <xdr:row>69</xdr:row>
      <xdr:rowOff>213099</xdr:rowOff>
    </xdr:from>
    <xdr:to>
      <xdr:col>8</xdr:col>
      <xdr:colOff>517723</xdr:colOff>
      <xdr:row>71</xdr:row>
      <xdr:rowOff>91263</xdr:rowOff>
    </xdr:to>
    <xdr:cxnSp macro="">
      <xdr:nvCxnSpPr>
        <xdr:cNvPr id="328" name="Conector recto de flecha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CxnSpPr/>
      </xdr:nvCxnSpPr>
      <xdr:spPr>
        <a:xfrm flipH="1">
          <a:off x="4427055" y="3718299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159123</xdr:colOff>
      <xdr:row>69</xdr:row>
      <xdr:rowOff>218959</xdr:rowOff>
    </xdr:from>
    <xdr:to>
      <xdr:col>9</xdr:col>
      <xdr:colOff>164566</xdr:colOff>
      <xdr:row>71</xdr:row>
      <xdr:rowOff>97123</xdr:rowOff>
    </xdr:to>
    <xdr:cxnSp macro="">
      <xdr:nvCxnSpPr>
        <xdr:cNvPr id="329" name="Conector recto de flecha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CxnSpPr/>
      </xdr:nvCxnSpPr>
      <xdr:spPr>
        <a:xfrm flipH="1">
          <a:off x="4597773" y="3724159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326177</xdr:colOff>
      <xdr:row>69</xdr:row>
      <xdr:rowOff>217492</xdr:rowOff>
    </xdr:from>
    <xdr:to>
      <xdr:col>9</xdr:col>
      <xdr:colOff>331620</xdr:colOff>
      <xdr:row>71</xdr:row>
      <xdr:rowOff>95656</xdr:rowOff>
    </xdr:to>
    <xdr:cxnSp macro="">
      <xdr:nvCxnSpPr>
        <xdr:cNvPr id="330" name="Conector recto de flecha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/>
      </xdr:nvCxnSpPr>
      <xdr:spPr>
        <a:xfrm flipH="1">
          <a:off x="4764827" y="3722692"/>
          <a:ext cx="5443" cy="3163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2328</xdr:colOff>
      <xdr:row>70</xdr:row>
      <xdr:rowOff>28372</xdr:rowOff>
    </xdr:from>
    <xdr:to>
      <xdr:col>10</xdr:col>
      <xdr:colOff>137809</xdr:colOff>
      <xdr:row>71</xdr:row>
      <xdr:rowOff>108844</xdr:rowOff>
    </xdr:to>
    <xdr:cxnSp macro="">
      <xdr:nvCxnSpPr>
        <xdr:cNvPr id="331" name="Conector recto de flecha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/>
      </xdr:nvCxnSpPr>
      <xdr:spPr>
        <a:xfrm flipH="1">
          <a:off x="4955328" y="3752647"/>
          <a:ext cx="135481" cy="2995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137810</xdr:colOff>
      <xdr:row>70</xdr:row>
      <xdr:rowOff>26970</xdr:rowOff>
    </xdr:from>
    <xdr:to>
      <xdr:col>10</xdr:col>
      <xdr:colOff>352629</xdr:colOff>
      <xdr:row>70</xdr:row>
      <xdr:rowOff>32426</xdr:rowOff>
    </xdr:to>
    <xdr:cxnSp macro="">
      <xdr:nvCxnSpPr>
        <xdr:cNvPr id="332" name="Conector recto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CxnSpPr/>
      </xdr:nvCxnSpPr>
      <xdr:spPr>
        <a:xfrm flipV="1">
          <a:off x="5090810" y="3751245"/>
          <a:ext cx="214819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243998</xdr:colOff>
      <xdr:row>76</xdr:row>
      <xdr:rowOff>834</xdr:rowOff>
    </xdr:from>
    <xdr:to>
      <xdr:col>10</xdr:col>
      <xdr:colOff>248328</xdr:colOff>
      <xdr:row>79</xdr:row>
      <xdr:rowOff>5161</xdr:rowOff>
    </xdr:to>
    <xdr:cxnSp macro="">
      <xdr:nvCxnSpPr>
        <xdr:cNvPr id="333" name="Conector recto de flecha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CxnSpPr/>
      </xdr:nvCxnSpPr>
      <xdr:spPr>
        <a:xfrm flipV="1">
          <a:off x="5196998" y="5039559"/>
          <a:ext cx="4330" cy="66155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247570</xdr:colOff>
      <xdr:row>72</xdr:row>
      <xdr:rowOff>196453</xdr:rowOff>
    </xdr:from>
    <xdr:to>
      <xdr:col>10</xdr:col>
      <xdr:colOff>255984</xdr:colOff>
      <xdr:row>76</xdr:row>
      <xdr:rowOff>14686</xdr:rowOff>
    </xdr:to>
    <xdr:cxnSp macro="">
      <xdr:nvCxnSpPr>
        <xdr:cNvPr id="334" name="Conector recto de flecha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CxnSpPr/>
      </xdr:nvCxnSpPr>
      <xdr:spPr>
        <a:xfrm flipV="1">
          <a:off x="5200570" y="4358878"/>
          <a:ext cx="8414" cy="6945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255984</xdr:colOff>
      <xdr:row>71</xdr:row>
      <xdr:rowOff>65485</xdr:rowOff>
    </xdr:from>
    <xdr:to>
      <xdr:col>10</xdr:col>
      <xdr:colOff>257096</xdr:colOff>
      <xdr:row>72</xdr:row>
      <xdr:rowOff>214712</xdr:rowOff>
    </xdr:to>
    <xdr:cxnSp macro="">
      <xdr:nvCxnSpPr>
        <xdr:cNvPr id="335" name="Conector recto de flecha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CxnSpPr/>
      </xdr:nvCxnSpPr>
      <xdr:spPr>
        <a:xfrm flipH="1" flipV="1">
          <a:off x="5208984" y="4008835"/>
          <a:ext cx="1112" cy="36830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70</xdr:row>
      <xdr:rowOff>16342</xdr:rowOff>
    </xdr:from>
    <xdr:to>
      <xdr:col>2</xdr:col>
      <xdr:colOff>289891</xdr:colOff>
      <xdr:row>72</xdr:row>
      <xdr:rowOff>140580</xdr:rowOff>
    </xdr:to>
    <xdr:cxnSp macro="">
      <xdr:nvCxnSpPr>
        <xdr:cNvPr id="336" name="Conector recto de flecha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CxnSpPr/>
      </xdr:nvCxnSpPr>
      <xdr:spPr>
        <a:xfrm>
          <a:off x="1118566" y="3740617"/>
          <a:ext cx="0" cy="5623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255898</xdr:colOff>
      <xdr:row>70</xdr:row>
      <xdr:rowOff>3042</xdr:rowOff>
    </xdr:from>
    <xdr:to>
      <xdr:col>7</xdr:col>
      <xdr:colOff>255898</xdr:colOff>
      <xdr:row>72</xdr:row>
      <xdr:rowOff>127280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/>
      </xdr:nvCxnSpPr>
      <xdr:spPr>
        <a:xfrm>
          <a:off x="3656323" y="3727317"/>
          <a:ext cx="0" cy="5623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376353</xdr:colOff>
      <xdr:row>74</xdr:row>
      <xdr:rowOff>215347</xdr:rowOff>
    </xdr:from>
    <xdr:to>
      <xdr:col>5</xdr:col>
      <xdr:colOff>380262</xdr:colOff>
      <xdr:row>76</xdr:row>
      <xdr:rowOff>211670</xdr:rowOff>
    </xdr:to>
    <xdr:cxnSp macro="">
      <xdr:nvCxnSpPr>
        <xdr:cNvPr id="339" name="Conector recto de flecha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CxnSpPr/>
      </xdr:nvCxnSpPr>
      <xdr:spPr>
        <a:xfrm>
          <a:off x="2755280" y="14845061"/>
          <a:ext cx="3909" cy="4300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351726</xdr:colOff>
      <xdr:row>77</xdr:row>
      <xdr:rowOff>24162</xdr:rowOff>
    </xdr:from>
    <xdr:to>
      <xdr:col>5</xdr:col>
      <xdr:colOff>397445</xdr:colOff>
      <xdr:row>77</xdr:row>
      <xdr:rowOff>69881</xdr:rowOff>
    </xdr:to>
    <xdr:sp macro="" textlink="">
      <xdr:nvSpPr>
        <xdr:cNvPr id="67661" name="Diagrama de flujo: conector 67660">
          <a:extLst>
            <a:ext uri="{FF2B5EF4-FFF2-40B4-BE49-F238E27FC236}">
              <a16:creationId xmlns:a16="http://schemas.microsoft.com/office/drawing/2014/main" id="{00000000-0008-0000-0000-00004D080100}"/>
            </a:ext>
          </a:extLst>
        </xdr:cNvPr>
        <xdr:cNvSpPr/>
      </xdr:nvSpPr>
      <xdr:spPr>
        <a:xfrm>
          <a:off x="2730653" y="15305979"/>
          <a:ext cx="45719" cy="45719"/>
        </a:xfrm>
        <a:prstGeom prst="flowChartConnector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7898</xdr:colOff>
      <xdr:row>81</xdr:row>
      <xdr:rowOff>149857</xdr:rowOff>
    </xdr:from>
    <xdr:to>
      <xdr:col>5</xdr:col>
      <xdr:colOff>376353</xdr:colOff>
      <xdr:row>81</xdr:row>
      <xdr:rowOff>153330</xdr:rowOff>
    </xdr:to>
    <xdr:cxnSp macro="">
      <xdr:nvCxnSpPr>
        <xdr:cNvPr id="343" name="Conector recto de flecha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CxnSpPr/>
      </xdr:nvCxnSpPr>
      <xdr:spPr>
        <a:xfrm>
          <a:off x="839593" y="16495686"/>
          <a:ext cx="1915687" cy="34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3468</xdr:colOff>
      <xdr:row>81</xdr:row>
      <xdr:rowOff>4631</xdr:rowOff>
    </xdr:from>
    <xdr:to>
      <xdr:col>2</xdr:col>
      <xdr:colOff>3468</xdr:colOff>
      <xdr:row>82</xdr:row>
      <xdr:rowOff>42194</xdr:rowOff>
    </xdr:to>
    <xdr:cxnSp macro="">
      <xdr:nvCxnSpPr>
        <xdr:cNvPr id="67670" name="Conector recto 67669">
          <a:extLst>
            <a:ext uri="{FF2B5EF4-FFF2-40B4-BE49-F238E27FC236}">
              <a16:creationId xmlns:a16="http://schemas.microsoft.com/office/drawing/2014/main" id="{00000000-0008-0000-0000-000056080100}"/>
            </a:ext>
          </a:extLst>
        </xdr:cNvPr>
        <xdr:cNvCxnSpPr/>
      </xdr:nvCxnSpPr>
      <xdr:spPr>
        <a:xfrm>
          <a:off x="835163" y="16350460"/>
          <a:ext cx="0" cy="255941"/>
        </a:xfrm>
        <a:prstGeom prst="line">
          <a:avLst/>
        </a:prstGeom>
        <a:ln w="63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376074</xdr:colOff>
      <xdr:row>81</xdr:row>
      <xdr:rowOff>15826</xdr:rowOff>
    </xdr:from>
    <xdr:to>
      <xdr:col>5</xdr:col>
      <xdr:colOff>376074</xdr:colOff>
      <xdr:row>82</xdr:row>
      <xdr:rowOff>55689</xdr:rowOff>
    </xdr:to>
    <xdr:cxnSp macro="">
      <xdr:nvCxnSpPr>
        <xdr:cNvPr id="352" name="Conector recto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CxnSpPr/>
      </xdr:nvCxnSpPr>
      <xdr:spPr>
        <a:xfrm>
          <a:off x="2755001" y="16361655"/>
          <a:ext cx="0" cy="258241"/>
        </a:xfrm>
        <a:prstGeom prst="line">
          <a:avLst/>
        </a:prstGeom>
        <a:ln w="63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374431</xdr:colOff>
      <xdr:row>81</xdr:row>
      <xdr:rowOff>153329</xdr:rowOff>
    </xdr:from>
    <xdr:to>
      <xdr:col>10</xdr:col>
      <xdr:colOff>39894</xdr:colOff>
      <xdr:row>81</xdr:row>
      <xdr:rowOff>157976</xdr:rowOff>
    </xdr:to>
    <xdr:cxnSp macro="">
      <xdr:nvCxnSpPr>
        <xdr:cNvPr id="354" name="Conector recto de flecha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CxnSpPr/>
      </xdr:nvCxnSpPr>
      <xdr:spPr>
        <a:xfrm>
          <a:off x="2739259" y="16437795"/>
          <a:ext cx="2240497" cy="4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40608</xdr:colOff>
      <xdr:row>81</xdr:row>
      <xdr:rowOff>19545</xdr:rowOff>
    </xdr:from>
    <xdr:to>
      <xdr:col>10</xdr:col>
      <xdr:colOff>40608</xdr:colOff>
      <xdr:row>82</xdr:row>
      <xdr:rowOff>59408</xdr:rowOff>
    </xdr:to>
    <xdr:cxnSp macro="">
      <xdr:nvCxnSpPr>
        <xdr:cNvPr id="356" name="Conector recto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CxnSpPr/>
      </xdr:nvCxnSpPr>
      <xdr:spPr>
        <a:xfrm>
          <a:off x="5007547" y="16365374"/>
          <a:ext cx="0" cy="258241"/>
        </a:xfrm>
        <a:prstGeom prst="line">
          <a:avLst/>
        </a:prstGeom>
        <a:ln w="63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18352</xdr:colOff>
      <xdr:row>118</xdr:row>
      <xdr:rowOff>181841</xdr:rowOff>
    </xdr:from>
    <xdr:to>
      <xdr:col>2</xdr:col>
      <xdr:colOff>31248</xdr:colOff>
      <xdr:row>123</xdr:row>
      <xdr:rowOff>206713</xdr:rowOff>
    </xdr:to>
    <xdr:cxnSp macro="">
      <xdr:nvCxnSpPr>
        <xdr:cNvPr id="358" name="Conector recto 357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CxnSpPr/>
      </xdr:nvCxnSpPr>
      <xdr:spPr>
        <a:xfrm>
          <a:off x="845836" y="13766872"/>
          <a:ext cx="12896" cy="200726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118</xdr:row>
      <xdr:rowOff>167866</xdr:rowOff>
    </xdr:from>
    <xdr:to>
      <xdr:col>3</xdr:col>
      <xdr:colOff>108857</xdr:colOff>
      <xdr:row>121</xdr:row>
      <xdr:rowOff>21771</xdr:rowOff>
    </xdr:to>
    <xdr:cxnSp macro="">
      <xdr:nvCxnSpPr>
        <xdr:cNvPr id="359" name="Conector recto 358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CxnSpPr/>
      </xdr:nvCxnSpPr>
      <xdr:spPr>
        <a:xfrm>
          <a:off x="1434950" y="13752897"/>
          <a:ext cx="13360" cy="13957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123</xdr:row>
      <xdr:rowOff>206713</xdr:rowOff>
    </xdr:from>
    <xdr:to>
      <xdr:col>10</xdr:col>
      <xdr:colOff>79760</xdr:colOff>
      <xdr:row>123</xdr:row>
      <xdr:rowOff>212270</xdr:rowOff>
    </xdr:to>
    <xdr:cxnSp macro="">
      <xdr:nvCxnSpPr>
        <xdr:cNvPr id="360" name="Conector recto 359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CxnSpPr/>
      </xdr:nvCxnSpPr>
      <xdr:spPr>
        <a:xfrm flipH="1" flipV="1">
          <a:off x="852583" y="15774135"/>
          <a:ext cx="4162318" cy="5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97228</xdr:colOff>
      <xdr:row>121</xdr:row>
      <xdr:rowOff>12159</xdr:rowOff>
    </xdr:from>
    <xdr:to>
      <xdr:col>6</xdr:col>
      <xdr:colOff>466117</xdr:colOff>
      <xdr:row>121</xdr:row>
      <xdr:rowOff>18059</xdr:rowOff>
    </xdr:to>
    <xdr:cxnSp macro="">
      <xdr:nvCxnSpPr>
        <xdr:cNvPr id="361" name="Conector recto 360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CxnSpPr/>
      </xdr:nvCxnSpPr>
      <xdr:spPr>
        <a:xfrm flipH="1">
          <a:off x="1436681" y="15139050"/>
          <a:ext cx="1904795" cy="5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449283</xdr:colOff>
      <xdr:row>118</xdr:row>
      <xdr:rowOff>167872</xdr:rowOff>
    </xdr:from>
    <xdr:to>
      <xdr:col>6</xdr:col>
      <xdr:colOff>462643</xdr:colOff>
      <xdr:row>121</xdr:row>
      <xdr:rowOff>21777</xdr:rowOff>
    </xdr:to>
    <xdr:cxnSp macro="">
      <xdr:nvCxnSpPr>
        <xdr:cNvPr id="362" name="Conector recto 36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CxnSpPr/>
      </xdr:nvCxnSpPr>
      <xdr:spPr>
        <a:xfrm>
          <a:off x="3324642" y="13752903"/>
          <a:ext cx="13360" cy="13957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19297</xdr:colOff>
      <xdr:row>118</xdr:row>
      <xdr:rowOff>167880</xdr:rowOff>
    </xdr:from>
    <xdr:to>
      <xdr:col>8</xdr:col>
      <xdr:colOff>32657</xdr:colOff>
      <xdr:row>121</xdr:row>
      <xdr:rowOff>21785</xdr:rowOff>
    </xdr:to>
    <xdr:cxnSp macro="">
      <xdr:nvCxnSpPr>
        <xdr:cNvPr id="363" name="Conector recto 36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CxnSpPr/>
      </xdr:nvCxnSpPr>
      <xdr:spPr>
        <a:xfrm>
          <a:off x="3918594" y="13752911"/>
          <a:ext cx="13360" cy="13957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21346</xdr:colOff>
      <xdr:row>121</xdr:row>
      <xdr:rowOff>10864</xdr:rowOff>
    </xdr:from>
    <xdr:to>
      <xdr:col>10</xdr:col>
      <xdr:colOff>87923</xdr:colOff>
      <xdr:row>121</xdr:row>
      <xdr:rowOff>21648</xdr:rowOff>
    </xdr:to>
    <xdr:cxnSp macro="">
      <xdr:nvCxnSpPr>
        <xdr:cNvPr id="364" name="Conector recto 36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CxnSpPr/>
      </xdr:nvCxnSpPr>
      <xdr:spPr>
        <a:xfrm flipH="1" flipV="1">
          <a:off x="3920643" y="15137755"/>
          <a:ext cx="1102421" cy="10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74212</xdr:colOff>
      <xdr:row>121</xdr:row>
      <xdr:rowOff>24353</xdr:rowOff>
    </xdr:from>
    <xdr:to>
      <xdr:col>10</xdr:col>
      <xdr:colOff>80892</xdr:colOff>
      <xdr:row>123</xdr:row>
      <xdr:rowOff>211897</xdr:rowOff>
    </xdr:to>
    <xdr:cxnSp macro="">
      <xdr:nvCxnSpPr>
        <xdr:cNvPr id="365" name="Conector recto 364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CxnSpPr/>
      </xdr:nvCxnSpPr>
      <xdr:spPr>
        <a:xfrm flipH="1">
          <a:off x="5009353" y="15151244"/>
          <a:ext cx="6680" cy="6280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24063</xdr:colOff>
      <xdr:row>126</xdr:row>
      <xdr:rowOff>94047</xdr:rowOff>
    </xdr:from>
    <xdr:to>
      <xdr:col>2</xdr:col>
      <xdr:colOff>335882</xdr:colOff>
      <xdr:row>126</xdr:row>
      <xdr:rowOff>100263</xdr:rowOff>
    </xdr:to>
    <xdr:cxnSp macro="">
      <xdr:nvCxnSpPr>
        <xdr:cNvPr id="366" name="Conector recto de flecha 365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CxnSpPr/>
      </xdr:nvCxnSpPr>
      <xdr:spPr>
        <a:xfrm>
          <a:off x="856247" y="23891508"/>
          <a:ext cx="311819" cy="621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335881</xdr:colOff>
      <xdr:row>126</xdr:row>
      <xdr:rowOff>100263</xdr:rowOff>
    </xdr:from>
    <xdr:to>
      <xdr:col>7</xdr:col>
      <xdr:colOff>270710</xdr:colOff>
      <xdr:row>126</xdr:row>
      <xdr:rowOff>115302</xdr:rowOff>
    </xdr:to>
    <xdr:cxnSp macro="">
      <xdr:nvCxnSpPr>
        <xdr:cNvPr id="368" name="Conector recto de flecha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CxnSpPr/>
      </xdr:nvCxnSpPr>
      <xdr:spPr>
        <a:xfrm>
          <a:off x="1168065" y="23897724"/>
          <a:ext cx="2516606" cy="150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270710</xdr:colOff>
      <xdr:row>126</xdr:row>
      <xdr:rowOff>115302</xdr:rowOff>
    </xdr:from>
    <xdr:to>
      <xdr:col>10</xdr:col>
      <xdr:colOff>91966</xdr:colOff>
      <xdr:row>126</xdr:row>
      <xdr:rowOff>118241</xdr:rowOff>
    </xdr:to>
    <xdr:cxnSp macro="">
      <xdr:nvCxnSpPr>
        <xdr:cNvPr id="369" name="Conector recto de flecha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CxnSpPr/>
      </xdr:nvCxnSpPr>
      <xdr:spPr>
        <a:xfrm>
          <a:off x="3684671" y="23912763"/>
          <a:ext cx="1380348" cy="293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119</xdr:row>
          <xdr:rowOff>0</xdr:rowOff>
        </xdr:from>
        <xdr:to>
          <xdr:col>6</xdr:col>
          <xdr:colOff>388620</xdr:colOff>
          <xdr:row>119</xdr:row>
          <xdr:rowOff>0</xdr:rowOff>
        </xdr:to>
        <xdr:sp macro="" textlink="">
          <xdr:nvSpPr>
            <xdr:cNvPr id="72141" name="Object 9677" hidden="1">
              <a:extLst>
                <a:ext uri="{63B3BB69-23CF-44E3-9099-C40C66FF867C}">
                  <a14:compatExt spid="_x0000_s72141"/>
                </a:ext>
                <a:ext uri="{FF2B5EF4-FFF2-40B4-BE49-F238E27FC236}">
                  <a16:creationId xmlns:a16="http://schemas.microsoft.com/office/drawing/2014/main" id="{00000000-0008-0000-0000-0000CD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119</xdr:row>
          <xdr:rowOff>0</xdr:rowOff>
        </xdr:from>
        <xdr:to>
          <xdr:col>6</xdr:col>
          <xdr:colOff>22860</xdr:colOff>
          <xdr:row>119</xdr:row>
          <xdr:rowOff>0</xdr:rowOff>
        </xdr:to>
        <xdr:sp macro="" textlink="">
          <xdr:nvSpPr>
            <xdr:cNvPr id="72142" name="Object 9678" hidden="1">
              <a:extLst>
                <a:ext uri="{63B3BB69-23CF-44E3-9099-C40C66FF867C}">
                  <a14:compatExt spid="_x0000_s72142"/>
                </a:ext>
                <a:ext uri="{FF2B5EF4-FFF2-40B4-BE49-F238E27FC236}">
                  <a16:creationId xmlns:a16="http://schemas.microsoft.com/office/drawing/2014/main" id="{00000000-0008-0000-0000-0000CE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119</xdr:row>
          <xdr:rowOff>0</xdr:rowOff>
        </xdr:from>
        <xdr:to>
          <xdr:col>6</xdr:col>
          <xdr:colOff>350520</xdr:colOff>
          <xdr:row>119</xdr:row>
          <xdr:rowOff>0</xdr:rowOff>
        </xdr:to>
        <xdr:sp macro="" textlink="">
          <xdr:nvSpPr>
            <xdr:cNvPr id="72143" name="Object 9679" hidden="1">
              <a:extLst>
                <a:ext uri="{63B3BB69-23CF-44E3-9099-C40C66FF867C}">
                  <a14:compatExt spid="_x0000_s72143"/>
                </a:ext>
                <a:ext uri="{FF2B5EF4-FFF2-40B4-BE49-F238E27FC236}">
                  <a16:creationId xmlns:a16="http://schemas.microsoft.com/office/drawing/2014/main" id="{00000000-0008-0000-0000-0000CF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119</xdr:row>
          <xdr:rowOff>0</xdr:rowOff>
        </xdr:from>
        <xdr:to>
          <xdr:col>4</xdr:col>
          <xdr:colOff>373380</xdr:colOff>
          <xdr:row>119</xdr:row>
          <xdr:rowOff>0</xdr:rowOff>
        </xdr:to>
        <xdr:sp macro="" textlink="">
          <xdr:nvSpPr>
            <xdr:cNvPr id="72144" name="Object 9680" hidden="1">
              <a:extLst>
                <a:ext uri="{63B3BB69-23CF-44E3-9099-C40C66FF867C}">
                  <a14:compatExt spid="_x0000_s72144"/>
                </a:ext>
                <a:ext uri="{FF2B5EF4-FFF2-40B4-BE49-F238E27FC236}">
                  <a16:creationId xmlns:a16="http://schemas.microsoft.com/office/drawing/2014/main" id="{00000000-0008-0000-0000-0000D0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119</xdr:row>
          <xdr:rowOff>0</xdr:rowOff>
        </xdr:from>
        <xdr:to>
          <xdr:col>6</xdr:col>
          <xdr:colOff>22860</xdr:colOff>
          <xdr:row>119</xdr:row>
          <xdr:rowOff>0</xdr:rowOff>
        </xdr:to>
        <xdr:sp macro="" textlink="">
          <xdr:nvSpPr>
            <xdr:cNvPr id="72145" name="Object 9681" hidden="1">
              <a:extLst>
                <a:ext uri="{63B3BB69-23CF-44E3-9099-C40C66FF867C}">
                  <a14:compatExt spid="_x0000_s72145"/>
                </a:ext>
                <a:ext uri="{FF2B5EF4-FFF2-40B4-BE49-F238E27FC236}">
                  <a16:creationId xmlns:a16="http://schemas.microsoft.com/office/drawing/2014/main" id="{00000000-0008-0000-0000-0000D119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324982</xdr:colOff>
      <xdr:row>119</xdr:row>
      <xdr:rowOff>0</xdr:rowOff>
    </xdr:from>
    <xdr:to>
      <xdr:col>2</xdr:col>
      <xdr:colOff>324982</xdr:colOff>
      <xdr:row>120</xdr:row>
      <xdr:rowOff>140580</xdr:rowOff>
    </xdr:to>
    <xdr:cxnSp macro="">
      <xdr:nvCxnSpPr>
        <xdr:cNvPr id="403" name="Conector recto de flecha 402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CxnSpPr/>
      </xdr:nvCxnSpPr>
      <xdr:spPr>
        <a:xfrm>
          <a:off x="1157166" y="22694566"/>
          <a:ext cx="0" cy="36115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255898</xdr:colOff>
      <xdr:row>119</xdr:row>
      <xdr:rowOff>0</xdr:rowOff>
    </xdr:from>
    <xdr:to>
      <xdr:col>7</xdr:col>
      <xdr:colOff>255898</xdr:colOff>
      <xdr:row>120</xdr:row>
      <xdr:rowOff>127280</xdr:rowOff>
    </xdr:to>
    <xdr:cxnSp macro="">
      <xdr:nvCxnSpPr>
        <xdr:cNvPr id="404" name="Conector recto de flecha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CxnSpPr/>
      </xdr:nvCxnSpPr>
      <xdr:spPr>
        <a:xfrm>
          <a:off x="3643226" y="13808339"/>
          <a:ext cx="0" cy="56476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34633</xdr:colOff>
      <xdr:row>124</xdr:row>
      <xdr:rowOff>17325</xdr:rowOff>
    </xdr:from>
    <xdr:to>
      <xdr:col>2</xdr:col>
      <xdr:colOff>37435</xdr:colOff>
      <xdr:row>125</xdr:row>
      <xdr:rowOff>103546</xdr:rowOff>
    </xdr:to>
    <xdr:cxnSp macro="">
      <xdr:nvCxnSpPr>
        <xdr:cNvPr id="412" name="Conector recto de flecha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CxnSpPr/>
      </xdr:nvCxnSpPr>
      <xdr:spPr>
        <a:xfrm flipH="1" flipV="1">
          <a:off x="865906" y="23825495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187033</xdr:colOff>
      <xdr:row>124</xdr:row>
      <xdr:rowOff>22513</xdr:rowOff>
    </xdr:from>
    <xdr:to>
      <xdr:col>2</xdr:col>
      <xdr:colOff>189835</xdr:colOff>
      <xdr:row>125</xdr:row>
      <xdr:rowOff>108734</xdr:rowOff>
    </xdr:to>
    <xdr:cxnSp macro="">
      <xdr:nvCxnSpPr>
        <xdr:cNvPr id="414" name="Conector recto de flecha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CxnSpPr/>
      </xdr:nvCxnSpPr>
      <xdr:spPr>
        <a:xfrm flipH="1" flipV="1">
          <a:off x="1018306" y="23830683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339433</xdr:colOff>
      <xdr:row>124</xdr:row>
      <xdr:rowOff>19049</xdr:rowOff>
    </xdr:from>
    <xdr:to>
      <xdr:col>2</xdr:col>
      <xdr:colOff>342235</xdr:colOff>
      <xdr:row>125</xdr:row>
      <xdr:rowOff>105270</xdr:rowOff>
    </xdr:to>
    <xdr:cxnSp macro="">
      <xdr:nvCxnSpPr>
        <xdr:cNvPr id="415" name="Conector recto de flecha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CxnSpPr/>
      </xdr:nvCxnSpPr>
      <xdr:spPr>
        <a:xfrm flipH="1" flipV="1">
          <a:off x="1170706" y="23827219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491833</xdr:colOff>
      <xdr:row>124</xdr:row>
      <xdr:rowOff>11245</xdr:rowOff>
    </xdr:from>
    <xdr:to>
      <xdr:col>2</xdr:col>
      <xdr:colOff>494635</xdr:colOff>
      <xdr:row>125</xdr:row>
      <xdr:rowOff>97466</xdr:rowOff>
    </xdr:to>
    <xdr:cxnSp macro="">
      <xdr:nvCxnSpPr>
        <xdr:cNvPr id="419" name="Conector recto de flecha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CxnSpPr/>
      </xdr:nvCxnSpPr>
      <xdr:spPr>
        <a:xfrm flipH="1" flipV="1">
          <a:off x="1323106" y="23819415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129017</xdr:colOff>
      <xdr:row>124</xdr:row>
      <xdr:rowOff>16439</xdr:rowOff>
    </xdr:from>
    <xdr:to>
      <xdr:col>3</xdr:col>
      <xdr:colOff>131819</xdr:colOff>
      <xdr:row>125</xdr:row>
      <xdr:rowOff>102660</xdr:rowOff>
    </xdr:to>
    <xdr:cxnSp macro="">
      <xdr:nvCxnSpPr>
        <xdr:cNvPr id="424" name="Conector recto de flecha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CxnSpPr/>
      </xdr:nvCxnSpPr>
      <xdr:spPr>
        <a:xfrm flipH="1" flipV="1">
          <a:off x="1475506" y="23824609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281417</xdr:colOff>
      <xdr:row>124</xdr:row>
      <xdr:rowOff>21631</xdr:rowOff>
    </xdr:from>
    <xdr:to>
      <xdr:col>3</xdr:col>
      <xdr:colOff>284219</xdr:colOff>
      <xdr:row>125</xdr:row>
      <xdr:rowOff>107852</xdr:rowOff>
    </xdr:to>
    <xdr:cxnSp macro="">
      <xdr:nvCxnSpPr>
        <xdr:cNvPr id="425" name="Conector recto de flecha 424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CxnSpPr/>
      </xdr:nvCxnSpPr>
      <xdr:spPr>
        <a:xfrm flipH="1" flipV="1">
          <a:off x="1627906" y="23829801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433817</xdr:colOff>
      <xdr:row>124</xdr:row>
      <xdr:rowOff>22491</xdr:rowOff>
    </xdr:from>
    <xdr:to>
      <xdr:col>3</xdr:col>
      <xdr:colOff>436619</xdr:colOff>
      <xdr:row>125</xdr:row>
      <xdr:rowOff>108712</xdr:rowOff>
    </xdr:to>
    <xdr:cxnSp macro="">
      <xdr:nvCxnSpPr>
        <xdr:cNvPr id="426" name="Conector recto de flecha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CxnSpPr/>
      </xdr:nvCxnSpPr>
      <xdr:spPr>
        <a:xfrm flipH="1" flipV="1">
          <a:off x="1780306" y="23830661"/>
          <a:ext cx="2802" cy="30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87346</xdr:colOff>
      <xdr:row>124</xdr:row>
      <xdr:rowOff>16439</xdr:rowOff>
    </xdr:from>
    <xdr:to>
      <xdr:col>4</xdr:col>
      <xdr:colOff>90148</xdr:colOff>
      <xdr:row>125</xdr:row>
      <xdr:rowOff>102660</xdr:rowOff>
    </xdr:to>
    <xdr:cxnSp macro="">
      <xdr:nvCxnSpPr>
        <xdr:cNvPr id="427" name="Conector recto de flecha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CxnSpPr/>
      </xdr:nvCxnSpPr>
      <xdr:spPr>
        <a:xfrm flipH="1" flipV="1">
          <a:off x="1938768" y="2379322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263558</xdr:colOff>
      <xdr:row>124</xdr:row>
      <xdr:rowOff>21631</xdr:rowOff>
    </xdr:from>
    <xdr:to>
      <xdr:col>4</xdr:col>
      <xdr:colOff>266360</xdr:colOff>
      <xdr:row>125</xdr:row>
      <xdr:rowOff>107852</xdr:rowOff>
    </xdr:to>
    <xdr:cxnSp macro="">
      <xdr:nvCxnSpPr>
        <xdr:cNvPr id="428" name="Conector recto de flecha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CxnSpPr/>
      </xdr:nvCxnSpPr>
      <xdr:spPr>
        <a:xfrm flipH="1" flipV="1">
          <a:off x="2114980" y="2379841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415958</xdr:colOff>
      <xdr:row>124</xdr:row>
      <xdr:rowOff>22491</xdr:rowOff>
    </xdr:from>
    <xdr:to>
      <xdr:col>4</xdr:col>
      <xdr:colOff>418760</xdr:colOff>
      <xdr:row>125</xdr:row>
      <xdr:rowOff>108712</xdr:rowOff>
    </xdr:to>
    <xdr:cxnSp macro="">
      <xdr:nvCxnSpPr>
        <xdr:cNvPr id="429" name="Conector recto de flecha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CxnSpPr/>
      </xdr:nvCxnSpPr>
      <xdr:spPr>
        <a:xfrm flipH="1" flipV="1">
          <a:off x="2267380" y="2379927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34633</xdr:colOff>
      <xdr:row>124</xdr:row>
      <xdr:rowOff>17325</xdr:rowOff>
    </xdr:from>
    <xdr:to>
      <xdr:col>5</xdr:col>
      <xdr:colOff>37435</xdr:colOff>
      <xdr:row>125</xdr:row>
      <xdr:rowOff>103546</xdr:rowOff>
    </xdr:to>
    <xdr:cxnSp macro="">
      <xdr:nvCxnSpPr>
        <xdr:cNvPr id="430" name="Conector recto de flecha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CxnSpPr/>
      </xdr:nvCxnSpPr>
      <xdr:spPr>
        <a:xfrm flipH="1" flipV="1">
          <a:off x="862117" y="23794106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187033</xdr:colOff>
      <xdr:row>124</xdr:row>
      <xdr:rowOff>22513</xdr:rowOff>
    </xdr:from>
    <xdr:to>
      <xdr:col>5</xdr:col>
      <xdr:colOff>189835</xdr:colOff>
      <xdr:row>125</xdr:row>
      <xdr:rowOff>108734</xdr:rowOff>
    </xdr:to>
    <xdr:cxnSp macro="">
      <xdr:nvCxnSpPr>
        <xdr:cNvPr id="431" name="Conector recto de flecha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CxnSpPr/>
      </xdr:nvCxnSpPr>
      <xdr:spPr>
        <a:xfrm flipH="1" flipV="1">
          <a:off x="1014517" y="23799294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339433</xdr:colOff>
      <xdr:row>124</xdr:row>
      <xdr:rowOff>19049</xdr:rowOff>
    </xdr:from>
    <xdr:to>
      <xdr:col>5</xdr:col>
      <xdr:colOff>342235</xdr:colOff>
      <xdr:row>125</xdr:row>
      <xdr:rowOff>105270</xdr:rowOff>
    </xdr:to>
    <xdr:cxnSp macro="">
      <xdr:nvCxnSpPr>
        <xdr:cNvPr id="432" name="Conector recto de flecha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CxnSpPr/>
      </xdr:nvCxnSpPr>
      <xdr:spPr>
        <a:xfrm flipH="1" flipV="1">
          <a:off x="1166917" y="2379583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491833</xdr:colOff>
      <xdr:row>124</xdr:row>
      <xdr:rowOff>11245</xdr:rowOff>
    </xdr:from>
    <xdr:to>
      <xdr:col>5</xdr:col>
      <xdr:colOff>494635</xdr:colOff>
      <xdr:row>125</xdr:row>
      <xdr:rowOff>97466</xdr:rowOff>
    </xdr:to>
    <xdr:cxnSp macro="">
      <xdr:nvCxnSpPr>
        <xdr:cNvPr id="433" name="Conector recto de flecha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CxnSpPr/>
      </xdr:nvCxnSpPr>
      <xdr:spPr>
        <a:xfrm flipH="1" flipV="1">
          <a:off x="1319317" y="23788026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129017</xdr:colOff>
      <xdr:row>124</xdr:row>
      <xdr:rowOff>16439</xdr:rowOff>
    </xdr:from>
    <xdr:to>
      <xdr:col>6</xdr:col>
      <xdr:colOff>131819</xdr:colOff>
      <xdr:row>125</xdr:row>
      <xdr:rowOff>102660</xdr:rowOff>
    </xdr:to>
    <xdr:cxnSp macro="">
      <xdr:nvCxnSpPr>
        <xdr:cNvPr id="434" name="Conector recto de flecha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CxnSpPr/>
      </xdr:nvCxnSpPr>
      <xdr:spPr>
        <a:xfrm flipH="1" flipV="1">
          <a:off x="1468470" y="2379322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281417</xdr:colOff>
      <xdr:row>124</xdr:row>
      <xdr:rowOff>21631</xdr:rowOff>
    </xdr:from>
    <xdr:to>
      <xdr:col>6</xdr:col>
      <xdr:colOff>284219</xdr:colOff>
      <xdr:row>125</xdr:row>
      <xdr:rowOff>107852</xdr:rowOff>
    </xdr:to>
    <xdr:cxnSp macro="">
      <xdr:nvCxnSpPr>
        <xdr:cNvPr id="435" name="Conector recto de flecha 434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CxnSpPr/>
      </xdr:nvCxnSpPr>
      <xdr:spPr>
        <a:xfrm flipH="1" flipV="1">
          <a:off x="1620870" y="2379841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433817</xdr:colOff>
      <xdr:row>124</xdr:row>
      <xdr:rowOff>22491</xdr:rowOff>
    </xdr:from>
    <xdr:to>
      <xdr:col>6</xdr:col>
      <xdr:colOff>436619</xdr:colOff>
      <xdr:row>125</xdr:row>
      <xdr:rowOff>108712</xdr:rowOff>
    </xdr:to>
    <xdr:cxnSp macro="">
      <xdr:nvCxnSpPr>
        <xdr:cNvPr id="436" name="Conector recto de flecha 435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CxnSpPr/>
      </xdr:nvCxnSpPr>
      <xdr:spPr>
        <a:xfrm flipH="1" flipV="1">
          <a:off x="1773270" y="2379927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87346</xdr:colOff>
      <xdr:row>124</xdr:row>
      <xdr:rowOff>16439</xdr:rowOff>
    </xdr:from>
    <xdr:to>
      <xdr:col>7</xdr:col>
      <xdr:colOff>90148</xdr:colOff>
      <xdr:row>125</xdr:row>
      <xdr:rowOff>102660</xdr:rowOff>
    </xdr:to>
    <xdr:cxnSp macro="">
      <xdr:nvCxnSpPr>
        <xdr:cNvPr id="437" name="Conector recto de flecha 436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CxnSpPr/>
      </xdr:nvCxnSpPr>
      <xdr:spPr>
        <a:xfrm flipH="1" flipV="1">
          <a:off x="1938768" y="2379322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263558</xdr:colOff>
      <xdr:row>124</xdr:row>
      <xdr:rowOff>21631</xdr:rowOff>
    </xdr:from>
    <xdr:to>
      <xdr:col>7</xdr:col>
      <xdr:colOff>266360</xdr:colOff>
      <xdr:row>125</xdr:row>
      <xdr:rowOff>107852</xdr:rowOff>
    </xdr:to>
    <xdr:cxnSp macro="">
      <xdr:nvCxnSpPr>
        <xdr:cNvPr id="438" name="Conector recto de flecha 437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CxnSpPr/>
      </xdr:nvCxnSpPr>
      <xdr:spPr>
        <a:xfrm flipH="1" flipV="1">
          <a:off x="2114980" y="2379841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415958</xdr:colOff>
      <xdr:row>124</xdr:row>
      <xdr:rowOff>22491</xdr:rowOff>
    </xdr:from>
    <xdr:to>
      <xdr:col>7</xdr:col>
      <xdr:colOff>418760</xdr:colOff>
      <xdr:row>125</xdr:row>
      <xdr:rowOff>108712</xdr:rowOff>
    </xdr:to>
    <xdr:cxnSp macro="">
      <xdr:nvCxnSpPr>
        <xdr:cNvPr id="439" name="Conector recto de flecha 438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CxnSpPr/>
      </xdr:nvCxnSpPr>
      <xdr:spPr>
        <a:xfrm flipH="1" flipV="1">
          <a:off x="2267380" y="2379927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34633</xdr:colOff>
      <xdr:row>124</xdr:row>
      <xdr:rowOff>17325</xdr:rowOff>
    </xdr:from>
    <xdr:to>
      <xdr:col>8</xdr:col>
      <xdr:colOff>37435</xdr:colOff>
      <xdr:row>125</xdr:row>
      <xdr:rowOff>103546</xdr:rowOff>
    </xdr:to>
    <xdr:cxnSp macro="">
      <xdr:nvCxnSpPr>
        <xdr:cNvPr id="440" name="Conector recto de flecha 439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CxnSpPr/>
      </xdr:nvCxnSpPr>
      <xdr:spPr>
        <a:xfrm flipH="1" flipV="1">
          <a:off x="862117" y="23794106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187033</xdr:colOff>
      <xdr:row>124</xdr:row>
      <xdr:rowOff>22513</xdr:rowOff>
    </xdr:from>
    <xdr:to>
      <xdr:col>8</xdr:col>
      <xdr:colOff>189835</xdr:colOff>
      <xdr:row>125</xdr:row>
      <xdr:rowOff>108734</xdr:rowOff>
    </xdr:to>
    <xdr:cxnSp macro="">
      <xdr:nvCxnSpPr>
        <xdr:cNvPr id="441" name="Conector recto de flecha 440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CxnSpPr/>
      </xdr:nvCxnSpPr>
      <xdr:spPr>
        <a:xfrm flipH="1" flipV="1">
          <a:off x="1014517" y="23799294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339433</xdr:colOff>
      <xdr:row>124</xdr:row>
      <xdr:rowOff>19049</xdr:rowOff>
    </xdr:from>
    <xdr:to>
      <xdr:col>8</xdr:col>
      <xdr:colOff>342235</xdr:colOff>
      <xdr:row>125</xdr:row>
      <xdr:rowOff>105270</xdr:rowOff>
    </xdr:to>
    <xdr:cxnSp macro="">
      <xdr:nvCxnSpPr>
        <xdr:cNvPr id="442" name="Conector recto de flecha 44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CxnSpPr/>
      </xdr:nvCxnSpPr>
      <xdr:spPr>
        <a:xfrm flipH="1" flipV="1">
          <a:off x="1166917" y="2379583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491833</xdr:colOff>
      <xdr:row>124</xdr:row>
      <xdr:rowOff>11245</xdr:rowOff>
    </xdr:from>
    <xdr:to>
      <xdr:col>8</xdr:col>
      <xdr:colOff>494635</xdr:colOff>
      <xdr:row>125</xdr:row>
      <xdr:rowOff>97466</xdr:rowOff>
    </xdr:to>
    <xdr:cxnSp macro="">
      <xdr:nvCxnSpPr>
        <xdr:cNvPr id="443" name="Conector recto de flecha 44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CxnSpPr/>
      </xdr:nvCxnSpPr>
      <xdr:spPr>
        <a:xfrm flipH="1" flipV="1">
          <a:off x="1319317" y="23788026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129017</xdr:colOff>
      <xdr:row>124</xdr:row>
      <xdr:rowOff>16439</xdr:rowOff>
    </xdr:from>
    <xdr:to>
      <xdr:col>9</xdr:col>
      <xdr:colOff>131819</xdr:colOff>
      <xdr:row>125</xdr:row>
      <xdr:rowOff>102660</xdr:rowOff>
    </xdr:to>
    <xdr:cxnSp macro="">
      <xdr:nvCxnSpPr>
        <xdr:cNvPr id="444" name="Conector recto de flecha 44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CxnSpPr/>
      </xdr:nvCxnSpPr>
      <xdr:spPr>
        <a:xfrm flipH="1" flipV="1">
          <a:off x="1468470" y="2379322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281417</xdr:colOff>
      <xdr:row>124</xdr:row>
      <xdr:rowOff>21631</xdr:rowOff>
    </xdr:from>
    <xdr:to>
      <xdr:col>9</xdr:col>
      <xdr:colOff>284219</xdr:colOff>
      <xdr:row>125</xdr:row>
      <xdr:rowOff>107852</xdr:rowOff>
    </xdr:to>
    <xdr:cxnSp macro="">
      <xdr:nvCxnSpPr>
        <xdr:cNvPr id="445" name="Conector recto de flecha 444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CxnSpPr/>
      </xdr:nvCxnSpPr>
      <xdr:spPr>
        <a:xfrm flipH="1" flipV="1">
          <a:off x="1620870" y="2379841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433817</xdr:colOff>
      <xdr:row>124</xdr:row>
      <xdr:rowOff>22491</xdr:rowOff>
    </xdr:from>
    <xdr:to>
      <xdr:col>9</xdr:col>
      <xdr:colOff>436619</xdr:colOff>
      <xdr:row>125</xdr:row>
      <xdr:rowOff>108712</xdr:rowOff>
    </xdr:to>
    <xdr:cxnSp macro="">
      <xdr:nvCxnSpPr>
        <xdr:cNvPr id="446" name="Conector recto de flecha 445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CxnSpPr/>
      </xdr:nvCxnSpPr>
      <xdr:spPr>
        <a:xfrm flipH="1" flipV="1">
          <a:off x="1773270" y="23799272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57581</xdr:colOff>
      <xdr:row>124</xdr:row>
      <xdr:rowOff>16439</xdr:rowOff>
    </xdr:from>
    <xdr:to>
      <xdr:col>10</xdr:col>
      <xdr:colOff>60383</xdr:colOff>
      <xdr:row>125</xdr:row>
      <xdr:rowOff>102660</xdr:rowOff>
    </xdr:to>
    <xdr:cxnSp macro="">
      <xdr:nvCxnSpPr>
        <xdr:cNvPr id="447" name="Conector recto de flecha 446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CxnSpPr/>
      </xdr:nvCxnSpPr>
      <xdr:spPr>
        <a:xfrm flipH="1" flipV="1">
          <a:off x="4992722" y="23793220"/>
          <a:ext cx="2802" cy="3064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325856</xdr:colOff>
      <xdr:row>177</xdr:row>
      <xdr:rowOff>1</xdr:rowOff>
    </xdr:from>
    <xdr:to>
      <xdr:col>3</xdr:col>
      <xdr:colOff>90237</xdr:colOff>
      <xdr:row>177</xdr:row>
      <xdr:rowOff>5015</xdr:rowOff>
    </xdr:to>
    <xdr:cxnSp macro="">
      <xdr:nvCxnSpPr>
        <xdr:cNvPr id="67709" name="Conector recto de flecha 67708">
          <a:extLst>
            <a:ext uri="{FF2B5EF4-FFF2-40B4-BE49-F238E27FC236}">
              <a16:creationId xmlns:a16="http://schemas.microsoft.com/office/drawing/2014/main" id="{00000000-0008-0000-0000-00007D080100}"/>
            </a:ext>
          </a:extLst>
        </xdr:cNvPr>
        <xdr:cNvCxnSpPr/>
      </xdr:nvCxnSpPr>
      <xdr:spPr>
        <a:xfrm>
          <a:off x="1158040" y="29718001"/>
          <a:ext cx="280736" cy="50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418098</xdr:colOff>
      <xdr:row>172</xdr:row>
      <xdr:rowOff>65171</xdr:rowOff>
    </xdr:from>
    <xdr:to>
      <xdr:col>7</xdr:col>
      <xdr:colOff>290763</xdr:colOff>
      <xdr:row>172</xdr:row>
      <xdr:rowOff>67178</xdr:rowOff>
    </xdr:to>
    <xdr:cxnSp macro="">
      <xdr:nvCxnSpPr>
        <xdr:cNvPr id="475" name="Conector recto de flecha 474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CxnSpPr/>
      </xdr:nvCxnSpPr>
      <xdr:spPr>
        <a:xfrm flipV="1">
          <a:off x="3315703" y="28830671"/>
          <a:ext cx="389021" cy="200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284747</xdr:colOff>
      <xdr:row>171</xdr:row>
      <xdr:rowOff>59159</xdr:rowOff>
    </xdr:from>
    <xdr:to>
      <xdr:col>8</xdr:col>
      <xdr:colOff>310816</xdr:colOff>
      <xdr:row>171</xdr:row>
      <xdr:rowOff>65171</xdr:rowOff>
    </xdr:to>
    <xdr:cxnSp macro="">
      <xdr:nvCxnSpPr>
        <xdr:cNvPr id="477" name="Conector recto de flecha 476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CxnSpPr/>
      </xdr:nvCxnSpPr>
      <xdr:spPr>
        <a:xfrm>
          <a:off x="3698708" y="28634159"/>
          <a:ext cx="542424" cy="601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80596</xdr:colOff>
      <xdr:row>173</xdr:row>
      <xdr:rowOff>183178</xdr:rowOff>
    </xdr:from>
    <xdr:to>
      <xdr:col>3</xdr:col>
      <xdr:colOff>505559</xdr:colOff>
      <xdr:row>175</xdr:row>
      <xdr:rowOff>95251</xdr:rowOff>
    </xdr:to>
    <xdr:cxnSp macro="">
      <xdr:nvCxnSpPr>
        <xdr:cNvPr id="70" name="Conector: curvad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rot="10800000">
          <a:off x="1421423" y="29109870"/>
          <a:ext cx="424963" cy="29307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21981</xdr:colOff>
      <xdr:row>169</xdr:row>
      <xdr:rowOff>109904</xdr:rowOff>
    </xdr:from>
    <xdr:to>
      <xdr:col>6</xdr:col>
      <xdr:colOff>432288</xdr:colOff>
      <xdr:row>171</xdr:row>
      <xdr:rowOff>0</xdr:rowOff>
    </xdr:to>
    <xdr:cxnSp macro="">
      <xdr:nvCxnSpPr>
        <xdr:cNvPr id="483" name="Conector: curvado 48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CxnSpPr/>
      </xdr:nvCxnSpPr>
      <xdr:spPr>
        <a:xfrm>
          <a:off x="2901462" y="28274596"/>
          <a:ext cx="410307" cy="271096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306269</xdr:colOff>
      <xdr:row>172</xdr:row>
      <xdr:rowOff>101118</xdr:rowOff>
    </xdr:from>
    <xdr:to>
      <xdr:col>9</xdr:col>
      <xdr:colOff>131886</xdr:colOff>
      <xdr:row>173</xdr:row>
      <xdr:rowOff>95251</xdr:rowOff>
    </xdr:to>
    <xdr:cxnSp macro="">
      <xdr:nvCxnSpPr>
        <xdr:cNvPr id="487" name="Conector: curvado 486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CxnSpPr/>
      </xdr:nvCxnSpPr>
      <xdr:spPr>
        <a:xfrm rot="10800000">
          <a:off x="4211519" y="28837310"/>
          <a:ext cx="353155" cy="184633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120448</xdr:colOff>
      <xdr:row>151</xdr:row>
      <xdr:rowOff>146539</xdr:rowOff>
    </xdr:from>
    <xdr:ext cx="2438400" cy="2535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1" name="126 CuadroTexto">
              <a:extLst>
                <a:ext uri="{FF2B5EF4-FFF2-40B4-BE49-F238E27FC236}">
                  <a16:creationId xmlns:a16="http://schemas.microsoft.com/office/drawing/2014/main" id="{00000000-0008-0000-0000-0000EB010000}"/>
                </a:ext>
              </a:extLst>
            </xdr:cNvPr>
            <xdr:cNvSpPr txBox="1"/>
          </xdr:nvSpPr>
          <xdr:spPr>
            <a:xfrm>
              <a:off x="433412" y="28728343"/>
              <a:ext cx="2438400" cy="253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=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f’c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 </m:t>
                  </m:r>
                  <m:sSup>
                    <m:sSup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e>
                    <m:sup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·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w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·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(1−0.59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·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w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)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1" name="126 CuadroTexto">
              <a:extLst>
                <a:ext uri="{FF2B5EF4-FFF2-40B4-BE49-F238E27FC236}">
                  <a16:creationId xmlns:a16="http://schemas.microsoft.com/office/drawing/2014/main" id="{E8651DE0-BB2D-427C-BA67-FD5A4DB4A189}"/>
                </a:ext>
              </a:extLst>
            </xdr:cNvPr>
            <xdr:cNvSpPr txBox="1"/>
          </xdr:nvSpPr>
          <xdr:spPr>
            <a:xfrm>
              <a:off x="433412" y="28728343"/>
              <a:ext cx="2438400" cy="2535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=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φ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 "f’c "· "b "·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 " · " w" · "(1−0.59" · " w)</a:t>
              </a:r>
            </a:p>
          </xdr:txBody>
        </xdr:sp>
      </mc:Fallback>
    </mc:AlternateContent>
    <xdr:clientData/>
  </xdr:oneCellAnchor>
  <xdr:oneCellAnchor>
    <xdr:from>
      <xdr:col>1</xdr:col>
      <xdr:colOff>225620</xdr:colOff>
      <xdr:row>182</xdr:row>
      <xdr:rowOff>175846</xdr:rowOff>
    </xdr:from>
    <xdr:ext cx="1392114" cy="233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8" name="29 CuadroTexto">
              <a:extLst>
                <a:ext uri="{FF2B5EF4-FFF2-40B4-BE49-F238E27FC236}">
                  <a16:creationId xmlns:a16="http://schemas.microsoft.com/office/drawing/2014/main" id="{00000000-0008-0000-0000-000052010000}"/>
                </a:ext>
              </a:extLst>
            </xdr:cNvPr>
            <xdr:cNvSpPr txBox="1"/>
          </xdr:nvSpPr>
          <xdr:spPr>
            <a:xfrm>
              <a:off x="540930" y="34945380"/>
              <a:ext cx="1392114" cy="23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(Re +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38" name="29 CuadroTexto"/>
            <xdr:cNvSpPr txBox="1"/>
          </xdr:nvSpPr>
          <xdr:spPr>
            <a:xfrm xmlns:a="http://schemas.openxmlformats.org/drawingml/2006/main">
              <a:off x="540930" y="34945380"/>
              <a:ext cx="1392114" cy="23316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(Re +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 xmlns:a="http://schemas.openxmlformats.org/drawingml/2006/main"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5</xdr:col>
      <xdr:colOff>64472</xdr:colOff>
      <xdr:row>185</xdr:row>
      <xdr:rowOff>161926</xdr:rowOff>
    </xdr:from>
    <xdr:ext cx="1474181" cy="233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0" name="128 CuadroTexto">
              <a:extLst>
                <a:ext uri="{FF2B5EF4-FFF2-40B4-BE49-F238E27FC236}">
                  <a16:creationId xmlns:a16="http://schemas.microsoft.com/office/drawing/2014/main" id="{00000000-0008-0000-0000-000054010000}"/>
                </a:ext>
              </a:extLst>
            </xdr:cNvPr>
            <xdr:cNvSpPr txBox="1"/>
          </xdr:nvSpPr>
          <xdr:spPr>
            <a:xfrm>
              <a:off x="2431068" y="34268753"/>
              <a:ext cx="1474181" cy="233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Vd1 =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V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2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WNU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Y1</a:t>
              </a:r>
            </a:p>
          </xdr:txBody>
        </xdr:sp>
      </mc:Choice>
      <mc:Fallback xmlns="">
        <xdr:sp macro="" textlink="">
          <xdr:nvSpPr>
            <xdr:cNvPr id="340" name="128 CuadroTexto">
              <a:extLst>
                <a:ext uri="{FF2B5EF4-FFF2-40B4-BE49-F238E27FC236}">
                  <a16:creationId xmlns:a16="http://schemas.microsoft.com/office/drawing/2014/main" id="{04EFDA78-83FE-4481-8D77-6F8663B6AD17}"/>
                </a:ext>
              </a:extLst>
            </xdr:cNvPr>
            <xdr:cNvSpPr txBox="1"/>
          </xdr:nvSpPr>
          <xdr:spPr>
            <a:xfrm>
              <a:off x="2431068" y="34268753"/>
              <a:ext cx="1474181" cy="233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Vd1 = 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WNU "·" Y1</a:t>
              </a:r>
            </a:p>
          </xdr:txBody>
        </xdr:sp>
      </mc:Fallback>
    </mc:AlternateContent>
    <xdr:clientData/>
  </xdr:oneCellAnchor>
  <xdr:oneCellAnchor>
    <xdr:from>
      <xdr:col>1</xdr:col>
      <xdr:colOff>131881</xdr:colOff>
      <xdr:row>188</xdr:row>
      <xdr:rowOff>75467</xdr:rowOff>
    </xdr:from>
    <xdr:ext cx="1077059" cy="3055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1" name="128 CuadroTexto">
              <a:extLst>
                <a:ext uri="{FF2B5EF4-FFF2-40B4-BE49-F238E27FC236}">
                  <a16:creationId xmlns:a16="http://schemas.microsoft.com/office/drawing/2014/main" id="{00000000-0008-0000-0000-000055010000}"/>
                </a:ext>
              </a:extLst>
            </xdr:cNvPr>
            <xdr:cNvSpPr txBox="1"/>
          </xdr:nvSpPr>
          <xdr:spPr>
            <a:xfrm>
              <a:off x="446939" y="34944294"/>
              <a:ext cx="1077059" cy="3055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Y2 =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num>
                    <m:den>
                      <m: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Choice>
      <mc:Fallback xmlns="">
        <xdr:sp macro="" textlink="">
          <xdr:nvSpPr>
            <xdr:cNvPr id="341" name="128 CuadroTexto">
              <a:extLst>
                <a:ext uri="{FF2B5EF4-FFF2-40B4-BE49-F238E27FC236}">
                  <a16:creationId xmlns:a16="http://schemas.microsoft.com/office/drawing/2014/main" id="{4EC190B0-05E0-4A96-9840-AA86478BCDCB}"/>
                </a:ext>
              </a:extLst>
            </xdr:cNvPr>
            <xdr:cNvSpPr txBox="1"/>
          </xdr:nvSpPr>
          <xdr:spPr>
            <a:xfrm>
              <a:off x="446939" y="34944294"/>
              <a:ext cx="1077059" cy="3055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Y2 = 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Fallback>
    </mc:AlternateContent>
    <xdr:clientData/>
  </xdr:oneCellAnchor>
  <xdr:oneCellAnchor>
    <xdr:from>
      <xdr:col>5</xdr:col>
      <xdr:colOff>64472</xdr:colOff>
      <xdr:row>188</xdr:row>
      <xdr:rowOff>161926</xdr:rowOff>
    </xdr:from>
    <xdr:ext cx="1474181" cy="233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2" name="128 CuadroTexto">
              <a:extLst>
                <a:ext uri="{FF2B5EF4-FFF2-40B4-BE49-F238E27FC236}">
                  <a16:creationId xmlns:a16="http://schemas.microsoft.com/office/drawing/2014/main" id="{00000000-0008-0000-0000-000056010000}"/>
                </a:ext>
              </a:extLst>
            </xdr:cNvPr>
            <xdr:cNvSpPr txBox="1"/>
          </xdr:nvSpPr>
          <xdr:spPr>
            <a:xfrm>
              <a:off x="2431068" y="34268753"/>
              <a:ext cx="1474181" cy="233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Vd2 = 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V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4−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WNU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Y2</a:t>
              </a:r>
            </a:p>
          </xdr:txBody>
        </xdr:sp>
      </mc:Choice>
      <mc:Fallback xmlns="">
        <xdr:sp macro="" textlink="">
          <xdr:nvSpPr>
            <xdr:cNvPr id="342" name="128 CuadroTexto">
              <a:extLst>
                <a:ext uri="{FF2B5EF4-FFF2-40B4-BE49-F238E27FC236}">
                  <a16:creationId xmlns:a16="http://schemas.microsoft.com/office/drawing/2014/main" id="{DA736021-B49A-487E-A6F4-ECB4B20F01AB}"/>
                </a:ext>
              </a:extLst>
            </xdr:cNvPr>
            <xdr:cNvSpPr txBox="1"/>
          </xdr:nvSpPr>
          <xdr:spPr>
            <a:xfrm>
              <a:off x="2431068" y="34268753"/>
              <a:ext cx="1474181" cy="233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Vd2 = 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V4−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WNU "·" Y2</a:t>
              </a:r>
            </a:p>
          </xdr:txBody>
        </xdr:sp>
      </mc:Fallback>
    </mc:AlternateContent>
    <xdr:clientData/>
  </xdr:oneCellAnchor>
  <xdr:oneCellAnchor>
    <xdr:from>
      <xdr:col>1</xdr:col>
      <xdr:colOff>212482</xdr:colOff>
      <xdr:row>195</xdr:row>
      <xdr:rowOff>183173</xdr:rowOff>
    </xdr:from>
    <xdr:ext cx="1421421" cy="233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4" name="29 CuadroTexto">
              <a:extLst>
                <a:ext uri="{FF2B5EF4-FFF2-40B4-BE49-F238E27FC236}">
                  <a16:creationId xmlns:a16="http://schemas.microsoft.com/office/drawing/2014/main" id="{00000000-0008-0000-0000-000058010000}"/>
                </a:ext>
              </a:extLst>
            </xdr:cNvPr>
            <xdr:cNvSpPr txBox="1"/>
          </xdr:nvSpPr>
          <xdr:spPr>
            <a:xfrm>
              <a:off x="527540" y="36195000"/>
              <a:ext cx="1421421" cy="23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(Re +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44" name="29 CuadroTexto">
              <a:extLst>
                <a:ext uri="{FF2B5EF4-FFF2-40B4-BE49-F238E27FC236}">
                  <a16:creationId xmlns:a16="http://schemas.microsoft.com/office/drawing/2014/main" id="{A9EF3D15-E5A9-462E-8B67-BCECC7BE0550}"/>
                </a:ext>
              </a:extLst>
            </xdr:cNvPr>
            <xdr:cNvSpPr txBox="1"/>
          </xdr:nvSpPr>
          <xdr:spPr>
            <a:xfrm>
              <a:off x="527540" y="36195000"/>
              <a:ext cx="1421421" cy="23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hz - (Re +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/2)</a:t>
              </a:r>
              <a:endParaRPr lang="es-ES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  <a:p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164726</xdr:colOff>
      <xdr:row>198</xdr:row>
      <xdr:rowOff>82036</xdr:rowOff>
    </xdr:from>
    <xdr:ext cx="1077059" cy="3055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5" name="128 CuadroTexto">
              <a:extLst>
                <a:ext uri="{FF2B5EF4-FFF2-40B4-BE49-F238E27FC236}">
                  <a16:creationId xmlns:a16="http://schemas.microsoft.com/office/drawing/2014/main" id="{00000000-0008-0000-0000-000059010000}"/>
                </a:ext>
              </a:extLst>
            </xdr:cNvPr>
            <xdr:cNvSpPr txBox="1"/>
          </xdr:nvSpPr>
          <xdr:spPr>
            <a:xfrm>
              <a:off x="480036" y="36520088"/>
              <a:ext cx="1077059" cy="3055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Y3 =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i</m:t>
                      </m:r>
                    </m:num>
                    <m:den>
                      <m:r>
                        <a:rPr lang="es-PE" sz="110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Choice>
      <mc:Fallback xmlns="">
        <xdr:sp macro="" textlink="">
          <xdr:nvSpPr>
            <xdr:cNvPr id="345" name="128 CuadroTexto"/>
            <xdr:cNvSpPr txBox="1"/>
          </xdr:nvSpPr>
          <xdr:spPr>
            <a:xfrm xmlns:a="http://schemas.openxmlformats.org/drawingml/2006/main">
              <a:off x="480036" y="36520088"/>
              <a:ext cx="1077059" cy="30553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Y3 =  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i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+ d</a:t>
              </a:r>
            </a:p>
          </xdr:txBody>
        </xdr:sp>
      </mc:Fallback>
    </mc:AlternateContent>
    <xdr:clientData/>
  </xdr:oneCellAnchor>
  <xdr:oneCellAnchor>
    <xdr:from>
      <xdr:col>5</xdr:col>
      <xdr:colOff>64472</xdr:colOff>
      <xdr:row>198</xdr:row>
      <xdr:rowOff>110637</xdr:rowOff>
    </xdr:from>
    <xdr:ext cx="1781913" cy="3069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6" name="128 CuadroTexto">
              <a:extLst>
                <a:ext uri="{FF2B5EF4-FFF2-40B4-BE49-F238E27FC236}">
                  <a16:creationId xmlns:a16="http://schemas.microsoft.com/office/drawing/2014/main" id="{00000000-0008-0000-0000-00005A010000}"/>
                </a:ext>
              </a:extLst>
            </xdr:cNvPr>
            <xdr:cNvSpPr txBox="1"/>
          </xdr:nvSpPr>
          <xdr:spPr>
            <a:xfrm>
              <a:off x="2431068" y="36884464"/>
              <a:ext cx="1781913" cy="306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Vd3 =  WNU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(Lv 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ti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Y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3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</a:p>
          </xdr:txBody>
        </xdr:sp>
      </mc:Choice>
      <mc:Fallback xmlns="">
        <xdr:sp macro="" textlink="">
          <xdr:nvSpPr>
            <xdr:cNvPr id="346" name="128 CuadroTexto">
              <a:extLst>
                <a:ext uri="{FF2B5EF4-FFF2-40B4-BE49-F238E27FC236}">
                  <a16:creationId xmlns:a16="http://schemas.microsoft.com/office/drawing/2014/main" id="{8E6FAB6F-86F6-4497-ACAC-04BE70AA12EE}"/>
                </a:ext>
              </a:extLst>
            </xdr:cNvPr>
            <xdr:cNvSpPr txBox="1"/>
          </xdr:nvSpPr>
          <xdr:spPr>
            <a:xfrm>
              <a:off x="2431068" y="36884464"/>
              <a:ext cx="1781913" cy="3069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Vd3 =  WNU "·" (Lv +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ti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-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Y3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44" name="Object 13860" hidden="1">
              <a:extLst>
                <a:ext uri="{63B3BB69-23CF-44E3-9099-C40C66FF867C}">
                  <a14:compatExt spid="_x0000_s81444"/>
                </a:ext>
                <a:ext uri="{FF2B5EF4-FFF2-40B4-BE49-F238E27FC236}">
                  <a16:creationId xmlns:a16="http://schemas.microsoft.com/office/drawing/2014/main" id="{00000000-0008-0000-0000-000024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45" name="Object 13861" hidden="1">
              <a:extLst>
                <a:ext uri="{63B3BB69-23CF-44E3-9099-C40C66FF867C}">
                  <a14:compatExt spid="_x0000_s81445"/>
                </a:ext>
                <a:ext uri="{FF2B5EF4-FFF2-40B4-BE49-F238E27FC236}">
                  <a16:creationId xmlns:a16="http://schemas.microsoft.com/office/drawing/2014/main" id="{00000000-0008-0000-0000-000025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46" name="Object 13862" hidden="1">
              <a:extLst>
                <a:ext uri="{63B3BB69-23CF-44E3-9099-C40C66FF867C}">
                  <a14:compatExt spid="_x0000_s81446"/>
                </a:ext>
                <a:ext uri="{FF2B5EF4-FFF2-40B4-BE49-F238E27FC236}">
                  <a16:creationId xmlns:a16="http://schemas.microsoft.com/office/drawing/2014/main" id="{00000000-0008-0000-0000-000026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216</xdr:row>
          <xdr:rowOff>0</xdr:rowOff>
        </xdr:from>
        <xdr:to>
          <xdr:col>4</xdr:col>
          <xdr:colOff>274320</xdr:colOff>
          <xdr:row>216</xdr:row>
          <xdr:rowOff>0</xdr:rowOff>
        </xdr:to>
        <xdr:sp macro="" textlink="">
          <xdr:nvSpPr>
            <xdr:cNvPr id="81447" name="Object 13863" hidden="1">
              <a:extLst>
                <a:ext uri="{63B3BB69-23CF-44E3-9099-C40C66FF867C}">
                  <a14:compatExt spid="_x0000_s81447"/>
                </a:ext>
                <a:ext uri="{FF2B5EF4-FFF2-40B4-BE49-F238E27FC236}">
                  <a16:creationId xmlns:a16="http://schemas.microsoft.com/office/drawing/2014/main" id="{00000000-0008-0000-0000-000027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216</xdr:row>
          <xdr:rowOff>0</xdr:rowOff>
        </xdr:from>
        <xdr:to>
          <xdr:col>10</xdr:col>
          <xdr:colOff>137160</xdr:colOff>
          <xdr:row>216</xdr:row>
          <xdr:rowOff>0</xdr:rowOff>
        </xdr:to>
        <xdr:sp macro="" textlink="">
          <xdr:nvSpPr>
            <xdr:cNvPr id="81448" name="Object 13864" hidden="1">
              <a:extLst>
                <a:ext uri="{63B3BB69-23CF-44E3-9099-C40C66FF867C}">
                  <a14:compatExt spid="_x0000_s81448"/>
                </a:ext>
                <a:ext uri="{FF2B5EF4-FFF2-40B4-BE49-F238E27FC236}">
                  <a16:creationId xmlns:a16="http://schemas.microsoft.com/office/drawing/2014/main" id="{00000000-0008-0000-0000-000028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216</xdr:row>
          <xdr:rowOff>0</xdr:rowOff>
        </xdr:from>
        <xdr:to>
          <xdr:col>5</xdr:col>
          <xdr:colOff>388620</xdr:colOff>
          <xdr:row>216</xdr:row>
          <xdr:rowOff>0</xdr:rowOff>
        </xdr:to>
        <xdr:sp macro="" textlink="">
          <xdr:nvSpPr>
            <xdr:cNvPr id="81449" name="Object 13865" hidden="1">
              <a:extLst>
                <a:ext uri="{63B3BB69-23CF-44E3-9099-C40C66FF867C}">
                  <a14:compatExt spid="_x0000_s81449"/>
                </a:ext>
                <a:ext uri="{FF2B5EF4-FFF2-40B4-BE49-F238E27FC236}">
                  <a16:creationId xmlns:a16="http://schemas.microsoft.com/office/drawing/2014/main" id="{00000000-0008-0000-0000-000029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216</xdr:row>
          <xdr:rowOff>0</xdr:rowOff>
        </xdr:from>
        <xdr:to>
          <xdr:col>10</xdr:col>
          <xdr:colOff>175260</xdr:colOff>
          <xdr:row>216</xdr:row>
          <xdr:rowOff>0</xdr:rowOff>
        </xdr:to>
        <xdr:sp macro="" textlink="">
          <xdr:nvSpPr>
            <xdr:cNvPr id="81450" name="Object 13866" hidden="1">
              <a:extLst>
                <a:ext uri="{63B3BB69-23CF-44E3-9099-C40C66FF867C}">
                  <a14:compatExt spid="_x0000_s81450"/>
                </a:ext>
                <a:ext uri="{FF2B5EF4-FFF2-40B4-BE49-F238E27FC236}">
                  <a16:creationId xmlns:a16="http://schemas.microsoft.com/office/drawing/2014/main" id="{00000000-0008-0000-0000-00002A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216</xdr:row>
          <xdr:rowOff>0</xdr:rowOff>
        </xdr:from>
        <xdr:to>
          <xdr:col>5</xdr:col>
          <xdr:colOff>22860</xdr:colOff>
          <xdr:row>216</xdr:row>
          <xdr:rowOff>0</xdr:rowOff>
        </xdr:to>
        <xdr:sp macro="" textlink="">
          <xdr:nvSpPr>
            <xdr:cNvPr id="81451" name="Object 13867" hidden="1">
              <a:extLst>
                <a:ext uri="{63B3BB69-23CF-44E3-9099-C40C66FF867C}">
                  <a14:compatExt spid="_x0000_s81451"/>
                </a:ext>
                <a:ext uri="{FF2B5EF4-FFF2-40B4-BE49-F238E27FC236}">
                  <a16:creationId xmlns:a16="http://schemas.microsoft.com/office/drawing/2014/main" id="{00000000-0008-0000-0000-00002B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216</xdr:row>
          <xdr:rowOff>0</xdr:rowOff>
        </xdr:from>
        <xdr:to>
          <xdr:col>9</xdr:col>
          <xdr:colOff>220980</xdr:colOff>
          <xdr:row>216</xdr:row>
          <xdr:rowOff>0</xdr:rowOff>
        </xdr:to>
        <xdr:sp macro="" textlink="">
          <xdr:nvSpPr>
            <xdr:cNvPr id="81452" name="Object 13868" hidden="1">
              <a:extLst>
                <a:ext uri="{63B3BB69-23CF-44E3-9099-C40C66FF867C}">
                  <a14:compatExt spid="_x0000_s81452"/>
                </a:ext>
                <a:ext uri="{FF2B5EF4-FFF2-40B4-BE49-F238E27FC236}">
                  <a16:creationId xmlns:a16="http://schemas.microsoft.com/office/drawing/2014/main" id="{00000000-0008-0000-0000-00002C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216</xdr:row>
          <xdr:rowOff>0</xdr:rowOff>
        </xdr:from>
        <xdr:to>
          <xdr:col>10</xdr:col>
          <xdr:colOff>68580</xdr:colOff>
          <xdr:row>216</xdr:row>
          <xdr:rowOff>0</xdr:rowOff>
        </xdr:to>
        <xdr:sp macro="" textlink="">
          <xdr:nvSpPr>
            <xdr:cNvPr id="81453" name="Object 13869" hidden="1">
              <a:extLst>
                <a:ext uri="{63B3BB69-23CF-44E3-9099-C40C66FF867C}">
                  <a14:compatExt spid="_x0000_s81453"/>
                </a:ext>
                <a:ext uri="{FF2B5EF4-FFF2-40B4-BE49-F238E27FC236}">
                  <a16:creationId xmlns:a16="http://schemas.microsoft.com/office/drawing/2014/main" id="{00000000-0008-0000-0000-00002D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216</xdr:row>
          <xdr:rowOff>0</xdr:rowOff>
        </xdr:from>
        <xdr:to>
          <xdr:col>9</xdr:col>
          <xdr:colOff>525780</xdr:colOff>
          <xdr:row>216</xdr:row>
          <xdr:rowOff>0</xdr:rowOff>
        </xdr:to>
        <xdr:sp macro="" textlink="">
          <xdr:nvSpPr>
            <xdr:cNvPr id="81454" name="Object 13870" hidden="1">
              <a:extLst>
                <a:ext uri="{63B3BB69-23CF-44E3-9099-C40C66FF867C}">
                  <a14:compatExt spid="_x0000_s81454"/>
                </a:ext>
                <a:ext uri="{FF2B5EF4-FFF2-40B4-BE49-F238E27FC236}">
                  <a16:creationId xmlns:a16="http://schemas.microsoft.com/office/drawing/2014/main" id="{00000000-0008-0000-0000-00002E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216</xdr:row>
          <xdr:rowOff>0</xdr:rowOff>
        </xdr:from>
        <xdr:to>
          <xdr:col>5</xdr:col>
          <xdr:colOff>350520</xdr:colOff>
          <xdr:row>216</xdr:row>
          <xdr:rowOff>0</xdr:rowOff>
        </xdr:to>
        <xdr:sp macro="" textlink="">
          <xdr:nvSpPr>
            <xdr:cNvPr id="81455" name="Object 13871" hidden="1">
              <a:extLst>
                <a:ext uri="{63B3BB69-23CF-44E3-9099-C40C66FF867C}">
                  <a14:compatExt spid="_x0000_s81455"/>
                </a:ext>
                <a:ext uri="{FF2B5EF4-FFF2-40B4-BE49-F238E27FC236}">
                  <a16:creationId xmlns:a16="http://schemas.microsoft.com/office/drawing/2014/main" id="{00000000-0008-0000-0000-00002F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216</xdr:row>
          <xdr:rowOff>0</xdr:rowOff>
        </xdr:from>
        <xdr:to>
          <xdr:col>10</xdr:col>
          <xdr:colOff>213360</xdr:colOff>
          <xdr:row>216</xdr:row>
          <xdr:rowOff>0</xdr:rowOff>
        </xdr:to>
        <xdr:sp macro="" textlink="">
          <xdr:nvSpPr>
            <xdr:cNvPr id="81456" name="Object 13872" hidden="1">
              <a:extLst>
                <a:ext uri="{63B3BB69-23CF-44E3-9099-C40C66FF867C}">
                  <a14:compatExt spid="_x0000_s81456"/>
                </a:ext>
                <a:ext uri="{FF2B5EF4-FFF2-40B4-BE49-F238E27FC236}">
                  <a16:creationId xmlns:a16="http://schemas.microsoft.com/office/drawing/2014/main" id="{00000000-0008-0000-0000-000030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216</xdr:row>
          <xdr:rowOff>0</xdr:rowOff>
        </xdr:from>
        <xdr:to>
          <xdr:col>11</xdr:col>
          <xdr:colOff>373380</xdr:colOff>
          <xdr:row>216</xdr:row>
          <xdr:rowOff>0</xdr:rowOff>
        </xdr:to>
        <xdr:sp macro="" textlink="">
          <xdr:nvSpPr>
            <xdr:cNvPr id="81457" name="Object 13873" hidden="1">
              <a:extLst>
                <a:ext uri="{63B3BB69-23CF-44E3-9099-C40C66FF867C}">
                  <a14:compatExt spid="_x0000_s81457"/>
                </a:ext>
                <a:ext uri="{FF2B5EF4-FFF2-40B4-BE49-F238E27FC236}">
                  <a16:creationId xmlns:a16="http://schemas.microsoft.com/office/drawing/2014/main" id="{00000000-0008-0000-0000-000031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216</xdr:row>
          <xdr:rowOff>0</xdr:rowOff>
        </xdr:from>
        <xdr:to>
          <xdr:col>3</xdr:col>
          <xdr:colOff>373380</xdr:colOff>
          <xdr:row>216</xdr:row>
          <xdr:rowOff>0</xdr:rowOff>
        </xdr:to>
        <xdr:sp macro="" textlink="">
          <xdr:nvSpPr>
            <xdr:cNvPr id="81458" name="Object 13874" hidden="1">
              <a:extLst>
                <a:ext uri="{63B3BB69-23CF-44E3-9099-C40C66FF867C}">
                  <a14:compatExt spid="_x0000_s81458"/>
                </a:ext>
                <a:ext uri="{FF2B5EF4-FFF2-40B4-BE49-F238E27FC236}">
                  <a16:creationId xmlns:a16="http://schemas.microsoft.com/office/drawing/2014/main" id="{00000000-0008-0000-0000-000032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216</xdr:row>
          <xdr:rowOff>0</xdr:rowOff>
        </xdr:from>
        <xdr:to>
          <xdr:col>5</xdr:col>
          <xdr:colOff>22860</xdr:colOff>
          <xdr:row>216</xdr:row>
          <xdr:rowOff>0</xdr:rowOff>
        </xdr:to>
        <xdr:sp macro="" textlink="">
          <xdr:nvSpPr>
            <xdr:cNvPr id="81459" name="Object 13875" hidden="1">
              <a:extLst>
                <a:ext uri="{63B3BB69-23CF-44E3-9099-C40C66FF867C}">
                  <a14:compatExt spid="_x0000_s81459"/>
                </a:ext>
                <a:ext uri="{FF2B5EF4-FFF2-40B4-BE49-F238E27FC236}">
                  <a16:creationId xmlns:a16="http://schemas.microsoft.com/office/drawing/2014/main" id="{00000000-0008-0000-0000-000033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60" name="Object 13876" hidden="1">
              <a:extLst>
                <a:ext uri="{63B3BB69-23CF-44E3-9099-C40C66FF867C}">
                  <a14:compatExt spid="_x0000_s81460"/>
                </a:ext>
                <a:ext uri="{FF2B5EF4-FFF2-40B4-BE49-F238E27FC236}">
                  <a16:creationId xmlns:a16="http://schemas.microsoft.com/office/drawing/2014/main" id="{00000000-0008-0000-0000-000034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61" name="Object 13877" hidden="1">
              <a:extLst>
                <a:ext uri="{63B3BB69-23CF-44E3-9099-C40C66FF867C}">
                  <a14:compatExt spid="_x0000_s81461"/>
                </a:ext>
                <a:ext uri="{FF2B5EF4-FFF2-40B4-BE49-F238E27FC236}">
                  <a16:creationId xmlns:a16="http://schemas.microsoft.com/office/drawing/2014/main" id="{00000000-0008-0000-0000-000035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62" name="Object 13878" hidden="1">
              <a:extLst>
                <a:ext uri="{63B3BB69-23CF-44E3-9099-C40C66FF867C}">
                  <a14:compatExt spid="_x0000_s81462"/>
                </a:ext>
                <a:ext uri="{FF2B5EF4-FFF2-40B4-BE49-F238E27FC236}">
                  <a16:creationId xmlns:a16="http://schemas.microsoft.com/office/drawing/2014/main" id="{00000000-0008-0000-0000-000036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63" name="Object 13879" hidden="1">
              <a:extLst>
                <a:ext uri="{63B3BB69-23CF-44E3-9099-C40C66FF867C}">
                  <a14:compatExt spid="_x0000_s81463"/>
                </a:ext>
                <a:ext uri="{FF2B5EF4-FFF2-40B4-BE49-F238E27FC236}">
                  <a16:creationId xmlns:a16="http://schemas.microsoft.com/office/drawing/2014/main" id="{00000000-0008-0000-0000-000037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216</xdr:row>
          <xdr:rowOff>0</xdr:rowOff>
        </xdr:from>
        <xdr:to>
          <xdr:col>0</xdr:col>
          <xdr:colOff>304800</xdr:colOff>
          <xdr:row>216</xdr:row>
          <xdr:rowOff>0</xdr:rowOff>
        </xdr:to>
        <xdr:sp macro="" textlink="">
          <xdr:nvSpPr>
            <xdr:cNvPr id="81464" name="Object 13880" hidden="1">
              <a:extLst>
                <a:ext uri="{63B3BB69-23CF-44E3-9099-C40C66FF867C}">
                  <a14:compatExt spid="_x0000_s81464"/>
                </a:ext>
                <a:ext uri="{FF2B5EF4-FFF2-40B4-BE49-F238E27FC236}">
                  <a16:creationId xmlns:a16="http://schemas.microsoft.com/office/drawing/2014/main" id="{00000000-0008-0000-0000-000038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216</xdr:row>
          <xdr:rowOff>0</xdr:rowOff>
        </xdr:from>
        <xdr:to>
          <xdr:col>12</xdr:col>
          <xdr:colOff>114300</xdr:colOff>
          <xdr:row>216</xdr:row>
          <xdr:rowOff>0</xdr:rowOff>
        </xdr:to>
        <xdr:sp macro="" textlink="">
          <xdr:nvSpPr>
            <xdr:cNvPr id="81465" name="Object 13881" hidden="1">
              <a:extLst>
                <a:ext uri="{63B3BB69-23CF-44E3-9099-C40C66FF867C}">
                  <a14:compatExt spid="_x0000_s81465"/>
                </a:ext>
                <a:ext uri="{FF2B5EF4-FFF2-40B4-BE49-F238E27FC236}">
                  <a16:creationId xmlns:a16="http://schemas.microsoft.com/office/drawing/2014/main" id="{00000000-0008-0000-0000-0000393E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506730</xdr:colOff>
      <xdr:row>216</xdr:row>
      <xdr:rowOff>216984</xdr:rowOff>
    </xdr:from>
    <xdr:to>
      <xdr:col>10</xdr:col>
      <xdr:colOff>27878</xdr:colOff>
      <xdr:row>217</xdr:row>
      <xdr:rowOff>3810</xdr:rowOff>
    </xdr:to>
    <xdr:cxnSp macro="">
      <xdr:nvCxnSpPr>
        <xdr:cNvPr id="353" name="Conector recto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CxnSpPr/>
      </xdr:nvCxnSpPr>
      <xdr:spPr>
        <a:xfrm flipV="1">
          <a:off x="821788" y="1096215"/>
          <a:ext cx="4151763" cy="663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216</xdr:row>
      <xdr:rowOff>217170</xdr:rowOff>
    </xdr:from>
    <xdr:to>
      <xdr:col>2</xdr:col>
      <xdr:colOff>15240</xdr:colOff>
      <xdr:row>224</xdr:row>
      <xdr:rowOff>201930</xdr:rowOff>
    </xdr:to>
    <xdr:cxnSp macro="">
      <xdr:nvCxnSpPr>
        <xdr:cNvPr id="355" name="Conector recto 354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CxnSpPr/>
      </xdr:nvCxnSpPr>
      <xdr:spPr>
        <a:xfrm>
          <a:off x="827942" y="1096401"/>
          <a:ext cx="15240" cy="174322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224</xdr:row>
      <xdr:rowOff>187526</xdr:rowOff>
    </xdr:from>
    <xdr:to>
      <xdr:col>10</xdr:col>
      <xdr:colOff>35219</xdr:colOff>
      <xdr:row>224</xdr:row>
      <xdr:rowOff>194310</xdr:rowOff>
    </xdr:to>
    <xdr:cxnSp macro="">
      <xdr:nvCxnSpPr>
        <xdr:cNvPr id="357" name="Conector recto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CxnSpPr/>
      </xdr:nvCxnSpPr>
      <xdr:spPr>
        <a:xfrm flipV="1">
          <a:off x="839372" y="2825218"/>
          <a:ext cx="4141520" cy="6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216</xdr:row>
      <xdr:rowOff>201930</xdr:rowOff>
    </xdr:from>
    <xdr:to>
      <xdr:col>10</xdr:col>
      <xdr:colOff>26670</xdr:colOff>
      <xdr:row>224</xdr:row>
      <xdr:rowOff>194310</xdr:rowOff>
    </xdr:to>
    <xdr:cxnSp macro="">
      <xdr:nvCxnSpPr>
        <xdr:cNvPr id="367" name="Conector recto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CxnSpPr/>
      </xdr:nvCxnSpPr>
      <xdr:spPr>
        <a:xfrm>
          <a:off x="4960913" y="1081161"/>
          <a:ext cx="11430" cy="175084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220</xdr:row>
      <xdr:rowOff>19050</xdr:rowOff>
    </xdr:from>
    <xdr:to>
      <xdr:col>3</xdr:col>
      <xdr:colOff>99060</xdr:colOff>
      <xdr:row>221</xdr:row>
      <xdr:rowOff>205740</xdr:rowOff>
    </xdr:to>
    <xdr:sp macro="" textlink="">
      <xdr:nvSpPr>
        <xdr:cNvPr id="370" name="Rectángulo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/>
      </xdr:nvSpPr>
      <xdr:spPr>
        <a:xfrm>
          <a:off x="839372" y="1777512"/>
          <a:ext cx="600515" cy="406497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449580</xdr:colOff>
      <xdr:row>220</xdr:row>
      <xdr:rowOff>19050</xdr:rowOff>
    </xdr:from>
    <xdr:to>
      <xdr:col>8</xdr:col>
      <xdr:colOff>22860</xdr:colOff>
      <xdr:row>221</xdr:row>
      <xdr:rowOff>205740</xdr:rowOff>
    </xdr:to>
    <xdr:sp macro="" textlink="">
      <xdr:nvSpPr>
        <xdr:cNvPr id="371" name="Rectángulo 370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>
          <a:off x="3329061" y="1777512"/>
          <a:ext cx="599049" cy="406497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19050</xdr:colOff>
      <xdr:row>225</xdr:row>
      <xdr:rowOff>169817</xdr:rowOff>
    </xdr:from>
    <xdr:to>
      <xdr:col>3</xdr:col>
      <xdr:colOff>99060</xdr:colOff>
      <xdr:row>225</xdr:row>
      <xdr:rowOff>177437</xdr:rowOff>
    </xdr:to>
    <xdr:cxnSp macro="">
      <xdr:nvCxnSpPr>
        <xdr:cNvPr id="372" name="Conector recto de flecha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CxnSpPr/>
      </xdr:nvCxnSpPr>
      <xdr:spPr>
        <a:xfrm>
          <a:off x="851807" y="41464774"/>
          <a:ext cx="597082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453390</xdr:colOff>
      <xdr:row>225</xdr:row>
      <xdr:rowOff>171999</xdr:rowOff>
    </xdr:from>
    <xdr:to>
      <xdr:col>8</xdr:col>
      <xdr:colOff>19050</xdr:colOff>
      <xdr:row>225</xdr:row>
      <xdr:rowOff>179619</xdr:rowOff>
    </xdr:to>
    <xdr:cxnSp macro="">
      <xdr:nvCxnSpPr>
        <xdr:cNvPr id="373" name="Conector recto de flecha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CxnSpPr/>
      </xdr:nvCxnSpPr>
      <xdr:spPr>
        <a:xfrm>
          <a:off x="3354433" y="41466956"/>
          <a:ext cx="599803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332013</xdr:colOff>
      <xdr:row>219</xdr:row>
      <xdr:rowOff>16331</xdr:rowOff>
    </xdr:from>
    <xdr:to>
      <xdr:col>8</xdr:col>
      <xdr:colOff>332014</xdr:colOff>
      <xdr:row>223</xdr:row>
      <xdr:rowOff>16329</xdr:rowOff>
    </xdr:to>
    <xdr:cxnSp macro="">
      <xdr:nvCxnSpPr>
        <xdr:cNvPr id="375" name="Conector recto de flecha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CxnSpPr/>
      </xdr:nvCxnSpPr>
      <xdr:spPr>
        <a:xfrm flipV="1">
          <a:off x="4267199" y="39787288"/>
          <a:ext cx="1" cy="7619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225</xdr:row>
      <xdr:rowOff>171996</xdr:rowOff>
    </xdr:from>
    <xdr:to>
      <xdr:col>6</xdr:col>
      <xdr:colOff>461010</xdr:colOff>
      <xdr:row>225</xdr:row>
      <xdr:rowOff>171996</xdr:rowOff>
    </xdr:to>
    <xdr:cxnSp macro="">
      <xdr:nvCxnSpPr>
        <xdr:cNvPr id="378" name="Conector recto de flecha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CxnSpPr/>
      </xdr:nvCxnSpPr>
      <xdr:spPr>
        <a:xfrm>
          <a:off x="1437459" y="41466953"/>
          <a:ext cx="192459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9562</xdr:colOff>
      <xdr:row>225</xdr:row>
      <xdr:rowOff>172481</xdr:rowOff>
    </xdr:from>
    <xdr:to>
      <xdr:col>10</xdr:col>
      <xdr:colOff>18436</xdr:colOff>
      <xdr:row>225</xdr:row>
      <xdr:rowOff>180890</xdr:rowOff>
    </xdr:to>
    <xdr:cxnSp macro="">
      <xdr:nvCxnSpPr>
        <xdr:cNvPr id="383" name="Conector recto de flecha 382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CxnSpPr/>
      </xdr:nvCxnSpPr>
      <xdr:spPr>
        <a:xfrm>
          <a:off x="3914812" y="41760096"/>
          <a:ext cx="1049297" cy="84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182405</xdr:colOff>
      <xdr:row>216</xdr:row>
      <xdr:rowOff>193834</xdr:rowOff>
    </xdr:from>
    <xdr:to>
      <xdr:col>10</xdr:col>
      <xdr:colOff>184547</xdr:colOff>
      <xdr:row>224</xdr:row>
      <xdr:rowOff>202406</xdr:rowOff>
    </xdr:to>
    <xdr:cxnSp macro="">
      <xdr:nvCxnSpPr>
        <xdr:cNvPr id="384" name="Conector recto de flecha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CxnSpPr/>
      </xdr:nvCxnSpPr>
      <xdr:spPr>
        <a:xfrm flipH="1" flipV="1">
          <a:off x="5128078" y="1073065"/>
          <a:ext cx="2142" cy="17670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242207</xdr:colOff>
      <xdr:row>223</xdr:row>
      <xdr:rowOff>92526</xdr:rowOff>
    </xdr:from>
    <xdr:to>
      <xdr:col>8</xdr:col>
      <xdr:colOff>266700</xdr:colOff>
      <xdr:row>223</xdr:row>
      <xdr:rowOff>93615</xdr:rowOff>
    </xdr:to>
    <xdr:cxnSp macro="">
      <xdr:nvCxnSpPr>
        <xdr:cNvPr id="388" name="Conector recto de flecha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CxnSpPr/>
      </xdr:nvCxnSpPr>
      <xdr:spPr>
        <a:xfrm flipV="1">
          <a:off x="3143250" y="40625483"/>
          <a:ext cx="1058636" cy="108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484415</xdr:colOff>
      <xdr:row>219</xdr:row>
      <xdr:rowOff>10885</xdr:rowOff>
    </xdr:from>
    <xdr:to>
      <xdr:col>3</xdr:col>
      <xdr:colOff>484416</xdr:colOff>
      <xdr:row>223</xdr:row>
      <xdr:rowOff>10883</xdr:rowOff>
    </xdr:to>
    <xdr:cxnSp macro="">
      <xdr:nvCxnSpPr>
        <xdr:cNvPr id="389" name="Conector recto de flecha 388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CxnSpPr/>
      </xdr:nvCxnSpPr>
      <xdr:spPr>
        <a:xfrm flipV="1">
          <a:off x="1834244" y="39781842"/>
          <a:ext cx="1" cy="7619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5442</xdr:colOff>
      <xdr:row>223</xdr:row>
      <xdr:rowOff>81643</xdr:rowOff>
    </xdr:from>
    <xdr:to>
      <xdr:col>3</xdr:col>
      <xdr:colOff>381000</xdr:colOff>
      <xdr:row>223</xdr:row>
      <xdr:rowOff>88176</xdr:rowOff>
    </xdr:to>
    <xdr:cxnSp macro="">
      <xdr:nvCxnSpPr>
        <xdr:cNvPr id="390" name="Conector recto de flecha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CxnSpPr/>
      </xdr:nvCxnSpPr>
      <xdr:spPr>
        <a:xfrm flipV="1">
          <a:off x="838199" y="40614600"/>
          <a:ext cx="892630" cy="65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173970</xdr:colOff>
      <xdr:row>254</xdr:row>
      <xdr:rowOff>149715</xdr:rowOff>
    </xdr:from>
    <xdr:ext cx="1428858" cy="244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7" name="118 CuadroTexto">
              <a:extLst>
                <a:ext uri="{FF2B5EF4-FFF2-40B4-BE49-F238E27FC236}">
                  <a16:creationId xmlns:a16="http://schemas.microsoft.com/office/drawing/2014/main" id="{00000000-0008-0000-0000-000079010000}"/>
                </a:ext>
              </a:extLst>
            </xdr:cNvPr>
            <xdr:cNvSpPr txBox="1"/>
          </xdr:nvSpPr>
          <xdr:spPr>
            <a:xfrm>
              <a:off x="489280" y="46401801"/>
              <a:ext cx="1428858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c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7" name="118 CuadroTexto"/>
            <xdr:cNvSpPr txBox="1"/>
          </xdr:nvSpPr>
          <xdr:spPr>
            <a:xfrm xmlns:a="http://schemas.openxmlformats.org/drawingml/2006/main">
              <a:off x="489280" y="46401801"/>
              <a:ext cx="1428858" cy="2444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oneCellAnchor>
    <xdr:from>
      <xdr:col>1</xdr:col>
      <xdr:colOff>256762</xdr:colOff>
      <xdr:row>246</xdr:row>
      <xdr:rowOff>92824</xdr:rowOff>
    </xdr:from>
    <xdr:ext cx="1681369" cy="314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118 CuadroTexto">
              <a:extLst>
                <a:ext uri="{FF2B5EF4-FFF2-40B4-BE49-F238E27FC236}">
                  <a16:creationId xmlns:a16="http://schemas.microsoft.com/office/drawing/2014/main" id="{00000000-0008-0000-0000-00007B010000}"/>
                </a:ext>
              </a:extLst>
            </xdr:cNvPr>
            <xdr:cNvSpPr txBox="1"/>
          </xdr:nvSpPr>
          <xdr:spPr>
            <a:xfrm>
              <a:off x="572072" y="44926014"/>
              <a:ext cx="1681369" cy="314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β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≤ 1.1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9" name="118 CuadroTexto"/>
            <xdr:cNvSpPr txBox="1"/>
          </xdr:nvSpPr>
          <xdr:spPr>
            <a:xfrm xmlns:a="http://schemas.openxmlformats.org/drawingml/2006/main">
              <a:off x="572072" y="44926014"/>
              <a:ext cx="1681369" cy="31445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ctr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(2+ 4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≤ 1.1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157654</xdr:colOff>
      <xdr:row>251</xdr:row>
      <xdr:rowOff>144517</xdr:rowOff>
    </xdr:from>
    <xdr:ext cx="1760483" cy="244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118 CuadroTexto">
              <a:extLst>
                <a:ext uri="{FF2B5EF4-FFF2-40B4-BE49-F238E27FC236}">
                  <a16:creationId xmlns:a16="http://schemas.microsoft.com/office/drawing/2014/main" id="{00000000-0008-0000-0000-00007C010000}"/>
                </a:ext>
              </a:extLst>
            </xdr:cNvPr>
            <xdr:cNvSpPr txBox="1"/>
          </xdr:nvSpPr>
          <xdr:spPr>
            <a:xfrm>
              <a:off x="472964" y="45825103"/>
              <a:ext cx="1760483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 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(te+d/2)+(be+d)</a:t>
              </a:r>
            </a:p>
          </xdr:txBody>
        </xdr:sp>
      </mc:Choice>
      <mc:Fallback xmlns="">
        <xdr:sp macro="" textlink="">
          <xdr:nvSpPr>
            <xdr:cNvPr id="380" name="118 CuadroTexto"/>
            <xdr:cNvSpPr txBox="1"/>
          </xdr:nvSpPr>
          <xdr:spPr>
            <a:xfrm xmlns:a="http://schemas.openxmlformats.org/drawingml/2006/main">
              <a:off x="472964" y="45825103"/>
              <a:ext cx="1760483" cy="2444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 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(te+d/2)+(be+d)</a:t>
              </a:r>
            </a:p>
          </xdr:txBody>
        </xdr:sp>
      </mc:Fallback>
    </mc:AlternateContent>
    <xdr:clientData/>
  </xdr:oneCellAnchor>
  <xdr:oneCellAnchor>
    <xdr:from>
      <xdr:col>1</xdr:col>
      <xdr:colOff>151088</xdr:colOff>
      <xdr:row>205</xdr:row>
      <xdr:rowOff>98535</xdr:rowOff>
    </xdr:from>
    <xdr:ext cx="696310" cy="315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1" name="128 CuadroTexto">
              <a:extLst>
                <a:ext uri="{FF2B5EF4-FFF2-40B4-BE49-F238E27FC236}">
                  <a16:creationId xmlns:a16="http://schemas.microsoft.com/office/drawing/2014/main" id="{00000000-0008-0000-0000-00007D010000}"/>
                </a:ext>
              </a:extLst>
            </xdr:cNvPr>
            <xdr:cNvSpPr txBox="1"/>
          </xdr:nvSpPr>
          <xdr:spPr>
            <a:xfrm>
              <a:off x="466398" y="37725569"/>
              <a:ext cx="696310" cy="315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Vu</m:t>
                      </m:r>
                    </m:num>
                    <m:den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381" name="128 CuadroTexto"/>
            <xdr:cNvSpPr txBox="1"/>
          </xdr:nvSpPr>
          <xdr:spPr>
            <a:xfrm xmlns:a="http://schemas.openxmlformats.org/drawingml/2006/main">
              <a:off x="466398" y="37725569"/>
              <a:ext cx="696310" cy="3153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Vu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157657</xdr:colOff>
      <xdr:row>238</xdr:row>
      <xdr:rowOff>91965</xdr:rowOff>
    </xdr:from>
    <xdr:ext cx="696310" cy="315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2" name="128 CuadroTexto">
              <a:extLst>
                <a:ext uri="{FF2B5EF4-FFF2-40B4-BE49-F238E27FC236}">
                  <a16:creationId xmlns:a16="http://schemas.microsoft.com/office/drawing/2014/main" id="{00000000-0008-0000-0000-00007E010000}"/>
                </a:ext>
              </a:extLst>
            </xdr:cNvPr>
            <xdr:cNvSpPr txBox="1"/>
          </xdr:nvSpPr>
          <xdr:spPr>
            <a:xfrm>
              <a:off x="472967" y="44163155"/>
              <a:ext cx="696310" cy="315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Vu</m:t>
                      </m:r>
                    </m:num>
                    <m:den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382" name="128 CuadroTexto"/>
            <xdr:cNvSpPr txBox="1"/>
          </xdr:nvSpPr>
          <xdr:spPr>
            <a:xfrm xmlns:a="http://schemas.openxmlformats.org/drawingml/2006/main">
              <a:off x="472967" y="44163155"/>
              <a:ext cx="696310" cy="3153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Vu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164224</xdr:colOff>
      <xdr:row>269</xdr:row>
      <xdr:rowOff>72259</xdr:rowOff>
    </xdr:from>
    <xdr:ext cx="696310" cy="3153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7" name="128 CuadroTexto">
              <a:extLs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 txBox="1"/>
          </xdr:nvSpPr>
          <xdr:spPr>
            <a:xfrm>
              <a:off x="479534" y="49332931"/>
              <a:ext cx="696310" cy="3153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Vu</m:t>
                      </m:r>
                    </m:num>
                    <m:den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387" name="128 CuadroTexto"/>
            <xdr:cNvSpPr txBox="1"/>
          </xdr:nvSpPr>
          <xdr:spPr>
            <a:xfrm xmlns:a="http://schemas.openxmlformats.org/drawingml/2006/main">
              <a:off x="479534" y="49332931"/>
              <a:ext cx="696310" cy="31531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Vn =  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Vu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1</xdr:col>
      <xdr:colOff>151086</xdr:colOff>
      <xdr:row>272</xdr:row>
      <xdr:rowOff>98535</xdr:rowOff>
    </xdr:from>
    <xdr:ext cx="3282621" cy="3407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1" name="118 CuadroTexto">
              <a:extLs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 txBox="1"/>
          </xdr:nvSpPr>
          <xdr:spPr>
            <a:xfrm>
              <a:off x="466396" y="49930707"/>
              <a:ext cx="3282621" cy="3407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β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≤ 1.1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1" name="118 CuadroTexto"/>
            <xdr:cNvSpPr txBox="1"/>
          </xdr:nvSpPr>
          <xdr:spPr>
            <a:xfrm xmlns:a="http://schemas.openxmlformats.org/drawingml/2006/main">
              <a:off x="466396" y="49930707"/>
              <a:ext cx="3282621" cy="340734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(2+ 4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bo" 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d ≤ 1.1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 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oneCellAnchor>
    <xdr:from>
      <xdr:col>1</xdr:col>
      <xdr:colOff>242395</xdr:colOff>
      <xdr:row>275</xdr:row>
      <xdr:rowOff>22334</xdr:rowOff>
    </xdr:from>
    <xdr:ext cx="923925" cy="325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2" name="119 CuadroTexto">
              <a:extLs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 txBox="1"/>
          </xdr:nvSpPr>
          <xdr:spPr>
            <a:xfrm>
              <a:off x="557705" y="44665024"/>
              <a:ext cx="923925" cy="325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β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Dmayor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Dmenor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</a:p>
          </xdr:txBody>
        </xdr:sp>
      </mc:Choice>
      <mc:Fallback xmlns="">
        <xdr:sp macro="" textlink="">
          <xdr:nvSpPr>
            <xdr:cNvPr id="392" name="119 CuadroTexto"/>
            <xdr:cNvSpPr txBox="1"/>
          </xdr:nvSpPr>
          <xdr:spPr>
            <a:xfrm xmlns:a="http://schemas.openxmlformats.org/drawingml/2006/main">
              <a:off x="557705" y="44665024"/>
              <a:ext cx="923925" cy="32508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sp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= Dmayor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Dmenor </a:t>
              </a:r>
            </a:p>
          </xdr:txBody>
        </xdr:sp>
      </mc:Fallback>
    </mc:AlternateContent>
    <xdr:clientData/>
  </xdr:oneCellAnchor>
  <xdr:oneCellAnchor>
    <xdr:from>
      <xdr:col>1</xdr:col>
      <xdr:colOff>250193</xdr:colOff>
      <xdr:row>278</xdr:row>
      <xdr:rowOff>105962</xdr:rowOff>
    </xdr:from>
    <xdr:ext cx="1681369" cy="3144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3" name="118 CuadroTexto">
              <a:extLs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 txBox="1"/>
          </xdr:nvSpPr>
          <xdr:spPr>
            <a:xfrm>
              <a:off x="565503" y="51081134"/>
              <a:ext cx="1681369" cy="3144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4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β</m:t>
                      </m:r>
                    </m:den>
                  </m:f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≤ 1.1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3" name="118 CuadroTexto"/>
            <xdr:cNvSpPr txBox="1"/>
          </xdr:nvSpPr>
          <xdr:spPr>
            <a:xfrm xmlns:a="http://schemas.openxmlformats.org/drawingml/2006/main">
              <a:off x="565503" y="51081134"/>
              <a:ext cx="1681369" cy="31445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ctr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 = 0.27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(2+ 4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β 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≤ 1.1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157654</xdr:colOff>
      <xdr:row>283</xdr:row>
      <xdr:rowOff>137948</xdr:rowOff>
    </xdr:from>
    <xdr:ext cx="1839312" cy="244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4" name="118 CuadroTexto">
              <a:extLs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 txBox="1"/>
          </xdr:nvSpPr>
          <xdr:spPr>
            <a:xfrm>
              <a:off x="472964" y="52065620"/>
              <a:ext cx="1839312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 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(ti+d)+2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(bi+d)</a:t>
              </a:r>
            </a:p>
          </xdr:txBody>
        </xdr:sp>
      </mc:Choice>
      <mc:Fallback xmlns="">
        <xdr:sp macro="" textlink="">
          <xdr:nvSpPr>
            <xdr:cNvPr id="394" name="118 CuadroTexto"/>
            <xdr:cNvSpPr txBox="1"/>
          </xdr:nvSpPr>
          <xdr:spPr>
            <a:xfrm xmlns:a="http://schemas.openxmlformats.org/drawingml/2006/main">
              <a:off x="472964" y="52065620"/>
              <a:ext cx="1839312" cy="2444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bo 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(ti+d)+2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(bi+d)</a:t>
              </a:r>
            </a:p>
          </xdr:txBody>
        </xdr:sp>
      </mc:Fallback>
    </mc:AlternateContent>
    <xdr:clientData/>
  </xdr:oneCellAnchor>
  <xdr:oneCellAnchor>
    <xdr:from>
      <xdr:col>1</xdr:col>
      <xdr:colOff>173970</xdr:colOff>
      <xdr:row>286</xdr:row>
      <xdr:rowOff>149715</xdr:rowOff>
    </xdr:from>
    <xdr:ext cx="1428858" cy="244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5" name="118 CuadroTexto">
              <a:extLs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 txBox="1"/>
          </xdr:nvSpPr>
          <xdr:spPr>
            <a:xfrm>
              <a:off x="489280" y="46782801"/>
              <a:ext cx="1428858" cy="244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c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f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’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d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 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5" name="118 CuadroTexto"/>
            <xdr:cNvSpPr txBox="1"/>
          </xdr:nvSpPr>
          <xdr:spPr>
            <a:xfrm xmlns:a="http://schemas.openxmlformats.org/drawingml/2006/main">
              <a:off x="489280" y="46782801"/>
              <a:ext cx="1428858" cy="2444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Vc = 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f’c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 "</a:t>
              </a:r>
            </a:p>
          </xdr:txBody>
        </xdr:sp>
      </mc:Fallback>
    </mc:AlternateContent>
    <xdr:clientData/>
  </xdr:oneCellAnchor>
  <xdr:oneCellAnchor>
    <xdr:from>
      <xdr:col>1</xdr:col>
      <xdr:colOff>103135</xdr:colOff>
      <xdr:row>308</xdr:row>
      <xdr:rowOff>44669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6" name="144 CuadroTexto">
              <a:extLs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 txBox="1"/>
          </xdr:nvSpPr>
          <xdr:spPr>
            <a:xfrm>
              <a:off x="418445" y="56734841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6" name="144 CuadroTexto"/>
            <xdr:cNvSpPr txBox="1"/>
          </xdr:nvSpPr>
          <xdr:spPr>
            <a:xfrm xmlns:a="http://schemas.openxmlformats.org/drawingml/2006/main">
              <a:off x="418445" y="56734841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316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7" name="29 CuadroTexto">
              <a:extLs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 txBox="1"/>
          </xdr:nvSpPr>
          <xdr:spPr>
            <a:xfrm>
              <a:off x="557848" y="58366829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7" name="29 CuadroTexto"/>
            <xdr:cNvSpPr txBox="1"/>
          </xdr:nvSpPr>
          <xdr:spPr>
            <a:xfrm xmlns:a="http://schemas.openxmlformats.org/drawingml/2006/main">
              <a:off x="557848" y="58366829"/>
              <a:ext cx="821636" cy="2502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319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8" name="29 CuadroTexto">
              <a:extLs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 txBox="1"/>
          </xdr:nvSpPr>
          <xdr:spPr>
            <a:xfrm>
              <a:off x="540039" y="58913182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398" name="29 CuadroTexto"/>
            <xdr:cNvSpPr txBox="1"/>
          </xdr:nvSpPr>
          <xdr:spPr>
            <a:xfrm xmlns:a="http://schemas.openxmlformats.org/drawingml/2006/main">
              <a:off x="540039" y="58913182"/>
              <a:ext cx="1590676" cy="2502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199698</xdr:colOff>
      <xdr:row>338</xdr:row>
      <xdr:rowOff>88682</xdr:rowOff>
    </xdr:from>
    <xdr:ext cx="647700" cy="292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0" name="142 CuadroTexto">
              <a:extLs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 txBox="1"/>
          </xdr:nvSpPr>
          <xdr:spPr>
            <a:xfrm>
              <a:off x="512662" y="55102361"/>
              <a:ext cx="647700" cy="292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a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0" name="142 CuadroTexto"/>
            <xdr:cNvSpPr txBox="1"/>
          </xdr:nvSpPr>
          <xdr:spPr>
            <a:xfrm xmlns:a="http://schemas.openxmlformats.org/drawingml/2006/main">
              <a:off x="512662" y="55102361"/>
              <a:ext cx="647700" cy="2923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1</xdr:col>
      <xdr:colOff>128097</xdr:colOff>
      <xdr:row>341</xdr:row>
      <xdr:rowOff>49924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1" name="144 CuadroTexto">
              <a:extLs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 txBox="1"/>
          </xdr:nvSpPr>
          <xdr:spPr>
            <a:xfrm>
              <a:off x="441061" y="55635103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1" name="144 CuadroTexto"/>
            <xdr:cNvSpPr txBox="1"/>
          </xdr:nvSpPr>
          <xdr:spPr>
            <a:xfrm xmlns:a="http://schemas.openxmlformats.org/drawingml/2006/main">
              <a:off x="441061" y="55635103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207910</xdr:colOff>
      <xdr:row>344</xdr:row>
      <xdr:rowOff>84207</xdr:rowOff>
    </xdr:from>
    <xdr:ext cx="994212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2" name="145 CuadroTexto">
              <a:extLs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 txBox="1"/>
          </xdr:nvSpPr>
          <xdr:spPr>
            <a:xfrm>
              <a:off x="520874" y="56240886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0.85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2" name="145 CuadroTexto">
              <a:extLst>
                <a:ext uri="{FF2B5EF4-FFF2-40B4-BE49-F238E27FC236}">
                  <a16:creationId xmlns:a16="http://schemas.microsoft.com/office/drawing/2014/main" id="{BC793A48-A117-42B3-9AE1-FAC5A2AA8D57}"/>
                </a:ext>
              </a:extLst>
            </xdr:cNvPr>
            <xdr:cNvSpPr txBox="1"/>
          </xdr:nvSpPr>
          <xdr:spPr>
            <a:xfrm>
              <a:off x="520874" y="56240886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103135</xdr:colOff>
      <xdr:row>347</xdr:row>
      <xdr:rowOff>44669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6" name="144 CuadroTexto">
              <a:extLs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 txBox="1"/>
          </xdr:nvSpPr>
          <xdr:spPr>
            <a:xfrm>
              <a:off x="416099" y="56772848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6" name="144 CuadroTexto"/>
            <xdr:cNvSpPr txBox="1"/>
          </xdr:nvSpPr>
          <xdr:spPr>
            <a:xfrm xmlns:a="http://schemas.openxmlformats.org/drawingml/2006/main">
              <a:off x="416099" y="56772848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355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7" name="29 CuadroTexto">
              <a:extLs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 txBox="1"/>
          </xdr:nvSpPr>
          <xdr:spPr>
            <a:xfrm>
              <a:off x="555502" y="58214336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7" name="29 CuadroTexto"/>
            <xdr:cNvSpPr txBox="1"/>
          </xdr:nvSpPr>
          <xdr:spPr>
            <a:xfrm xmlns:a="http://schemas.openxmlformats.org/drawingml/2006/main">
              <a:off x="555502" y="58214336"/>
              <a:ext cx="821636" cy="2502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358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8" name="29 CuadroTexto">
              <a:extLs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 txBox="1"/>
          </xdr:nvSpPr>
          <xdr:spPr>
            <a:xfrm>
              <a:off x="537693" y="58760689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408" name="29 CuadroTexto"/>
            <xdr:cNvSpPr txBox="1"/>
          </xdr:nvSpPr>
          <xdr:spPr>
            <a:xfrm xmlns:a="http://schemas.openxmlformats.org/drawingml/2006/main">
              <a:off x="537693" y="58760689"/>
              <a:ext cx="1590676" cy="25025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115661</xdr:colOff>
      <xdr:row>335</xdr:row>
      <xdr:rowOff>87505</xdr:rowOff>
    </xdr:from>
    <xdr:ext cx="1234109" cy="3197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9" name="159 CuadroTexto">
              <a:extLs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 txBox="1"/>
          </xdr:nvSpPr>
          <xdr:spPr>
            <a:xfrm>
              <a:off x="430971" y="62551798"/>
              <a:ext cx="1234109" cy="3197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= WNU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·</m:t>
                  </m:r>
                  <m:r>
                    <m:rPr>
                      <m:nor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(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Lv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)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9" name="159 CuadroTexto"/>
            <xdr:cNvSpPr txBox="1"/>
          </xdr:nvSpPr>
          <xdr:spPr>
            <a:xfrm xmlns:a="http://schemas.openxmlformats.org/drawingml/2006/main">
              <a:off x="430971" y="62551798"/>
              <a:ext cx="1234109" cy="319772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= WNU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(Lv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</a:p>
          </xdr:txBody>
        </xdr:sp>
      </mc:Fallback>
    </mc:AlternateContent>
    <xdr:clientData/>
  </xdr:oneCellAnchor>
  <xdr:oneCellAnchor>
    <xdr:from>
      <xdr:col>0</xdr:col>
      <xdr:colOff>212264</xdr:colOff>
      <xdr:row>311</xdr:row>
      <xdr:rowOff>167908</xdr:rowOff>
    </xdr:from>
    <xdr:ext cx="2486025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0" name="29 CuadroTexto">
              <a:extLs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 txBox="1"/>
          </xdr:nvSpPr>
          <xdr:spPr>
            <a:xfrm>
              <a:off x="212264" y="57772177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= 0.0018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0" name="29 CuadroTexto"/>
            <xdr:cNvSpPr txBox="1"/>
          </xdr:nvSpPr>
          <xdr:spPr>
            <a:xfrm xmlns:a="http://schemas.openxmlformats.org/drawingml/2006/main">
              <a:off x="212264" y="57772177"/>
              <a:ext cx="2486025" cy="22451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= 0.0018"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219591</xdr:colOff>
      <xdr:row>350</xdr:row>
      <xdr:rowOff>170095</xdr:rowOff>
    </xdr:from>
    <xdr:ext cx="2486025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3" name="29 CuadroTexto">
              <a:extLst>
                <a:ext uri="{FF2B5EF4-FFF2-40B4-BE49-F238E27FC236}">
                  <a16:creationId xmlns:a16="http://schemas.microsoft.com/office/drawing/2014/main" id="{00000000-0008-0000-0000-00009D010000}"/>
                </a:ext>
              </a:extLst>
            </xdr:cNvPr>
            <xdr:cNvSpPr txBox="1"/>
          </xdr:nvSpPr>
          <xdr:spPr>
            <a:xfrm>
              <a:off x="219591" y="65262480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= 0.0018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13" name="29 CuadroTexto"/>
            <xdr:cNvSpPr txBox="1"/>
          </xdr:nvSpPr>
          <xdr:spPr>
            <a:xfrm xmlns:a="http://schemas.openxmlformats.org/drawingml/2006/main">
              <a:off x="219591" y="65262480"/>
              <a:ext cx="2486025" cy="22451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= 0.0018"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18352</xdr:colOff>
      <xdr:row>367</xdr:row>
      <xdr:rowOff>181841</xdr:rowOff>
    </xdr:from>
    <xdr:to>
      <xdr:col>2</xdr:col>
      <xdr:colOff>31248</xdr:colOff>
      <xdr:row>372</xdr:row>
      <xdr:rowOff>206713</xdr:rowOff>
    </xdr:to>
    <xdr:cxnSp macro="">
      <xdr:nvCxnSpPr>
        <xdr:cNvPr id="374" name="Conector recto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CxnSpPr/>
      </xdr:nvCxnSpPr>
      <xdr:spPr>
        <a:xfrm>
          <a:off x="846294" y="22631533"/>
          <a:ext cx="12896" cy="112391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367</xdr:row>
      <xdr:rowOff>173491</xdr:rowOff>
    </xdr:from>
    <xdr:to>
      <xdr:col>3</xdr:col>
      <xdr:colOff>48701</xdr:colOff>
      <xdr:row>370</xdr:row>
      <xdr:rowOff>21771</xdr:rowOff>
    </xdr:to>
    <xdr:cxnSp macro="">
      <xdr:nvCxnSpPr>
        <xdr:cNvPr id="376" name="Conector recto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CxnSpPr/>
      </xdr:nvCxnSpPr>
      <xdr:spPr>
        <a:xfrm>
          <a:off x="1387929" y="68379295"/>
          <a:ext cx="1076" cy="41978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372</xdr:row>
      <xdr:rowOff>206713</xdr:rowOff>
    </xdr:from>
    <xdr:to>
      <xdr:col>10</xdr:col>
      <xdr:colOff>79760</xdr:colOff>
      <xdr:row>372</xdr:row>
      <xdr:rowOff>212270</xdr:rowOff>
    </xdr:to>
    <xdr:cxnSp macro="">
      <xdr:nvCxnSpPr>
        <xdr:cNvPr id="399" name="Conector recto 398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CxnSpPr/>
      </xdr:nvCxnSpPr>
      <xdr:spPr>
        <a:xfrm flipH="1" flipV="1">
          <a:off x="853041" y="23755444"/>
          <a:ext cx="4172392" cy="5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</xdr:colOff>
      <xdr:row>370</xdr:row>
      <xdr:rowOff>12159</xdr:rowOff>
    </xdr:from>
    <xdr:to>
      <xdr:col>6</xdr:col>
      <xdr:colOff>466118</xdr:colOff>
      <xdr:row>370</xdr:row>
      <xdr:rowOff>22860</xdr:rowOff>
    </xdr:to>
    <xdr:cxnSp macro="">
      <xdr:nvCxnSpPr>
        <xdr:cNvPr id="411" name="Conector recto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CxnSpPr/>
      </xdr:nvCxnSpPr>
      <xdr:spPr>
        <a:xfrm flipH="1">
          <a:off x="1386840" y="68973159"/>
          <a:ext cx="1967258" cy="1070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458932</xdr:colOff>
      <xdr:row>367</xdr:row>
      <xdr:rowOff>177511</xdr:rowOff>
    </xdr:from>
    <xdr:to>
      <xdr:col>6</xdr:col>
      <xdr:colOff>462643</xdr:colOff>
      <xdr:row>370</xdr:row>
      <xdr:rowOff>21777</xdr:rowOff>
    </xdr:to>
    <xdr:cxnSp macro="">
      <xdr:nvCxnSpPr>
        <xdr:cNvPr id="416" name="Conector recto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CxnSpPr/>
      </xdr:nvCxnSpPr>
      <xdr:spPr>
        <a:xfrm>
          <a:off x="3351068" y="68350534"/>
          <a:ext cx="3711" cy="41576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25977</xdr:colOff>
      <xdr:row>368</xdr:row>
      <xdr:rowOff>0</xdr:rowOff>
    </xdr:from>
    <xdr:to>
      <xdr:col>8</xdr:col>
      <xdr:colOff>32657</xdr:colOff>
      <xdr:row>370</xdr:row>
      <xdr:rowOff>21785</xdr:rowOff>
    </xdr:to>
    <xdr:cxnSp macro="">
      <xdr:nvCxnSpPr>
        <xdr:cNvPr id="417" name="Conector recto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CxnSpPr/>
      </xdr:nvCxnSpPr>
      <xdr:spPr>
        <a:xfrm>
          <a:off x="3948545" y="68363523"/>
          <a:ext cx="6680" cy="40278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21346</xdr:colOff>
      <xdr:row>370</xdr:row>
      <xdr:rowOff>10864</xdr:rowOff>
    </xdr:from>
    <xdr:to>
      <xdr:col>10</xdr:col>
      <xdr:colOff>87923</xdr:colOff>
      <xdr:row>370</xdr:row>
      <xdr:rowOff>21648</xdr:rowOff>
    </xdr:to>
    <xdr:cxnSp macro="">
      <xdr:nvCxnSpPr>
        <xdr:cNvPr id="418" name="Conector recto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CxnSpPr/>
      </xdr:nvCxnSpPr>
      <xdr:spPr>
        <a:xfrm flipH="1" flipV="1">
          <a:off x="3926596" y="23119979"/>
          <a:ext cx="1107000" cy="1078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74212</xdr:colOff>
      <xdr:row>370</xdr:row>
      <xdr:rowOff>24353</xdr:rowOff>
    </xdr:from>
    <xdr:to>
      <xdr:col>10</xdr:col>
      <xdr:colOff>80892</xdr:colOff>
      <xdr:row>372</xdr:row>
      <xdr:rowOff>211897</xdr:rowOff>
    </xdr:to>
    <xdr:cxnSp macro="">
      <xdr:nvCxnSpPr>
        <xdr:cNvPr id="420" name="Conector recto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CxnSpPr/>
      </xdr:nvCxnSpPr>
      <xdr:spPr>
        <a:xfrm flipH="1">
          <a:off x="5019885" y="23133468"/>
          <a:ext cx="6680" cy="6271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4646</xdr:colOff>
      <xdr:row>373</xdr:row>
      <xdr:rowOff>156482</xdr:rowOff>
    </xdr:from>
    <xdr:to>
      <xdr:col>3</xdr:col>
      <xdr:colOff>282348</xdr:colOff>
      <xdr:row>373</xdr:row>
      <xdr:rowOff>157976</xdr:rowOff>
    </xdr:to>
    <xdr:cxnSp macro="">
      <xdr:nvCxnSpPr>
        <xdr:cNvPr id="421" name="Conector recto de flecha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CxnSpPr/>
      </xdr:nvCxnSpPr>
      <xdr:spPr>
        <a:xfrm flipV="1">
          <a:off x="831280" y="69505286"/>
          <a:ext cx="791372" cy="149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368</xdr:row>
          <xdr:rowOff>0</xdr:rowOff>
        </xdr:from>
        <xdr:to>
          <xdr:col>6</xdr:col>
          <xdr:colOff>388620</xdr:colOff>
          <xdr:row>368</xdr:row>
          <xdr:rowOff>0</xdr:rowOff>
        </xdr:to>
        <xdr:sp macro="" textlink="">
          <xdr:nvSpPr>
            <xdr:cNvPr id="96936" name="Object 26280" hidden="1">
              <a:extLst>
                <a:ext uri="{63B3BB69-23CF-44E3-9099-C40C66FF867C}">
                  <a14:compatExt spid="_x0000_s96936"/>
                </a:ext>
                <a:ext uri="{FF2B5EF4-FFF2-40B4-BE49-F238E27FC236}">
                  <a16:creationId xmlns:a16="http://schemas.microsoft.com/office/drawing/2014/main" id="{00000000-0008-0000-0000-0000A8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368</xdr:row>
          <xdr:rowOff>0</xdr:rowOff>
        </xdr:from>
        <xdr:to>
          <xdr:col>6</xdr:col>
          <xdr:colOff>22860</xdr:colOff>
          <xdr:row>368</xdr:row>
          <xdr:rowOff>0</xdr:rowOff>
        </xdr:to>
        <xdr:sp macro="" textlink="">
          <xdr:nvSpPr>
            <xdr:cNvPr id="96937" name="Object 26281" hidden="1">
              <a:extLst>
                <a:ext uri="{63B3BB69-23CF-44E3-9099-C40C66FF867C}">
                  <a14:compatExt spid="_x0000_s96937"/>
                </a:ext>
                <a:ext uri="{FF2B5EF4-FFF2-40B4-BE49-F238E27FC236}">
                  <a16:creationId xmlns:a16="http://schemas.microsoft.com/office/drawing/2014/main" id="{00000000-0008-0000-0000-0000A9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368</xdr:row>
          <xdr:rowOff>0</xdr:rowOff>
        </xdr:from>
        <xdr:to>
          <xdr:col>6</xdr:col>
          <xdr:colOff>350520</xdr:colOff>
          <xdr:row>368</xdr:row>
          <xdr:rowOff>0</xdr:rowOff>
        </xdr:to>
        <xdr:sp macro="" textlink="">
          <xdr:nvSpPr>
            <xdr:cNvPr id="96938" name="Object 26282" hidden="1">
              <a:extLst>
                <a:ext uri="{63B3BB69-23CF-44E3-9099-C40C66FF867C}">
                  <a14:compatExt spid="_x0000_s96938"/>
                </a:ext>
                <a:ext uri="{FF2B5EF4-FFF2-40B4-BE49-F238E27FC236}">
                  <a16:creationId xmlns:a16="http://schemas.microsoft.com/office/drawing/2014/main" id="{00000000-0008-0000-0000-0000AA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368</xdr:row>
          <xdr:rowOff>0</xdr:rowOff>
        </xdr:from>
        <xdr:to>
          <xdr:col>4</xdr:col>
          <xdr:colOff>373380</xdr:colOff>
          <xdr:row>368</xdr:row>
          <xdr:rowOff>0</xdr:rowOff>
        </xdr:to>
        <xdr:sp macro="" textlink="">
          <xdr:nvSpPr>
            <xdr:cNvPr id="96939" name="Object 26283" hidden="1">
              <a:extLst>
                <a:ext uri="{63B3BB69-23CF-44E3-9099-C40C66FF867C}">
                  <a14:compatExt spid="_x0000_s96939"/>
                </a:ext>
                <a:ext uri="{FF2B5EF4-FFF2-40B4-BE49-F238E27FC236}">
                  <a16:creationId xmlns:a16="http://schemas.microsoft.com/office/drawing/2014/main" id="{00000000-0008-0000-0000-0000AB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368</xdr:row>
          <xdr:rowOff>0</xdr:rowOff>
        </xdr:from>
        <xdr:to>
          <xdr:col>6</xdr:col>
          <xdr:colOff>22860</xdr:colOff>
          <xdr:row>368</xdr:row>
          <xdr:rowOff>0</xdr:rowOff>
        </xdr:to>
        <xdr:sp macro="" textlink="">
          <xdr:nvSpPr>
            <xdr:cNvPr id="96940" name="Object 26284" hidden="1">
              <a:extLst>
                <a:ext uri="{63B3BB69-23CF-44E3-9099-C40C66FF867C}">
                  <a14:compatExt spid="_x0000_s96940"/>
                </a:ext>
                <a:ext uri="{FF2B5EF4-FFF2-40B4-BE49-F238E27FC236}">
                  <a16:creationId xmlns:a16="http://schemas.microsoft.com/office/drawing/2014/main" id="{00000000-0008-0000-0000-0000AC7A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29308</xdr:colOff>
      <xdr:row>370</xdr:row>
      <xdr:rowOff>21980</xdr:rowOff>
    </xdr:from>
    <xdr:to>
      <xdr:col>3</xdr:col>
      <xdr:colOff>272142</xdr:colOff>
      <xdr:row>372</xdr:row>
      <xdr:rowOff>183173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55942" y="68799284"/>
          <a:ext cx="756504" cy="542193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226219</xdr:colOff>
      <xdr:row>370</xdr:row>
      <xdr:rowOff>16943</xdr:rowOff>
    </xdr:from>
    <xdr:to>
      <xdr:col>8</xdr:col>
      <xdr:colOff>297180</xdr:colOff>
      <xdr:row>372</xdr:row>
      <xdr:rowOff>178136</xdr:rowOff>
    </xdr:to>
    <xdr:sp macro="" textlink="">
      <xdr:nvSpPr>
        <xdr:cNvPr id="480" name="Rectángulo 479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>
          <a:off x="3105700" y="69300328"/>
          <a:ext cx="1096730" cy="542193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209719</xdr:colOff>
      <xdr:row>373</xdr:row>
      <xdr:rowOff>148683</xdr:rowOff>
    </xdr:from>
    <xdr:to>
      <xdr:col>8</xdr:col>
      <xdr:colOff>299951</xdr:colOff>
      <xdr:row>373</xdr:row>
      <xdr:rowOff>152400</xdr:rowOff>
    </xdr:to>
    <xdr:cxnSp macro="">
      <xdr:nvCxnSpPr>
        <xdr:cNvPr id="481" name="Conector recto de flecha 480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CxnSpPr/>
      </xdr:nvCxnSpPr>
      <xdr:spPr>
        <a:xfrm>
          <a:off x="3075878" y="70616365"/>
          <a:ext cx="1112005" cy="371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1144</xdr:colOff>
      <xdr:row>367</xdr:row>
      <xdr:rowOff>40821</xdr:rowOff>
    </xdr:from>
    <xdr:to>
      <xdr:col>3</xdr:col>
      <xdr:colOff>64634</xdr:colOff>
      <xdr:row>367</xdr:row>
      <xdr:rowOff>50181</xdr:rowOff>
    </xdr:to>
    <xdr:cxnSp macro="">
      <xdr:nvCxnSpPr>
        <xdr:cNvPr id="482" name="Conector recto de flecha 48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CxnSpPr/>
      </xdr:nvCxnSpPr>
      <xdr:spPr>
        <a:xfrm flipV="1">
          <a:off x="827778" y="68246625"/>
          <a:ext cx="577160" cy="93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53068</xdr:colOff>
      <xdr:row>367</xdr:row>
      <xdr:rowOff>39593</xdr:rowOff>
    </xdr:from>
    <xdr:to>
      <xdr:col>3</xdr:col>
      <xdr:colOff>295955</xdr:colOff>
      <xdr:row>367</xdr:row>
      <xdr:rowOff>40821</xdr:rowOff>
    </xdr:to>
    <xdr:cxnSp macro="">
      <xdr:nvCxnSpPr>
        <xdr:cNvPr id="484" name="Conector recto de flecha 48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CxnSpPr/>
      </xdr:nvCxnSpPr>
      <xdr:spPr>
        <a:xfrm>
          <a:off x="1393372" y="68245397"/>
          <a:ext cx="242887" cy="12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194310</xdr:colOff>
      <xdr:row>367</xdr:row>
      <xdr:rowOff>38301</xdr:rowOff>
    </xdr:from>
    <xdr:to>
      <xdr:col>6</xdr:col>
      <xdr:colOff>453182</xdr:colOff>
      <xdr:row>367</xdr:row>
      <xdr:rowOff>41910</xdr:rowOff>
    </xdr:to>
    <xdr:cxnSp macro="">
      <xdr:nvCxnSpPr>
        <xdr:cNvPr id="485" name="Conector recto de flecha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CxnSpPr/>
      </xdr:nvCxnSpPr>
      <xdr:spPr>
        <a:xfrm flipV="1">
          <a:off x="3082290" y="68427801"/>
          <a:ext cx="258872" cy="36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457200</xdr:colOff>
      <xdr:row>367</xdr:row>
      <xdr:rowOff>34290</xdr:rowOff>
    </xdr:from>
    <xdr:to>
      <xdr:col>8</xdr:col>
      <xdr:colOff>30480</xdr:colOff>
      <xdr:row>367</xdr:row>
      <xdr:rowOff>38101</xdr:rowOff>
    </xdr:to>
    <xdr:cxnSp macro="">
      <xdr:nvCxnSpPr>
        <xdr:cNvPr id="486" name="Conector recto de flecha 485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CxnSpPr/>
      </xdr:nvCxnSpPr>
      <xdr:spPr>
        <a:xfrm flipV="1">
          <a:off x="3345180" y="68423790"/>
          <a:ext cx="601980" cy="381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367</xdr:row>
      <xdr:rowOff>26871</xdr:rowOff>
    </xdr:from>
    <xdr:to>
      <xdr:col>8</xdr:col>
      <xdr:colOff>274112</xdr:colOff>
      <xdr:row>367</xdr:row>
      <xdr:rowOff>30480</xdr:rowOff>
    </xdr:to>
    <xdr:cxnSp macro="">
      <xdr:nvCxnSpPr>
        <xdr:cNvPr id="488" name="Conector recto de flecha 487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CxnSpPr/>
      </xdr:nvCxnSpPr>
      <xdr:spPr>
        <a:xfrm flipV="1">
          <a:off x="3931920" y="68416371"/>
          <a:ext cx="258872" cy="36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73544</xdr:colOff>
      <xdr:row>390</xdr:row>
      <xdr:rowOff>137948</xdr:rowOff>
    </xdr:from>
    <xdr:ext cx="1457163" cy="244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9" name="175 CuadroTexto">
              <a:extLst>
                <a:ext uri="{FF2B5EF4-FFF2-40B4-BE49-F238E27FC236}">
                  <a16:creationId xmlns:a16="http://schemas.microsoft.com/office/drawing/2014/main" id="{00000000-0008-0000-0000-0000E9010000}"/>
                </a:ext>
              </a:extLst>
            </xdr:cNvPr>
            <xdr:cNvSpPr txBox="1"/>
          </xdr:nvSpPr>
          <xdr:spPr>
            <a:xfrm>
              <a:off x="386508" y="72541555"/>
              <a:ext cx="1457163" cy="244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Lh1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be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89" name="175 CuadroTexto"/>
            <xdr:cNvSpPr txBox="1"/>
          </xdr:nvSpPr>
          <xdr:spPr>
            <a:xfrm xmlns:a="http://schemas.openxmlformats.org/drawingml/2006/main">
              <a:off x="386508" y="72541555"/>
              <a:ext cx="1457163" cy="244366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Lh1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 − be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</a:p>
          </xdr:txBody>
        </xdr:sp>
      </mc:Fallback>
    </mc:AlternateContent>
    <xdr:clientData/>
  </xdr:oneCellAnchor>
  <xdr:oneCellAnchor>
    <xdr:from>
      <xdr:col>1</xdr:col>
      <xdr:colOff>220110</xdr:colOff>
      <xdr:row>398</xdr:row>
      <xdr:rowOff>47864</xdr:rowOff>
    </xdr:from>
    <xdr:ext cx="647700" cy="292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0" name="142 CuadroTexto">
              <a:extLst>
                <a:ext uri="{FF2B5EF4-FFF2-40B4-BE49-F238E27FC236}">
                  <a16:creationId xmlns:a16="http://schemas.microsoft.com/office/drawing/2014/main" id="{00000000-0008-0000-0000-0000EA010000}"/>
                </a:ext>
              </a:extLst>
            </xdr:cNvPr>
            <xdr:cNvSpPr txBox="1"/>
          </xdr:nvSpPr>
          <xdr:spPr>
            <a:xfrm>
              <a:off x="533074" y="73975471"/>
              <a:ext cx="647700" cy="292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0" name="142 CuadroTexto"/>
            <xdr:cNvSpPr txBox="1"/>
          </xdr:nvSpPr>
          <xdr:spPr>
            <a:xfrm xmlns:a="http://schemas.openxmlformats.org/drawingml/2006/main">
              <a:off x="533074" y="73975471"/>
              <a:ext cx="647700" cy="2923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1</xdr:col>
      <xdr:colOff>128097</xdr:colOff>
      <xdr:row>401</xdr:row>
      <xdr:rowOff>49924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2" name="144 CuadroTexto">
              <a:extLst>
                <a:ext uri="{FF2B5EF4-FFF2-40B4-BE49-F238E27FC236}">
                  <a16:creationId xmlns:a16="http://schemas.microsoft.com/office/drawing/2014/main" id="{00000000-0008-0000-0000-0000EC010000}"/>
                </a:ext>
              </a:extLst>
            </xdr:cNvPr>
            <xdr:cNvSpPr txBox="1"/>
          </xdr:nvSpPr>
          <xdr:spPr>
            <a:xfrm>
              <a:off x="443407" y="63276217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2" name="144 CuadroTexto"/>
            <xdr:cNvSpPr txBox="1"/>
          </xdr:nvSpPr>
          <xdr:spPr>
            <a:xfrm xmlns:a="http://schemas.openxmlformats.org/drawingml/2006/main">
              <a:off x="443407" y="63276217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207910</xdr:colOff>
      <xdr:row>404</xdr:row>
      <xdr:rowOff>84207</xdr:rowOff>
    </xdr:from>
    <xdr:ext cx="994212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3" name="145 CuadroTexto">
              <a:extLst>
                <a:ext uri="{FF2B5EF4-FFF2-40B4-BE49-F238E27FC236}">
                  <a16:creationId xmlns:a16="http://schemas.microsoft.com/office/drawing/2014/main" id="{00000000-0008-0000-0000-0000ED010000}"/>
                </a:ext>
              </a:extLst>
            </xdr:cNvPr>
            <xdr:cNvSpPr txBox="1"/>
          </xdr:nvSpPr>
          <xdr:spPr>
            <a:xfrm>
              <a:off x="523220" y="63882000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0.85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3" name="145 CuadroTexto">
              <a:extLst>
                <a:ext uri="{FF2B5EF4-FFF2-40B4-BE49-F238E27FC236}">
                  <a16:creationId xmlns:a16="http://schemas.microsoft.com/office/drawing/2014/main" id="{92BC5A02-5CB6-4415-A0EF-98180AE88529}"/>
                </a:ext>
              </a:extLst>
            </xdr:cNvPr>
            <xdr:cNvSpPr txBox="1"/>
          </xdr:nvSpPr>
          <xdr:spPr>
            <a:xfrm>
              <a:off x="523220" y="63882000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144550</xdr:colOff>
      <xdr:row>407</xdr:row>
      <xdr:rowOff>44669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4" name="144 CuadroTexto">
              <a:extLst>
                <a:ext uri="{FF2B5EF4-FFF2-40B4-BE49-F238E27FC236}">
                  <a16:creationId xmlns:a16="http://schemas.microsoft.com/office/drawing/2014/main" id="{00000000-0008-0000-0000-0000EE010000}"/>
                </a:ext>
              </a:extLst>
            </xdr:cNvPr>
            <xdr:cNvSpPr txBox="1"/>
          </xdr:nvSpPr>
          <xdr:spPr>
            <a:xfrm>
              <a:off x="459289" y="75524082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4" name="144 CuadroTexto"/>
            <xdr:cNvSpPr txBox="1"/>
          </xdr:nvSpPr>
          <xdr:spPr>
            <a:xfrm xmlns:a="http://schemas.openxmlformats.org/drawingml/2006/main">
              <a:off x="459289" y="75524082"/>
              <a:ext cx="1238248" cy="350783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415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5" name="29 CuadroTexto">
              <a:extLst>
                <a:ext uri="{FF2B5EF4-FFF2-40B4-BE49-F238E27FC236}">
                  <a16:creationId xmlns:a16="http://schemas.microsoft.com/office/drawing/2014/main" id="{00000000-0008-0000-0000-0000EF010000}"/>
                </a:ext>
              </a:extLst>
            </xdr:cNvPr>
            <xdr:cNvSpPr txBox="1"/>
          </xdr:nvSpPr>
          <xdr:spPr>
            <a:xfrm>
              <a:off x="557848" y="66045950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5" name="29 CuadroTexto">
              <a:extLst>
                <a:ext uri="{FF2B5EF4-FFF2-40B4-BE49-F238E27FC236}">
                  <a16:creationId xmlns:a16="http://schemas.microsoft.com/office/drawing/2014/main" id="{688AEE62-CB99-4FE7-887B-B744294D8ADC}"/>
                </a:ext>
              </a:extLst>
            </xdr:cNvPr>
            <xdr:cNvSpPr txBox="1"/>
          </xdr:nvSpPr>
          <xdr:spPr>
            <a:xfrm>
              <a:off x="557848" y="66045950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418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6" name="29 CuadroTexto">
              <a:extLst>
                <a:ext uri="{FF2B5EF4-FFF2-40B4-BE49-F238E27FC236}">
                  <a16:creationId xmlns:a16="http://schemas.microsoft.com/office/drawing/2014/main" id="{00000000-0008-0000-0000-0000F0010000}"/>
                </a:ext>
              </a:extLst>
            </xdr:cNvPr>
            <xdr:cNvSpPr txBox="1"/>
          </xdr:nvSpPr>
          <xdr:spPr>
            <a:xfrm>
              <a:off x="540039" y="66592303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496" name="29 CuadroTexto">
              <a:extLst>
                <a:ext uri="{FF2B5EF4-FFF2-40B4-BE49-F238E27FC236}">
                  <a16:creationId xmlns:a16="http://schemas.microsoft.com/office/drawing/2014/main" id="{DAD33641-4D3B-4269-A40E-B34F66697F23}"/>
                </a:ext>
              </a:extLst>
            </xdr:cNvPr>
            <xdr:cNvSpPr txBox="1"/>
          </xdr:nvSpPr>
          <xdr:spPr>
            <a:xfrm>
              <a:off x="540039" y="66592303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0</xdr:col>
      <xdr:colOff>219591</xdr:colOff>
      <xdr:row>410</xdr:row>
      <xdr:rowOff>156487</xdr:rowOff>
    </xdr:from>
    <xdr:ext cx="2486025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7" name="29 CuadroTexto">
              <a:extLst>
                <a:ext uri="{FF2B5EF4-FFF2-40B4-BE49-F238E27FC236}">
                  <a16:creationId xmlns:a16="http://schemas.microsoft.com/office/drawing/2014/main" id="{00000000-0008-0000-0000-0000F1010000}"/>
                </a:ext>
              </a:extLst>
            </xdr:cNvPr>
            <xdr:cNvSpPr txBox="1"/>
          </xdr:nvSpPr>
          <xdr:spPr>
            <a:xfrm>
              <a:off x="219591" y="76370094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= 0.0018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a:rPr lang="es-ES" sz="105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1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7" name="29 CuadroTexto"/>
            <xdr:cNvSpPr txBox="1"/>
          </xdr:nvSpPr>
          <xdr:spPr>
            <a:xfrm xmlns:a="http://schemas.openxmlformats.org/drawingml/2006/main">
              <a:off x="219591" y="76370094"/>
              <a:ext cx="2486025" cy="22451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= 0.0018"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274982</xdr:colOff>
      <xdr:row>472</xdr:row>
      <xdr:rowOff>0</xdr:rowOff>
    </xdr:from>
    <xdr:ext cx="2374705" cy="427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2" name="29 CuadroTexto">
              <a:extLst>
                <a:ext uri="{FF2B5EF4-FFF2-40B4-BE49-F238E27FC236}">
                  <a16:creationId xmlns:a16="http://schemas.microsoft.com/office/drawing/2014/main" id="{00000000-0008-0000-0000-0000A6010000}"/>
                </a:ext>
              </a:extLst>
            </xdr:cNvPr>
            <xdr:cNvSpPr txBox="1"/>
          </xdr:nvSpPr>
          <xdr:spPr>
            <a:xfrm>
              <a:off x="1608482" y="88319340"/>
              <a:ext cx="2374705" cy="427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3/8" para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3/4"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1/2" para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&gt; 3/4"  </a:t>
              </a:r>
            </a:p>
            <a:p>
              <a:pPr marL="0" indent="0"/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22" name="29 CuadroTexto">
              <a:extLst>
                <a:ext uri="{FF2B5EF4-FFF2-40B4-BE49-F238E27FC236}">
                  <a16:creationId xmlns:a16="http://schemas.microsoft.com/office/drawing/2014/main" id="{1399132D-C845-4E84-B6D8-97CF89FA24E3}"/>
                </a:ext>
              </a:extLst>
            </xdr:cNvPr>
            <xdr:cNvSpPr txBox="1"/>
          </xdr:nvSpPr>
          <xdr:spPr>
            <a:xfrm>
              <a:off x="1608482" y="88319340"/>
              <a:ext cx="2374705" cy="427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"Ø" 3/8" para  "Ø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"≤ 3/4"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"Ø" 1/2" para  "Ø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"&gt; 3/4"  </a:t>
              </a:r>
            </a:p>
            <a:p>
              <a:pPr marL="0" indent="0"/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483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9" name="29 CuadroTexto">
              <a:extLst>
                <a:ext uri="{FF2B5EF4-FFF2-40B4-BE49-F238E27FC236}">
                  <a16:creationId xmlns:a16="http://schemas.microsoft.com/office/drawing/2014/main" id="{00000000-0008-0000-0000-0000C1010000}"/>
                </a:ext>
              </a:extLst>
            </xdr:cNvPr>
            <xdr:cNvSpPr txBox="1"/>
          </xdr:nvSpPr>
          <xdr:spPr>
            <a:xfrm>
              <a:off x="557596" y="7740040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49" name="29 CuadroTexto">
              <a:extLst>
                <a:ext uri="{FF2B5EF4-FFF2-40B4-BE49-F238E27FC236}">
                  <a16:creationId xmlns:a16="http://schemas.microsoft.com/office/drawing/2014/main" id="{1EE9FAB7-3A40-47E2-AC8A-CE69F3EC35C9}"/>
                </a:ext>
              </a:extLst>
            </xdr:cNvPr>
            <xdr:cNvSpPr txBox="1"/>
          </xdr:nvSpPr>
          <xdr:spPr>
            <a:xfrm>
              <a:off x="557596" y="7740040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486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0" name="29 CuadroTexto">
              <a:extLst>
                <a:ext uri="{FF2B5EF4-FFF2-40B4-BE49-F238E27FC236}">
                  <a16:creationId xmlns:a16="http://schemas.microsoft.com/office/drawing/2014/main" id="{00000000-0008-0000-0000-0000C2010000}"/>
                </a:ext>
              </a:extLst>
            </xdr:cNvPr>
            <xdr:cNvSpPr txBox="1"/>
          </xdr:nvSpPr>
          <xdr:spPr>
            <a:xfrm>
              <a:off x="539787" y="77946760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450" name="29 CuadroTexto">
              <a:extLst>
                <a:ext uri="{FF2B5EF4-FFF2-40B4-BE49-F238E27FC236}">
                  <a16:creationId xmlns:a16="http://schemas.microsoft.com/office/drawing/2014/main" id="{07C9427D-53E9-429B-A7B0-3BA9D23B88F9}"/>
                </a:ext>
              </a:extLst>
            </xdr:cNvPr>
            <xdr:cNvSpPr txBox="1"/>
          </xdr:nvSpPr>
          <xdr:spPr>
            <a:xfrm>
              <a:off x="539787" y="77946760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246452</xdr:colOff>
      <xdr:row>472</xdr:row>
      <xdr:rowOff>63278</xdr:rowOff>
    </xdr:from>
    <xdr:ext cx="913868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5" name="29 CuadroTexto">
              <a:extLs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 txBox="1"/>
          </xdr:nvSpPr>
          <xdr:spPr>
            <a:xfrm>
              <a:off x="558179" y="88394664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36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PE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ES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 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5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5" name="29 CuadroTexto">
              <a:extLst>
                <a:ext uri="{FF2B5EF4-FFF2-40B4-BE49-F238E27FC236}">
                  <a16:creationId xmlns:a16="http://schemas.microsoft.com/office/drawing/2014/main" id="{65AC2A99-E3FC-4920-9899-B9A115309971}"/>
                </a:ext>
              </a:extLst>
            </xdr:cNvPr>
            <xdr:cNvSpPr txBox="1"/>
          </xdr:nvSpPr>
          <xdr:spPr>
            <a:xfrm>
              <a:off x="558179" y="88394664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36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"d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"Ø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50" i="0">
                  <a:effectLst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139211</xdr:colOff>
      <xdr:row>480</xdr:row>
      <xdr:rowOff>86592</xdr:rowOff>
    </xdr:from>
    <xdr:ext cx="637443" cy="300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2" name="144 CuadroTexto">
              <a:extLst>
                <a:ext uri="{FF2B5EF4-FFF2-40B4-BE49-F238E27FC236}">
                  <a16:creationId xmlns:a16="http://schemas.microsoft.com/office/drawing/2014/main" id="{00000000-0008-0000-0000-0000C4010000}"/>
                </a:ext>
              </a:extLst>
            </xdr:cNvPr>
            <xdr:cNvSpPr txBox="1"/>
          </xdr:nvSpPr>
          <xdr:spPr>
            <a:xfrm>
              <a:off x="450938" y="90132478"/>
              <a:ext cx="637443" cy="30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52" name="144 CuadroTexto">
              <a:extLst>
                <a:ext uri="{FF2B5EF4-FFF2-40B4-BE49-F238E27FC236}">
                  <a16:creationId xmlns:a16="http://schemas.microsoft.com/office/drawing/2014/main" id="{297C8CA6-6743-4600-9424-3B0900895FEA}"/>
                </a:ext>
              </a:extLst>
            </xdr:cNvPr>
            <xdr:cNvSpPr txBox="1"/>
          </xdr:nvSpPr>
          <xdr:spPr>
            <a:xfrm>
              <a:off x="450938" y="90132478"/>
              <a:ext cx="637443" cy="30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85301</xdr:colOff>
      <xdr:row>429</xdr:row>
      <xdr:rowOff>81637</xdr:rowOff>
    </xdr:from>
    <xdr:ext cx="853103" cy="3127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3" name="173 CuadroTexto">
              <a:extLst>
                <a:ext uri="{FF2B5EF4-FFF2-40B4-BE49-F238E27FC236}">
                  <a16:creationId xmlns:a16="http://schemas.microsoft.com/office/drawing/2014/main" id="{00000000-0008-0000-0000-0000CF010000}"/>
                </a:ext>
              </a:extLst>
            </xdr:cNvPr>
            <xdr:cNvSpPr txBox="1"/>
          </xdr:nvSpPr>
          <xdr:spPr>
            <a:xfrm>
              <a:off x="400359" y="72032022"/>
              <a:ext cx="853103" cy="312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1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PU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3" name="173 CuadroTexto">
              <a:extLst>
                <a:ext uri="{FF2B5EF4-FFF2-40B4-BE49-F238E27FC236}">
                  <a16:creationId xmlns:a16="http://schemas.microsoft.com/office/drawing/2014/main" id="{57522649-2B39-4F4A-A6D3-0836B5CE7DE6}"/>
                </a:ext>
              </a:extLst>
            </xdr:cNvPr>
            <xdr:cNvSpPr txBox="1"/>
          </xdr:nvSpPr>
          <xdr:spPr>
            <a:xfrm>
              <a:off x="400359" y="72032022"/>
              <a:ext cx="853103" cy="3127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 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PU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</a:p>
          </xdr:txBody>
        </xdr:sp>
      </mc:Fallback>
    </mc:AlternateContent>
    <xdr:clientData/>
  </xdr:oneCellAnchor>
  <xdr:oneCellAnchor>
    <xdr:from>
      <xdr:col>0</xdr:col>
      <xdr:colOff>165372</xdr:colOff>
      <xdr:row>435</xdr:row>
      <xdr:rowOff>98253</xdr:rowOff>
    </xdr:from>
    <xdr:ext cx="1457163" cy="3155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4" name="175 CuadroTexto">
              <a:extLst>
                <a:ext uri="{FF2B5EF4-FFF2-40B4-BE49-F238E27FC236}">
                  <a16:creationId xmlns:a16="http://schemas.microsoft.com/office/drawing/2014/main" id="{00000000-0008-0000-0000-0000D0010000}"/>
                </a:ext>
              </a:extLst>
            </xdr:cNvPr>
            <xdr:cNvSpPr txBox="1"/>
          </xdr:nvSpPr>
          <xdr:spPr>
            <a:xfrm>
              <a:off x="165372" y="73191638"/>
              <a:ext cx="1457163" cy="315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max =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qnu</m:t>
                          </m:r>
                          <m:r>
                            <m:rPr>
                              <m:nor/>
                            </m:rPr>
                            <a:rPr lang="es-ES" sz="1100" b="0" i="0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es-PE" sz="1100" b="0" i="0" baseline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·</m:t>
                          </m:r>
                          <m:r>
                            <a:rPr lang="es-ES" sz="1100" b="0" i="0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Lh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4" name="175 CuadroTexto">
              <a:extLst>
                <a:ext uri="{FF2B5EF4-FFF2-40B4-BE49-F238E27FC236}">
                  <a16:creationId xmlns:a16="http://schemas.microsoft.com/office/drawing/2014/main" id="{455E9B19-1E37-4D75-B9A2-91BD136C00D1}"/>
                </a:ext>
              </a:extLst>
            </xdr:cNvPr>
            <xdr:cNvSpPr txBox="1"/>
          </xdr:nvSpPr>
          <xdr:spPr>
            <a:xfrm>
              <a:off x="165372" y="73191638"/>
              <a:ext cx="1457163" cy="3155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Mu max 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qnu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(Lh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</a:p>
          </xdr:txBody>
        </xdr:sp>
      </mc:Fallback>
    </mc:AlternateContent>
    <xdr:clientData/>
  </xdr:oneCellAnchor>
  <xdr:oneCellAnchor>
    <xdr:from>
      <xdr:col>1</xdr:col>
      <xdr:colOff>73544</xdr:colOff>
      <xdr:row>432</xdr:row>
      <xdr:rowOff>137948</xdr:rowOff>
    </xdr:from>
    <xdr:ext cx="1457163" cy="244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5" name="175 CuadroTexto">
              <a:extLst>
                <a:ext uri="{FF2B5EF4-FFF2-40B4-BE49-F238E27FC236}">
                  <a16:creationId xmlns:a16="http://schemas.microsoft.com/office/drawing/2014/main" id="{00000000-0008-0000-0000-0000D1010000}"/>
                </a:ext>
              </a:extLst>
            </xdr:cNvPr>
            <xdr:cNvSpPr txBox="1"/>
          </xdr:nvSpPr>
          <xdr:spPr>
            <a:xfrm>
              <a:off x="388602" y="72659833"/>
              <a:ext cx="1457163" cy="244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Lh2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 </a:t>
              </a:r>
              <a14:m>
                <m:oMath xmlns:m="http://schemas.openxmlformats.org/officeDocument/2006/math"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bi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5" name="175 CuadroTexto">
              <a:extLst>
                <a:ext uri="{FF2B5EF4-FFF2-40B4-BE49-F238E27FC236}">
                  <a16:creationId xmlns:a16="http://schemas.microsoft.com/office/drawing/2014/main" id="{AD532256-CCF4-4EFB-8274-624288F00DEF}"/>
                </a:ext>
              </a:extLst>
            </xdr:cNvPr>
            <xdr:cNvSpPr txBox="1"/>
          </xdr:nvSpPr>
          <xdr:spPr>
            <a:xfrm>
              <a:off x="388602" y="72659833"/>
              <a:ext cx="1457163" cy="244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Lh2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 − bi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</a:t>
              </a:r>
            </a:p>
          </xdr:txBody>
        </xdr:sp>
      </mc:Fallback>
    </mc:AlternateContent>
    <xdr:clientData/>
  </xdr:oneCellAnchor>
  <xdr:oneCellAnchor>
    <xdr:from>
      <xdr:col>1</xdr:col>
      <xdr:colOff>213541</xdr:colOff>
      <xdr:row>440</xdr:row>
      <xdr:rowOff>58981</xdr:rowOff>
    </xdr:from>
    <xdr:ext cx="647700" cy="292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6" name="142 CuadroTexto">
              <a:extLst>
                <a:ext uri="{FF2B5EF4-FFF2-40B4-BE49-F238E27FC236}">
                  <a16:creationId xmlns:a16="http://schemas.microsoft.com/office/drawing/2014/main" id="{00000000-0008-0000-0000-0000D2010000}"/>
                </a:ext>
              </a:extLst>
            </xdr:cNvPr>
            <xdr:cNvSpPr txBox="1"/>
          </xdr:nvSpPr>
          <xdr:spPr>
            <a:xfrm>
              <a:off x="528851" y="82400964"/>
              <a:ext cx="647700" cy="292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5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6" name="142 CuadroTexto"/>
            <xdr:cNvSpPr txBox="1"/>
          </xdr:nvSpPr>
          <xdr:spPr>
            <a:xfrm xmlns:a="http://schemas.openxmlformats.org/drawingml/2006/main">
              <a:off x="528851" y="82400964"/>
              <a:ext cx="647700" cy="292320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ctr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d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5</a:t>
              </a:r>
            </a:p>
          </xdr:txBody>
        </xdr:sp>
      </mc:Fallback>
    </mc:AlternateContent>
    <xdr:clientData/>
  </xdr:oneCellAnchor>
  <xdr:oneCellAnchor>
    <xdr:from>
      <xdr:col>1</xdr:col>
      <xdr:colOff>128097</xdr:colOff>
      <xdr:row>443</xdr:row>
      <xdr:rowOff>49924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7" name="144 CuadroTexto">
              <a:extLst>
                <a:ext uri="{FF2B5EF4-FFF2-40B4-BE49-F238E27FC236}">
                  <a16:creationId xmlns:a16="http://schemas.microsoft.com/office/drawing/2014/main" id="{00000000-0008-0000-0000-0000D3010000}"/>
                </a:ext>
              </a:extLst>
            </xdr:cNvPr>
            <xdr:cNvSpPr txBox="1"/>
          </xdr:nvSpPr>
          <xdr:spPr>
            <a:xfrm>
              <a:off x="443155" y="74630674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7" name="144 CuadroTexto">
              <a:extLst>
                <a:ext uri="{FF2B5EF4-FFF2-40B4-BE49-F238E27FC236}">
                  <a16:creationId xmlns:a16="http://schemas.microsoft.com/office/drawing/2014/main" id="{C00426B2-172D-4F6E-907C-49E43CD6F780}"/>
                </a:ext>
              </a:extLst>
            </xdr:cNvPr>
            <xdr:cNvSpPr txBox="1"/>
          </xdr:nvSpPr>
          <xdr:spPr>
            <a:xfrm>
              <a:off x="443155" y="74630674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207910</xdr:colOff>
      <xdr:row>446</xdr:row>
      <xdr:rowOff>84207</xdr:rowOff>
    </xdr:from>
    <xdr:ext cx="994212" cy="316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8" name="145 CuadroTexto">
              <a:extLst>
                <a:ext uri="{FF2B5EF4-FFF2-40B4-BE49-F238E27FC236}">
                  <a16:creationId xmlns:a16="http://schemas.microsoft.com/office/drawing/2014/main" id="{00000000-0008-0000-0000-0000D4010000}"/>
                </a:ext>
              </a:extLst>
            </xdr:cNvPr>
            <xdr:cNvSpPr txBox="1"/>
          </xdr:nvSpPr>
          <xdr:spPr>
            <a:xfrm>
              <a:off x="522968" y="75236457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a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As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0.85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fc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8" name="145 CuadroTexto">
              <a:extLst>
                <a:ext uri="{FF2B5EF4-FFF2-40B4-BE49-F238E27FC236}">
                  <a16:creationId xmlns:a16="http://schemas.microsoft.com/office/drawing/2014/main" id="{687D6AF0-3432-4628-B2E8-503E3D346B65}"/>
                </a:ext>
              </a:extLst>
            </xdr:cNvPr>
            <xdr:cNvSpPr txBox="1"/>
          </xdr:nvSpPr>
          <xdr:spPr>
            <a:xfrm>
              <a:off x="522968" y="75236457"/>
              <a:ext cx="994212" cy="316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a=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0.85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fc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144550</xdr:colOff>
      <xdr:row>449</xdr:row>
      <xdr:rowOff>44669</xdr:rowOff>
    </xdr:from>
    <xdr:ext cx="1238248" cy="3507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9" name="144 CuadroTexto">
              <a:extLst>
                <a:ext uri="{FF2B5EF4-FFF2-40B4-BE49-F238E27FC236}">
                  <a16:creationId xmlns:a16="http://schemas.microsoft.com/office/drawing/2014/main" id="{00000000-0008-0000-0000-0000D5010000}"/>
                </a:ext>
              </a:extLst>
            </xdr:cNvPr>
            <xdr:cNvSpPr txBox="1"/>
          </xdr:nvSpPr>
          <xdr:spPr>
            <a:xfrm>
              <a:off x="459608" y="75768419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Mu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fy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− </m:t>
                      </m:r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a</m:t>
                          </m:r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9" name="144 CuadroTexto">
              <a:extLst>
                <a:ext uri="{FF2B5EF4-FFF2-40B4-BE49-F238E27FC236}">
                  <a16:creationId xmlns:a16="http://schemas.microsoft.com/office/drawing/2014/main" id="{83194AD8-9DD8-4B00-B19A-AEDCCEB227BB}"/>
                </a:ext>
              </a:extLst>
            </xdr:cNvPr>
            <xdr:cNvSpPr txBox="1"/>
          </xdr:nvSpPr>
          <xdr:spPr>
            <a:xfrm>
              <a:off x="459608" y="75768419"/>
              <a:ext cx="1238248" cy="3507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" 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− a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2)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457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0" name="29 CuadroTexto">
              <a:extLst>
                <a:ext uri="{FF2B5EF4-FFF2-40B4-BE49-F238E27FC236}">
                  <a16:creationId xmlns:a16="http://schemas.microsoft.com/office/drawing/2014/main" id="{00000000-0008-0000-0000-0000D6010000}"/>
                </a:ext>
              </a:extLst>
            </xdr:cNvPr>
            <xdr:cNvSpPr txBox="1"/>
          </xdr:nvSpPr>
          <xdr:spPr>
            <a:xfrm>
              <a:off x="557596" y="7740040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70" name="29 CuadroTexto">
              <a:extLst>
                <a:ext uri="{FF2B5EF4-FFF2-40B4-BE49-F238E27FC236}">
                  <a16:creationId xmlns:a16="http://schemas.microsoft.com/office/drawing/2014/main" id="{7DCA75B3-52C1-488E-866E-4FE30A268106}"/>
                </a:ext>
              </a:extLst>
            </xdr:cNvPr>
            <xdr:cNvSpPr txBox="1"/>
          </xdr:nvSpPr>
          <xdr:spPr>
            <a:xfrm>
              <a:off x="557596" y="77400407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460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1" name="29 CuadroTexto">
              <a:extLst>
                <a:ext uri="{FF2B5EF4-FFF2-40B4-BE49-F238E27FC236}">
                  <a16:creationId xmlns:a16="http://schemas.microsoft.com/office/drawing/2014/main" id="{00000000-0008-0000-0000-0000D7010000}"/>
                </a:ext>
              </a:extLst>
            </xdr:cNvPr>
            <xdr:cNvSpPr txBox="1"/>
          </xdr:nvSpPr>
          <xdr:spPr>
            <a:xfrm>
              <a:off x="539787" y="77946760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471" name="29 CuadroTexto">
              <a:extLst>
                <a:ext uri="{FF2B5EF4-FFF2-40B4-BE49-F238E27FC236}">
                  <a16:creationId xmlns:a16="http://schemas.microsoft.com/office/drawing/2014/main" id="{380412F8-231A-48E1-9ABE-052B23EB6E17}"/>
                </a:ext>
              </a:extLst>
            </xdr:cNvPr>
            <xdr:cNvSpPr txBox="1"/>
          </xdr:nvSpPr>
          <xdr:spPr>
            <a:xfrm>
              <a:off x="539787" y="77946760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0</xdr:col>
      <xdr:colOff>219591</xdr:colOff>
      <xdr:row>452</xdr:row>
      <xdr:rowOff>156487</xdr:rowOff>
    </xdr:from>
    <xdr:ext cx="2486025" cy="224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2" name="29 CuadroTexto">
              <a:extLst>
                <a:ext uri="{FF2B5EF4-FFF2-40B4-BE49-F238E27FC236}">
                  <a16:creationId xmlns:a16="http://schemas.microsoft.com/office/drawing/2014/main" id="{00000000-0008-0000-0000-0000D8010000}"/>
                </a:ext>
              </a:extLst>
            </xdr:cNvPr>
            <xdr:cNvSpPr txBox="1"/>
          </xdr:nvSpPr>
          <xdr:spPr>
            <a:xfrm>
              <a:off x="219591" y="76451737"/>
              <a:ext cx="2486025" cy="224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= 0.0018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</a:t>
              </a:r>
              <a14:m>
                <m:oMath xmlns:m="http://schemas.openxmlformats.org/officeDocument/2006/math">
                  <m:r>
                    <a:rPr lang="es-ES" sz="1050" b="0" i="0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72" name="29 CuadroTexto"/>
            <xdr:cNvSpPr txBox="1"/>
          </xdr:nvSpPr>
          <xdr:spPr>
            <a:xfrm xmlns:a="http://schemas.openxmlformats.org/drawingml/2006/main">
              <a:off x="219591" y="76451737"/>
              <a:ext cx="2486025" cy="224519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pPr marL="0" indent="0"/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 min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ρ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"b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= 0.0018"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b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 </a:t>
              </a:r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18352</xdr:colOff>
      <xdr:row>518</xdr:row>
      <xdr:rowOff>181841</xdr:rowOff>
    </xdr:from>
    <xdr:to>
      <xdr:col>2</xdr:col>
      <xdr:colOff>31248</xdr:colOff>
      <xdr:row>527</xdr:row>
      <xdr:rowOff>206713</xdr:rowOff>
    </xdr:to>
    <xdr:cxnSp macro="">
      <xdr:nvCxnSpPr>
        <xdr:cNvPr id="423" name="Conector recto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CxnSpPr/>
      </xdr:nvCxnSpPr>
      <xdr:spPr>
        <a:xfrm>
          <a:off x="846294" y="3698764"/>
          <a:ext cx="12896" cy="200314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95497</xdr:colOff>
      <xdr:row>518</xdr:row>
      <xdr:rowOff>167866</xdr:rowOff>
    </xdr:from>
    <xdr:to>
      <xdr:col>3</xdr:col>
      <xdr:colOff>102394</xdr:colOff>
      <xdr:row>524</xdr:row>
      <xdr:rowOff>188119</xdr:rowOff>
    </xdr:to>
    <xdr:cxnSp macro="">
      <xdr:nvCxnSpPr>
        <xdr:cNvPr id="448" name="Conector recto 447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CxnSpPr/>
      </xdr:nvCxnSpPr>
      <xdr:spPr>
        <a:xfrm>
          <a:off x="1438522" y="92026966"/>
          <a:ext cx="6897" cy="133470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25099</xdr:colOff>
      <xdr:row>527</xdr:row>
      <xdr:rowOff>206713</xdr:rowOff>
    </xdr:from>
    <xdr:to>
      <xdr:col>10</xdr:col>
      <xdr:colOff>79760</xdr:colOff>
      <xdr:row>527</xdr:row>
      <xdr:rowOff>212270</xdr:rowOff>
    </xdr:to>
    <xdr:cxnSp macro="">
      <xdr:nvCxnSpPr>
        <xdr:cNvPr id="451" name="Conector recto 450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CxnSpPr/>
      </xdr:nvCxnSpPr>
      <xdr:spPr>
        <a:xfrm flipH="1" flipV="1">
          <a:off x="853041" y="5701905"/>
          <a:ext cx="4172392" cy="5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96592</xdr:colOff>
      <xdr:row>524</xdr:row>
      <xdr:rowOff>181539</xdr:rowOff>
    </xdr:from>
    <xdr:to>
      <xdr:col>6</xdr:col>
      <xdr:colOff>466117</xdr:colOff>
      <xdr:row>524</xdr:row>
      <xdr:rowOff>182967</xdr:rowOff>
    </xdr:to>
    <xdr:cxnSp macro="">
      <xdr:nvCxnSpPr>
        <xdr:cNvPr id="453" name="Conector recto 45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CxnSpPr/>
      </xdr:nvCxnSpPr>
      <xdr:spPr>
        <a:xfrm flipH="1" flipV="1">
          <a:off x="1436896" y="93278209"/>
          <a:ext cx="1910534" cy="142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449283</xdr:colOff>
      <xdr:row>518</xdr:row>
      <xdr:rowOff>167872</xdr:rowOff>
    </xdr:from>
    <xdr:to>
      <xdr:col>6</xdr:col>
      <xdr:colOff>459581</xdr:colOff>
      <xdr:row>524</xdr:row>
      <xdr:rowOff>183356</xdr:rowOff>
    </xdr:to>
    <xdr:cxnSp macro="">
      <xdr:nvCxnSpPr>
        <xdr:cNvPr id="454" name="Conector recto 45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CxnSpPr/>
      </xdr:nvCxnSpPr>
      <xdr:spPr>
        <a:xfrm>
          <a:off x="3335358" y="92026972"/>
          <a:ext cx="10298" cy="132993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19297</xdr:colOff>
      <xdr:row>518</xdr:row>
      <xdr:rowOff>167880</xdr:rowOff>
    </xdr:from>
    <xdr:to>
      <xdr:col>8</xdr:col>
      <xdr:colOff>21431</xdr:colOff>
      <xdr:row>524</xdr:row>
      <xdr:rowOff>183356</xdr:rowOff>
    </xdr:to>
    <xdr:cxnSp macro="">
      <xdr:nvCxnSpPr>
        <xdr:cNvPr id="455" name="Conector recto 454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CxnSpPr/>
      </xdr:nvCxnSpPr>
      <xdr:spPr>
        <a:xfrm>
          <a:off x="3934072" y="92026980"/>
          <a:ext cx="2134" cy="13299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21346</xdr:colOff>
      <xdr:row>524</xdr:row>
      <xdr:rowOff>181540</xdr:rowOff>
    </xdr:from>
    <xdr:to>
      <xdr:col>10</xdr:col>
      <xdr:colOff>83176</xdr:colOff>
      <xdr:row>524</xdr:row>
      <xdr:rowOff>181672</xdr:rowOff>
    </xdr:to>
    <xdr:cxnSp macro="">
      <xdr:nvCxnSpPr>
        <xdr:cNvPr id="456" name="Conector recto 455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CxnSpPr/>
      </xdr:nvCxnSpPr>
      <xdr:spPr>
        <a:xfrm flipH="1">
          <a:off x="3929998" y="93278210"/>
          <a:ext cx="1099374" cy="1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74212</xdr:colOff>
      <xdr:row>524</xdr:row>
      <xdr:rowOff>169068</xdr:rowOff>
    </xdr:from>
    <xdr:to>
      <xdr:col>10</xdr:col>
      <xdr:colOff>80963</xdr:colOff>
      <xdr:row>528</xdr:row>
      <xdr:rowOff>2346</xdr:rowOff>
    </xdr:to>
    <xdr:cxnSp macro="">
      <xdr:nvCxnSpPr>
        <xdr:cNvPr id="457" name="Conector recto 456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CxnSpPr/>
      </xdr:nvCxnSpPr>
      <xdr:spPr>
        <a:xfrm flipH="1">
          <a:off x="5027212" y="93342618"/>
          <a:ext cx="6751" cy="92865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27653</xdr:colOff>
      <xdr:row>528</xdr:row>
      <xdr:rowOff>113686</xdr:rowOff>
    </xdr:from>
    <xdr:to>
      <xdr:col>3</xdr:col>
      <xdr:colOff>500831</xdr:colOff>
      <xdr:row>528</xdr:row>
      <xdr:rowOff>113686</xdr:rowOff>
    </xdr:to>
    <xdr:cxnSp macro="">
      <xdr:nvCxnSpPr>
        <xdr:cNvPr id="458" name="Conector recto de flecha 457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CxnSpPr/>
      </xdr:nvCxnSpPr>
      <xdr:spPr>
        <a:xfrm>
          <a:off x="854177" y="94337444"/>
          <a:ext cx="98629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181842</xdr:colOff>
      <xdr:row>528</xdr:row>
      <xdr:rowOff>112568</xdr:rowOff>
    </xdr:from>
    <xdr:to>
      <xdr:col>8</xdr:col>
      <xdr:colOff>355023</xdr:colOff>
      <xdr:row>528</xdr:row>
      <xdr:rowOff>116898</xdr:rowOff>
    </xdr:to>
    <xdr:cxnSp macro="">
      <xdr:nvCxnSpPr>
        <xdr:cNvPr id="459" name="Conector recto de flecha 458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CxnSpPr/>
      </xdr:nvCxnSpPr>
      <xdr:spPr>
        <a:xfrm>
          <a:off x="3073978" y="94488000"/>
          <a:ext cx="1203613" cy="433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406649</xdr:colOff>
      <xdr:row>520</xdr:row>
      <xdr:rowOff>69273</xdr:rowOff>
    </xdr:from>
    <xdr:to>
      <xdr:col>11</xdr:col>
      <xdr:colOff>415649</xdr:colOff>
      <xdr:row>528</xdr:row>
      <xdr:rowOff>9990</xdr:rowOff>
    </xdr:to>
    <xdr:cxnSp macro="">
      <xdr:nvCxnSpPr>
        <xdr:cNvPr id="462" name="Conector recto de flecha 46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CxnSpPr/>
      </xdr:nvCxnSpPr>
      <xdr:spPr>
        <a:xfrm flipV="1">
          <a:off x="5883524" y="92457443"/>
          <a:ext cx="9000" cy="19279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111556</xdr:colOff>
      <xdr:row>520</xdr:row>
      <xdr:rowOff>102577</xdr:rowOff>
    </xdr:from>
    <xdr:to>
      <xdr:col>6</xdr:col>
      <xdr:colOff>446942</xdr:colOff>
      <xdr:row>520</xdr:row>
      <xdr:rowOff>117325</xdr:rowOff>
    </xdr:to>
    <xdr:cxnSp macro="">
      <xdr:nvCxnSpPr>
        <xdr:cNvPr id="473" name="Conector recto 47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CxnSpPr/>
      </xdr:nvCxnSpPr>
      <xdr:spPr>
        <a:xfrm flipH="1">
          <a:off x="1452383" y="4059115"/>
          <a:ext cx="1874040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102763</xdr:colOff>
      <xdr:row>520</xdr:row>
      <xdr:rowOff>189036</xdr:rowOff>
    </xdr:from>
    <xdr:to>
      <xdr:col>6</xdr:col>
      <xdr:colOff>438149</xdr:colOff>
      <xdr:row>520</xdr:row>
      <xdr:rowOff>203784</xdr:rowOff>
    </xdr:to>
    <xdr:cxnSp macro="">
      <xdr:nvCxnSpPr>
        <xdr:cNvPr id="474" name="Conector recto 47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CxnSpPr/>
      </xdr:nvCxnSpPr>
      <xdr:spPr>
        <a:xfrm flipH="1">
          <a:off x="1443590" y="4145574"/>
          <a:ext cx="1874040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103679</xdr:colOff>
      <xdr:row>521</xdr:row>
      <xdr:rowOff>187570</xdr:rowOff>
    </xdr:from>
    <xdr:to>
      <xdr:col>6</xdr:col>
      <xdr:colOff>439065</xdr:colOff>
      <xdr:row>521</xdr:row>
      <xdr:rowOff>202318</xdr:rowOff>
    </xdr:to>
    <xdr:cxnSp macro="">
      <xdr:nvCxnSpPr>
        <xdr:cNvPr id="476" name="Conector recto 475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CxnSpPr/>
      </xdr:nvCxnSpPr>
      <xdr:spPr>
        <a:xfrm flipH="1">
          <a:off x="1446704" y="92703895"/>
          <a:ext cx="1878436" cy="1474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60960</xdr:colOff>
          <xdr:row>519</xdr:row>
          <xdr:rowOff>0</xdr:rowOff>
        </xdr:from>
        <xdr:to>
          <xdr:col>6</xdr:col>
          <xdr:colOff>388620</xdr:colOff>
          <xdr:row>519</xdr:row>
          <xdr:rowOff>0</xdr:rowOff>
        </xdr:to>
        <xdr:sp macro="" textlink="">
          <xdr:nvSpPr>
            <xdr:cNvPr id="105431" name="Object 28631" hidden="1">
              <a:extLst>
                <a:ext uri="{63B3BB69-23CF-44E3-9099-C40C66FF867C}">
                  <a14:compatExt spid="_x0000_s105431"/>
                </a:ext>
                <a:ext uri="{FF2B5EF4-FFF2-40B4-BE49-F238E27FC236}">
                  <a16:creationId xmlns:a16="http://schemas.microsoft.com/office/drawing/2014/main" id="{00000000-0008-0000-0000-0000D7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519</xdr:row>
          <xdr:rowOff>0</xdr:rowOff>
        </xdr:from>
        <xdr:to>
          <xdr:col>6</xdr:col>
          <xdr:colOff>22860</xdr:colOff>
          <xdr:row>519</xdr:row>
          <xdr:rowOff>0</xdr:rowOff>
        </xdr:to>
        <xdr:sp macro="" textlink="">
          <xdr:nvSpPr>
            <xdr:cNvPr id="105432" name="Object 28632" hidden="1">
              <a:extLst>
                <a:ext uri="{63B3BB69-23CF-44E3-9099-C40C66FF867C}">
                  <a14:compatExt spid="_x0000_s105432"/>
                </a:ext>
                <a:ext uri="{FF2B5EF4-FFF2-40B4-BE49-F238E27FC236}">
                  <a16:creationId xmlns:a16="http://schemas.microsoft.com/office/drawing/2014/main" id="{00000000-0008-0000-0000-0000D8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519</xdr:row>
          <xdr:rowOff>0</xdr:rowOff>
        </xdr:from>
        <xdr:to>
          <xdr:col>6</xdr:col>
          <xdr:colOff>350520</xdr:colOff>
          <xdr:row>519</xdr:row>
          <xdr:rowOff>0</xdr:rowOff>
        </xdr:to>
        <xdr:sp macro="" textlink="">
          <xdr:nvSpPr>
            <xdr:cNvPr id="105433" name="Object 28633" hidden="1">
              <a:extLst>
                <a:ext uri="{63B3BB69-23CF-44E3-9099-C40C66FF867C}">
                  <a14:compatExt spid="_x0000_s105433"/>
                </a:ext>
                <a:ext uri="{FF2B5EF4-FFF2-40B4-BE49-F238E27FC236}">
                  <a16:creationId xmlns:a16="http://schemas.microsoft.com/office/drawing/2014/main" id="{00000000-0008-0000-0000-0000D9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365760</xdr:colOff>
          <xdr:row>519</xdr:row>
          <xdr:rowOff>0</xdr:rowOff>
        </xdr:from>
        <xdr:to>
          <xdr:col>4</xdr:col>
          <xdr:colOff>373380</xdr:colOff>
          <xdr:row>519</xdr:row>
          <xdr:rowOff>0</xdr:rowOff>
        </xdr:to>
        <xdr:sp macro="" textlink="">
          <xdr:nvSpPr>
            <xdr:cNvPr id="105434" name="Object 28634" hidden="1">
              <a:extLst>
                <a:ext uri="{63B3BB69-23CF-44E3-9099-C40C66FF867C}">
                  <a14:compatExt spid="_x0000_s105434"/>
                </a:ext>
                <a:ext uri="{FF2B5EF4-FFF2-40B4-BE49-F238E27FC236}">
                  <a16:creationId xmlns:a16="http://schemas.microsoft.com/office/drawing/2014/main" id="{00000000-0008-0000-0000-0000DA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106680</xdr:colOff>
          <xdr:row>519</xdr:row>
          <xdr:rowOff>0</xdr:rowOff>
        </xdr:from>
        <xdr:to>
          <xdr:col>6</xdr:col>
          <xdr:colOff>22860</xdr:colOff>
          <xdr:row>519</xdr:row>
          <xdr:rowOff>0</xdr:rowOff>
        </xdr:to>
        <xdr:sp macro="" textlink="">
          <xdr:nvSpPr>
            <xdr:cNvPr id="105435" name="Object 28635" hidden="1">
              <a:extLst>
                <a:ext uri="{63B3BB69-23CF-44E3-9099-C40C66FF867C}">
                  <a14:compatExt spid="_x0000_s105435"/>
                </a:ext>
                <a:ext uri="{FF2B5EF4-FFF2-40B4-BE49-F238E27FC236}">
                  <a16:creationId xmlns:a16="http://schemas.microsoft.com/office/drawing/2014/main" id="{00000000-0008-0000-0000-0000DB9B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184404</xdr:colOff>
      <xdr:row>519</xdr:row>
      <xdr:rowOff>10884</xdr:rowOff>
    </xdr:from>
    <xdr:to>
      <xdr:col>3</xdr:col>
      <xdr:colOff>189847</xdr:colOff>
      <xdr:row>520</xdr:row>
      <xdr:rowOff>108856</xdr:rowOff>
    </xdr:to>
    <xdr:cxnSp macro="">
      <xdr:nvCxnSpPr>
        <xdr:cNvPr id="478" name="Conector recto de flecha 477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CxnSpPr/>
      </xdr:nvCxnSpPr>
      <xdr:spPr>
        <a:xfrm flipH="1">
          <a:off x="1525231" y="37476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329860</xdr:colOff>
      <xdr:row>519</xdr:row>
      <xdr:rowOff>8996</xdr:rowOff>
    </xdr:from>
    <xdr:to>
      <xdr:col>3</xdr:col>
      <xdr:colOff>335303</xdr:colOff>
      <xdr:row>520</xdr:row>
      <xdr:rowOff>106968</xdr:rowOff>
    </xdr:to>
    <xdr:cxnSp macro="">
      <xdr:nvCxnSpPr>
        <xdr:cNvPr id="479" name="Conector recto de flecha 478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CxnSpPr/>
      </xdr:nvCxnSpPr>
      <xdr:spPr>
        <a:xfrm flipH="1">
          <a:off x="1670687" y="3745727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480334</xdr:colOff>
      <xdr:row>519</xdr:row>
      <xdr:rowOff>10880</xdr:rowOff>
    </xdr:from>
    <xdr:to>
      <xdr:col>3</xdr:col>
      <xdr:colOff>485777</xdr:colOff>
      <xdr:row>520</xdr:row>
      <xdr:rowOff>108852</xdr:rowOff>
    </xdr:to>
    <xdr:cxnSp macro="">
      <xdr:nvCxnSpPr>
        <xdr:cNvPr id="498" name="Conector recto de flecha 497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CxnSpPr/>
      </xdr:nvCxnSpPr>
      <xdr:spPr>
        <a:xfrm flipH="1">
          <a:off x="1821161" y="3747611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280351</xdr:colOff>
      <xdr:row>519</xdr:row>
      <xdr:rowOff>10878</xdr:rowOff>
    </xdr:from>
    <xdr:to>
      <xdr:col>4</xdr:col>
      <xdr:colOff>285794</xdr:colOff>
      <xdr:row>520</xdr:row>
      <xdr:rowOff>108850</xdr:rowOff>
    </xdr:to>
    <xdr:cxnSp macro="">
      <xdr:nvCxnSpPr>
        <xdr:cNvPr id="499" name="Conector recto de flecha 498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CxnSpPr/>
      </xdr:nvCxnSpPr>
      <xdr:spPr>
        <a:xfrm flipH="1">
          <a:off x="2134063" y="374760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123939</xdr:colOff>
      <xdr:row>519</xdr:row>
      <xdr:rowOff>8988</xdr:rowOff>
    </xdr:from>
    <xdr:to>
      <xdr:col>4</xdr:col>
      <xdr:colOff>129382</xdr:colOff>
      <xdr:row>520</xdr:row>
      <xdr:rowOff>106960</xdr:rowOff>
    </xdr:to>
    <xdr:cxnSp macro="">
      <xdr:nvCxnSpPr>
        <xdr:cNvPr id="500" name="Conector recto de flecha 499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CxnSpPr/>
      </xdr:nvCxnSpPr>
      <xdr:spPr>
        <a:xfrm flipH="1">
          <a:off x="1977651" y="374571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434613</xdr:colOff>
      <xdr:row>519</xdr:row>
      <xdr:rowOff>10884</xdr:rowOff>
    </xdr:from>
    <xdr:to>
      <xdr:col>4</xdr:col>
      <xdr:colOff>440056</xdr:colOff>
      <xdr:row>520</xdr:row>
      <xdr:rowOff>108856</xdr:rowOff>
    </xdr:to>
    <xdr:cxnSp macro="">
      <xdr:nvCxnSpPr>
        <xdr:cNvPr id="501" name="Conector recto de flecha 500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CxnSpPr/>
      </xdr:nvCxnSpPr>
      <xdr:spPr>
        <a:xfrm flipH="1">
          <a:off x="2288325" y="37476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14846</xdr:colOff>
      <xdr:row>520</xdr:row>
      <xdr:rowOff>101205</xdr:rowOff>
    </xdr:from>
    <xdr:to>
      <xdr:col>10</xdr:col>
      <xdr:colOff>109904</xdr:colOff>
      <xdr:row>520</xdr:row>
      <xdr:rowOff>102577</xdr:rowOff>
    </xdr:to>
    <xdr:cxnSp macro="">
      <xdr:nvCxnSpPr>
        <xdr:cNvPr id="502" name="Conector recto 501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CxnSpPr/>
      </xdr:nvCxnSpPr>
      <xdr:spPr>
        <a:xfrm flipH="1" flipV="1">
          <a:off x="3920096" y="4057743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20712</xdr:colOff>
      <xdr:row>520</xdr:row>
      <xdr:rowOff>187663</xdr:rowOff>
    </xdr:from>
    <xdr:to>
      <xdr:col>10</xdr:col>
      <xdr:colOff>115770</xdr:colOff>
      <xdr:row>520</xdr:row>
      <xdr:rowOff>189035</xdr:rowOff>
    </xdr:to>
    <xdr:cxnSp macro="">
      <xdr:nvCxnSpPr>
        <xdr:cNvPr id="503" name="Conector recto 502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CxnSpPr/>
      </xdr:nvCxnSpPr>
      <xdr:spPr>
        <a:xfrm flipH="1" flipV="1">
          <a:off x="3925962" y="4144201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11921</xdr:colOff>
      <xdr:row>521</xdr:row>
      <xdr:rowOff>193524</xdr:rowOff>
    </xdr:from>
    <xdr:to>
      <xdr:col>10</xdr:col>
      <xdr:colOff>106979</xdr:colOff>
      <xdr:row>521</xdr:row>
      <xdr:rowOff>194896</xdr:rowOff>
    </xdr:to>
    <xdr:cxnSp macro="">
      <xdr:nvCxnSpPr>
        <xdr:cNvPr id="504" name="Conector recto 50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CxnSpPr/>
      </xdr:nvCxnSpPr>
      <xdr:spPr>
        <a:xfrm flipH="1" flipV="1">
          <a:off x="3917171" y="4369870"/>
          <a:ext cx="1135481" cy="137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97576</xdr:colOff>
      <xdr:row>519</xdr:row>
      <xdr:rowOff>10884</xdr:rowOff>
    </xdr:from>
    <xdr:to>
      <xdr:col>5</xdr:col>
      <xdr:colOff>103019</xdr:colOff>
      <xdr:row>520</xdr:row>
      <xdr:rowOff>108856</xdr:rowOff>
    </xdr:to>
    <xdr:cxnSp macro="">
      <xdr:nvCxnSpPr>
        <xdr:cNvPr id="505" name="Conector recto de flecha 504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CxnSpPr/>
      </xdr:nvCxnSpPr>
      <xdr:spPr>
        <a:xfrm flipH="1">
          <a:off x="2464172" y="37476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279284</xdr:colOff>
      <xdr:row>519</xdr:row>
      <xdr:rowOff>16746</xdr:rowOff>
    </xdr:from>
    <xdr:to>
      <xdr:col>5</xdr:col>
      <xdr:colOff>284727</xdr:colOff>
      <xdr:row>520</xdr:row>
      <xdr:rowOff>114718</xdr:rowOff>
    </xdr:to>
    <xdr:cxnSp macro="">
      <xdr:nvCxnSpPr>
        <xdr:cNvPr id="506" name="Conector recto de flecha 505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CxnSpPr/>
      </xdr:nvCxnSpPr>
      <xdr:spPr>
        <a:xfrm flipH="1">
          <a:off x="2645880" y="3753477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446338</xdr:colOff>
      <xdr:row>519</xdr:row>
      <xdr:rowOff>15279</xdr:rowOff>
    </xdr:from>
    <xdr:to>
      <xdr:col>5</xdr:col>
      <xdr:colOff>451781</xdr:colOff>
      <xdr:row>520</xdr:row>
      <xdr:rowOff>113251</xdr:rowOff>
    </xdr:to>
    <xdr:cxnSp macro="">
      <xdr:nvCxnSpPr>
        <xdr:cNvPr id="507" name="Conector recto de flecha 506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CxnSpPr/>
      </xdr:nvCxnSpPr>
      <xdr:spPr>
        <a:xfrm flipH="1">
          <a:off x="2812934" y="3752010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93180</xdr:colOff>
      <xdr:row>518</xdr:row>
      <xdr:rowOff>218966</xdr:rowOff>
    </xdr:from>
    <xdr:to>
      <xdr:col>6</xdr:col>
      <xdr:colOff>98623</xdr:colOff>
      <xdr:row>520</xdr:row>
      <xdr:rowOff>97130</xdr:rowOff>
    </xdr:to>
    <xdr:cxnSp macro="">
      <xdr:nvCxnSpPr>
        <xdr:cNvPr id="508" name="Conector recto de flecha 507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CxnSpPr/>
      </xdr:nvCxnSpPr>
      <xdr:spPr>
        <a:xfrm flipH="1">
          <a:off x="2972661" y="37358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260234</xdr:colOff>
      <xdr:row>518</xdr:row>
      <xdr:rowOff>217499</xdr:rowOff>
    </xdr:from>
    <xdr:to>
      <xdr:col>6</xdr:col>
      <xdr:colOff>265677</xdr:colOff>
      <xdr:row>520</xdr:row>
      <xdr:rowOff>95663</xdr:rowOff>
    </xdr:to>
    <xdr:cxnSp macro="">
      <xdr:nvCxnSpPr>
        <xdr:cNvPr id="509" name="Conector recto de flecha 508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CxnSpPr/>
      </xdr:nvCxnSpPr>
      <xdr:spPr>
        <a:xfrm flipH="1">
          <a:off x="3139715" y="37344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170845</xdr:colOff>
      <xdr:row>519</xdr:row>
      <xdr:rowOff>3552</xdr:rowOff>
    </xdr:from>
    <xdr:to>
      <xdr:col>8</xdr:col>
      <xdr:colOff>176288</xdr:colOff>
      <xdr:row>520</xdr:row>
      <xdr:rowOff>101524</xdr:rowOff>
    </xdr:to>
    <xdr:cxnSp macro="">
      <xdr:nvCxnSpPr>
        <xdr:cNvPr id="510" name="Conector recto de flecha 509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CxnSpPr/>
      </xdr:nvCxnSpPr>
      <xdr:spPr>
        <a:xfrm flipH="1">
          <a:off x="4076095" y="3740283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337899</xdr:colOff>
      <xdr:row>518</xdr:row>
      <xdr:rowOff>214566</xdr:rowOff>
    </xdr:from>
    <xdr:to>
      <xdr:col>8</xdr:col>
      <xdr:colOff>343342</xdr:colOff>
      <xdr:row>520</xdr:row>
      <xdr:rowOff>92730</xdr:rowOff>
    </xdr:to>
    <xdr:cxnSp macro="">
      <xdr:nvCxnSpPr>
        <xdr:cNvPr id="511" name="Conector recto de flecha 510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CxnSpPr/>
      </xdr:nvCxnSpPr>
      <xdr:spPr>
        <a:xfrm flipH="1">
          <a:off x="4243149" y="3731489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512280</xdr:colOff>
      <xdr:row>518</xdr:row>
      <xdr:rowOff>213099</xdr:rowOff>
    </xdr:from>
    <xdr:to>
      <xdr:col>8</xdr:col>
      <xdr:colOff>517723</xdr:colOff>
      <xdr:row>520</xdr:row>
      <xdr:rowOff>91263</xdr:rowOff>
    </xdr:to>
    <xdr:cxnSp macro="">
      <xdr:nvCxnSpPr>
        <xdr:cNvPr id="512" name="Conector recto de flecha 511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CxnSpPr/>
      </xdr:nvCxnSpPr>
      <xdr:spPr>
        <a:xfrm flipH="1">
          <a:off x="4417530" y="373002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159123</xdr:colOff>
      <xdr:row>518</xdr:row>
      <xdr:rowOff>218959</xdr:rowOff>
    </xdr:from>
    <xdr:to>
      <xdr:col>9</xdr:col>
      <xdr:colOff>164566</xdr:colOff>
      <xdr:row>520</xdr:row>
      <xdr:rowOff>97123</xdr:rowOff>
    </xdr:to>
    <xdr:cxnSp macro="">
      <xdr:nvCxnSpPr>
        <xdr:cNvPr id="513" name="Conector recto de flecha 512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CxnSpPr/>
      </xdr:nvCxnSpPr>
      <xdr:spPr>
        <a:xfrm flipH="1">
          <a:off x="4591911" y="3735882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326177</xdr:colOff>
      <xdr:row>518</xdr:row>
      <xdr:rowOff>217492</xdr:rowOff>
    </xdr:from>
    <xdr:to>
      <xdr:col>9</xdr:col>
      <xdr:colOff>331620</xdr:colOff>
      <xdr:row>520</xdr:row>
      <xdr:rowOff>95656</xdr:rowOff>
    </xdr:to>
    <xdr:cxnSp macro="">
      <xdr:nvCxnSpPr>
        <xdr:cNvPr id="514" name="Conector recto de flecha 51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CxnSpPr/>
      </xdr:nvCxnSpPr>
      <xdr:spPr>
        <a:xfrm flipH="1">
          <a:off x="4758965" y="3734415"/>
          <a:ext cx="5443" cy="3177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2328</xdr:colOff>
      <xdr:row>519</xdr:row>
      <xdr:rowOff>28372</xdr:rowOff>
    </xdr:from>
    <xdr:to>
      <xdr:col>10</xdr:col>
      <xdr:colOff>137809</xdr:colOff>
      <xdr:row>520</xdr:row>
      <xdr:rowOff>108844</xdr:rowOff>
    </xdr:to>
    <xdr:cxnSp macro="">
      <xdr:nvCxnSpPr>
        <xdr:cNvPr id="515" name="Conector recto de flecha 514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CxnSpPr/>
      </xdr:nvCxnSpPr>
      <xdr:spPr>
        <a:xfrm flipH="1">
          <a:off x="4948001" y="3765103"/>
          <a:ext cx="135481" cy="3002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137810</xdr:colOff>
      <xdr:row>519</xdr:row>
      <xdr:rowOff>26970</xdr:rowOff>
    </xdr:from>
    <xdr:to>
      <xdr:col>10</xdr:col>
      <xdr:colOff>352629</xdr:colOff>
      <xdr:row>519</xdr:row>
      <xdr:rowOff>32426</xdr:rowOff>
    </xdr:to>
    <xdr:cxnSp macro="">
      <xdr:nvCxnSpPr>
        <xdr:cNvPr id="516" name="Conector recto 515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CxnSpPr/>
      </xdr:nvCxnSpPr>
      <xdr:spPr>
        <a:xfrm flipV="1">
          <a:off x="5083483" y="3763701"/>
          <a:ext cx="214819" cy="54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249860</xdr:colOff>
      <xdr:row>524</xdr:row>
      <xdr:rowOff>154021</xdr:rowOff>
    </xdr:from>
    <xdr:to>
      <xdr:col>10</xdr:col>
      <xdr:colOff>253107</xdr:colOff>
      <xdr:row>528</xdr:row>
      <xdr:rowOff>5161</xdr:rowOff>
    </xdr:to>
    <xdr:cxnSp macro="">
      <xdr:nvCxnSpPr>
        <xdr:cNvPr id="517" name="Conector recto de flecha 516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CxnSpPr/>
      </xdr:nvCxnSpPr>
      <xdr:spPr>
        <a:xfrm flipV="1">
          <a:off x="5214583" y="93378859"/>
          <a:ext cx="3247" cy="7303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251298</xdr:colOff>
      <xdr:row>521</xdr:row>
      <xdr:rowOff>196454</xdr:rowOff>
    </xdr:from>
    <xdr:to>
      <xdr:col>10</xdr:col>
      <xdr:colOff>255984</xdr:colOff>
      <xdr:row>524</xdr:row>
      <xdr:rowOff>162127</xdr:rowOff>
    </xdr:to>
    <xdr:cxnSp macro="">
      <xdr:nvCxnSpPr>
        <xdr:cNvPr id="518" name="Conector recto de flecha 517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CxnSpPr/>
      </xdr:nvCxnSpPr>
      <xdr:spPr>
        <a:xfrm flipV="1">
          <a:off x="5208351" y="92710550"/>
          <a:ext cx="4686" cy="6222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255984</xdr:colOff>
      <xdr:row>520</xdr:row>
      <xdr:rowOff>65485</xdr:rowOff>
    </xdr:from>
    <xdr:to>
      <xdr:col>10</xdr:col>
      <xdr:colOff>257096</xdr:colOff>
      <xdr:row>521</xdr:row>
      <xdr:rowOff>214712</xdr:rowOff>
    </xdr:to>
    <xdr:cxnSp macro="">
      <xdr:nvCxnSpPr>
        <xdr:cNvPr id="519" name="Conector recto de flecha 518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CxnSpPr/>
      </xdr:nvCxnSpPr>
      <xdr:spPr>
        <a:xfrm flipH="1" flipV="1">
          <a:off x="5201657" y="4022023"/>
          <a:ext cx="1112" cy="36903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519</xdr:row>
      <xdr:rowOff>16342</xdr:rowOff>
    </xdr:from>
    <xdr:to>
      <xdr:col>2</xdr:col>
      <xdr:colOff>289891</xdr:colOff>
      <xdr:row>521</xdr:row>
      <xdr:rowOff>140580</xdr:rowOff>
    </xdr:to>
    <xdr:cxnSp macro="">
      <xdr:nvCxnSpPr>
        <xdr:cNvPr id="520" name="Conector recto de flecha 519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CxnSpPr/>
      </xdr:nvCxnSpPr>
      <xdr:spPr>
        <a:xfrm>
          <a:off x="1117833" y="3753073"/>
          <a:ext cx="0" cy="5638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255898</xdr:colOff>
      <xdr:row>519</xdr:row>
      <xdr:rowOff>3042</xdr:rowOff>
    </xdr:from>
    <xdr:to>
      <xdr:col>7</xdr:col>
      <xdr:colOff>255898</xdr:colOff>
      <xdr:row>521</xdr:row>
      <xdr:rowOff>127280</xdr:rowOff>
    </xdr:to>
    <xdr:cxnSp macro="">
      <xdr:nvCxnSpPr>
        <xdr:cNvPr id="521" name="Conector recto de flecha 520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CxnSpPr/>
      </xdr:nvCxnSpPr>
      <xdr:spPr>
        <a:xfrm>
          <a:off x="3648263" y="3739773"/>
          <a:ext cx="0" cy="56385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115019</xdr:colOff>
      <xdr:row>527</xdr:row>
      <xdr:rowOff>132991</xdr:rowOff>
    </xdr:from>
    <xdr:to>
      <xdr:col>9</xdr:col>
      <xdr:colOff>496019</xdr:colOff>
      <xdr:row>527</xdr:row>
      <xdr:rowOff>132991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41717" y="94207642"/>
          <a:ext cx="3989717" cy="0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239519</xdr:colOff>
      <xdr:row>527</xdr:row>
      <xdr:rowOff>68449</xdr:rowOff>
    </xdr:from>
    <xdr:to>
      <xdr:col>2</xdr:col>
      <xdr:colOff>285238</xdr:colOff>
      <xdr:row>527</xdr:row>
      <xdr:rowOff>114168</xdr:rowOff>
    </xdr:to>
    <xdr:sp macro="" textlink="">
      <xdr:nvSpPr>
        <xdr:cNvPr id="525" name="Diagrama de flujo: conector 524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1068194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403823</xdr:colOff>
      <xdr:row>527</xdr:row>
      <xdr:rowOff>68449</xdr:rowOff>
    </xdr:from>
    <xdr:to>
      <xdr:col>2</xdr:col>
      <xdr:colOff>449542</xdr:colOff>
      <xdr:row>527</xdr:row>
      <xdr:rowOff>114168</xdr:rowOff>
    </xdr:to>
    <xdr:sp macro="" textlink="">
      <xdr:nvSpPr>
        <xdr:cNvPr id="527" name="Diagrama de flujo: conector 526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1232498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239519</xdr:colOff>
      <xdr:row>527</xdr:row>
      <xdr:rowOff>68449</xdr:rowOff>
    </xdr:from>
    <xdr:to>
      <xdr:col>3</xdr:col>
      <xdr:colOff>285238</xdr:colOff>
      <xdr:row>527</xdr:row>
      <xdr:rowOff>114168</xdr:rowOff>
    </xdr:to>
    <xdr:sp macro="" textlink="">
      <xdr:nvSpPr>
        <xdr:cNvPr id="530" name="Diagrama de flujo: conector 529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>
          <a:off x="1068194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403823</xdr:colOff>
      <xdr:row>527</xdr:row>
      <xdr:rowOff>68449</xdr:rowOff>
    </xdr:from>
    <xdr:to>
      <xdr:col>3</xdr:col>
      <xdr:colOff>449542</xdr:colOff>
      <xdr:row>527</xdr:row>
      <xdr:rowOff>114168</xdr:rowOff>
    </xdr:to>
    <xdr:sp macro="" textlink="">
      <xdr:nvSpPr>
        <xdr:cNvPr id="532" name="Diagrama de flujo: conector 531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1746848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63306</xdr:colOff>
      <xdr:row>527</xdr:row>
      <xdr:rowOff>70830</xdr:rowOff>
    </xdr:from>
    <xdr:to>
      <xdr:col>3</xdr:col>
      <xdr:colOff>109025</xdr:colOff>
      <xdr:row>527</xdr:row>
      <xdr:rowOff>116549</xdr:rowOff>
    </xdr:to>
    <xdr:sp macro="" textlink="">
      <xdr:nvSpPr>
        <xdr:cNvPr id="534" name="Diagrama de flujo: conector 53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1406331" y="94120680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239519</xdr:colOff>
      <xdr:row>527</xdr:row>
      <xdr:rowOff>68449</xdr:rowOff>
    </xdr:from>
    <xdr:to>
      <xdr:col>4</xdr:col>
      <xdr:colOff>285238</xdr:colOff>
      <xdr:row>527</xdr:row>
      <xdr:rowOff>114168</xdr:rowOff>
    </xdr:to>
    <xdr:sp macro="" textlink="">
      <xdr:nvSpPr>
        <xdr:cNvPr id="536" name="Diagrama de flujo: conector 535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1068194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403823</xdr:colOff>
      <xdr:row>527</xdr:row>
      <xdr:rowOff>68449</xdr:rowOff>
    </xdr:from>
    <xdr:to>
      <xdr:col>4</xdr:col>
      <xdr:colOff>449542</xdr:colOff>
      <xdr:row>527</xdr:row>
      <xdr:rowOff>114168</xdr:rowOff>
    </xdr:to>
    <xdr:sp macro="" textlink="">
      <xdr:nvSpPr>
        <xdr:cNvPr id="538" name="Diagrama de flujo: conector 537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123249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239519</xdr:colOff>
      <xdr:row>527</xdr:row>
      <xdr:rowOff>68449</xdr:rowOff>
    </xdr:from>
    <xdr:to>
      <xdr:col>5</xdr:col>
      <xdr:colOff>285238</xdr:colOff>
      <xdr:row>527</xdr:row>
      <xdr:rowOff>114168</xdr:rowOff>
    </xdr:to>
    <xdr:sp macro="" textlink="">
      <xdr:nvSpPr>
        <xdr:cNvPr id="541" name="Diagrama de flujo: conector 540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/>
      </xdr:nvSpPr>
      <xdr:spPr>
        <a:xfrm>
          <a:off x="1582544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403823</xdr:colOff>
      <xdr:row>527</xdr:row>
      <xdr:rowOff>68449</xdr:rowOff>
    </xdr:from>
    <xdr:to>
      <xdr:col>5</xdr:col>
      <xdr:colOff>449542</xdr:colOff>
      <xdr:row>527</xdr:row>
      <xdr:rowOff>114168</xdr:rowOff>
    </xdr:to>
    <xdr:sp macro="" textlink="">
      <xdr:nvSpPr>
        <xdr:cNvPr id="543" name="Diagrama de flujo: conector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174684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63306</xdr:colOff>
      <xdr:row>527</xdr:row>
      <xdr:rowOff>70830</xdr:rowOff>
    </xdr:from>
    <xdr:to>
      <xdr:col>5</xdr:col>
      <xdr:colOff>109025</xdr:colOff>
      <xdr:row>527</xdr:row>
      <xdr:rowOff>116549</xdr:rowOff>
    </xdr:to>
    <xdr:sp macro="" textlink="">
      <xdr:nvSpPr>
        <xdr:cNvPr id="545" name="Diagrama de flujo: conector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1406331" y="94120680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239519</xdr:colOff>
      <xdr:row>527</xdr:row>
      <xdr:rowOff>68449</xdr:rowOff>
    </xdr:from>
    <xdr:to>
      <xdr:col>6</xdr:col>
      <xdr:colOff>285238</xdr:colOff>
      <xdr:row>527</xdr:row>
      <xdr:rowOff>114168</xdr:rowOff>
    </xdr:to>
    <xdr:sp macro="" textlink="">
      <xdr:nvSpPr>
        <xdr:cNvPr id="547" name="Diagrama de flujo: conector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/>
      </xdr:nvSpPr>
      <xdr:spPr>
        <a:xfrm>
          <a:off x="1068194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403823</xdr:colOff>
      <xdr:row>527</xdr:row>
      <xdr:rowOff>68449</xdr:rowOff>
    </xdr:from>
    <xdr:to>
      <xdr:col>6</xdr:col>
      <xdr:colOff>449542</xdr:colOff>
      <xdr:row>527</xdr:row>
      <xdr:rowOff>114168</xdr:rowOff>
    </xdr:to>
    <xdr:sp macro="" textlink="">
      <xdr:nvSpPr>
        <xdr:cNvPr id="549" name="Diagrama de flujo: conector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/>
      </xdr:nvSpPr>
      <xdr:spPr>
        <a:xfrm>
          <a:off x="1232498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7</xdr:col>
      <xdr:colOff>239519</xdr:colOff>
      <xdr:row>527</xdr:row>
      <xdr:rowOff>68449</xdr:rowOff>
    </xdr:from>
    <xdr:to>
      <xdr:col>7</xdr:col>
      <xdr:colOff>285238</xdr:colOff>
      <xdr:row>527</xdr:row>
      <xdr:rowOff>114168</xdr:rowOff>
    </xdr:to>
    <xdr:sp macro="" textlink="">
      <xdr:nvSpPr>
        <xdr:cNvPr id="552" name="Diagrama de flujo: conector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/>
      </xdr:nvSpPr>
      <xdr:spPr>
        <a:xfrm>
          <a:off x="1582544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7</xdr:col>
      <xdr:colOff>403823</xdr:colOff>
      <xdr:row>527</xdr:row>
      <xdr:rowOff>68449</xdr:rowOff>
    </xdr:from>
    <xdr:to>
      <xdr:col>7</xdr:col>
      <xdr:colOff>449542</xdr:colOff>
      <xdr:row>527</xdr:row>
      <xdr:rowOff>114168</xdr:rowOff>
    </xdr:to>
    <xdr:sp macro="" textlink="">
      <xdr:nvSpPr>
        <xdr:cNvPr id="554" name="Diagrama de flujo: conector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/>
      </xdr:nvSpPr>
      <xdr:spPr>
        <a:xfrm>
          <a:off x="1746848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7</xdr:col>
      <xdr:colOff>63306</xdr:colOff>
      <xdr:row>527</xdr:row>
      <xdr:rowOff>70830</xdr:rowOff>
    </xdr:from>
    <xdr:to>
      <xdr:col>7</xdr:col>
      <xdr:colOff>109025</xdr:colOff>
      <xdr:row>527</xdr:row>
      <xdr:rowOff>116549</xdr:rowOff>
    </xdr:to>
    <xdr:sp macro="" textlink="">
      <xdr:nvSpPr>
        <xdr:cNvPr id="556" name="Diagrama de flujo: conector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/>
      </xdr:nvSpPr>
      <xdr:spPr>
        <a:xfrm>
          <a:off x="1406331" y="94120680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239519</xdr:colOff>
      <xdr:row>527</xdr:row>
      <xdr:rowOff>68449</xdr:rowOff>
    </xdr:from>
    <xdr:to>
      <xdr:col>8</xdr:col>
      <xdr:colOff>285238</xdr:colOff>
      <xdr:row>527</xdr:row>
      <xdr:rowOff>114168</xdr:rowOff>
    </xdr:to>
    <xdr:sp macro="" textlink="">
      <xdr:nvSpPr>
        <xdr:cNvPr id="558" name="Diagrama de flujo: conector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/>
      </xdr:nvSpPr>
      <xdr:spPr>
        <a:xfrm>
          <a:off x="1068194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403823</xdr:colOff>
      <xdr:row>527</xdr:row>
      <xdr:rowOff>68449</xdr:rowOff>
    </xdr:from>
    <xdr:to>
      <xdr:col>8</xdr:col>
      <xdr:colOff>449542</xdr:colOff>
      <xdr:row>527</xdr:row>
      <xdr:rowOff>114168</xdr:rowOff>
    </xdr:to>
    <xdr:sp macro="" textlink="">
      <xdr:nvSpPr>
        <xdr:cNvPr id="560" name="Diagrama de flujo: conector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/>
      </xdr:nvSpPr>
      <xdr:spPr>
        <a:xfrm>
          <a:off x="123249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239519</xdr:colOff>
      <xdr:row>527</xdr:row>
      <xdr:rowOff>68449</xdr:rowOff>
    </xdr:from>
    <xdr:to>
      <xdr:col>9</xdr:col>
      <xdr:colOff>285238</xdr:colOff>
      <xdr:row>527</xdr:row>
      <xdr:rowOff>114168</xdr:rowOff>
    </xdr:to>
    <xdr:sp macro="" textlink="">
      <xdr:nvSpPr>
        <xdr:cNvPr id="563" name="Diagrama de flujo: conector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/>
      </xdr:nvSpPr>
      <xdr:spPr>
        <a:xfrm>
          <a:off x="1582544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403823</xdr:colOff>
      <xdr:row>527</xdr:row>
      <xdr:rowOff>68449</xdr:rowOff>
    </xdr:from>
    <xdr:to>
      <xdr:col>9</xdr:col>
      <xdr:colOff>449542</xdr:colOff>
      <xdr:row>527</xdr:row>
      <xdr:rowOff>114168</xdr:rowOff>
    </xdr:to>
    <xdr:sp macro="" textlink="">
      <xdr:nvSpPr>
        <xdr:cNvPr id="565" name="Diagrama de flujo: conector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/>
      </xdr:nvSpPr>
      <xdr:spPr>
        <a:xfrm>
          <a:off x="174684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63306</xdr:colOff>
      <xdr:row>527</xdr:row>
      <xdr:rowOff>70830</xdr:rowOff>
    </xdr:from>
    <xdr:to>
      <xdr:col>9</xdr:col>
      <xdr:colOff>109025</xdr:colOff>
      <xdr:row>527</xdr:row>
      <xdr:rowOff>116549</xdr:rowOff>
    </xdr:to>
    <xdr:sp macro="" textlink="">
      <xdr:nvSpPr>
        <xdr:cNvPr id="567" name="Diagrama de flujo: conector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/>
      </xdr:nvSpPr>
      <xdr:spPr>
        <a:xfrm>
          <a:off x="1406331" y="94120680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60923</xdr:colOff>
      <xdr:row>527</xdr:row>
      <xdr:rowOff>68449</xdr:rowOff>
    </xdr:from>
    <xdr:to>
      <xdr:col>4</xdr:col>
      <xdr:colOff>106642</xdr:colOff>
      <xdr:row>527</xdr:row>
      <xdr:rowOff>114168</xdr:rowOff>
    </xdr:to>
    <xdr:sp macro="" textlink="">
      <xdr:nvSpPr>
        <xdr:cNvPr id="568" name="Diagrama de flujo: conector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/>
      </xdr:nvSpPr>
      <xdr:spPr>
        <a:xfrm>
          <a:off x="191829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60923</xdr:colOff>
      <xdr:row>527</xdr:row>
      <xdr:rowOff>68449</xdr:rowOff>
    </xdr:from>
    <xdr:to>
      <xdr:col>6</xdr:col>
      <xdr:colOff>106642</xdr:colOff>
      <xdr:row>527</xdr:row>
      <xdr:rowOff>114168</xdr:rowOff>
    </xdr:to>
    <xdr:sp macro="" textlink="">
      <xdr:nvSpPr>
        <xdr:cNvPr id="569" name="Diagrama de flujo: conector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/>
      </xdr:nvSpPr>
      <xdr:spPr>
        <a:xfrm>
          <a:off x="2946998" y="94118299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58541</xdr:colOff>
      <xdr:row>527</xdr:row>
      <xdr:rowOff>68449</xdr:rowOff>
    </xdr:from>
    <xdr:to>
      <xdr:col>8</xdr:col>
      <xdr:colOff>104260</xdr:colOff>
      <xdr:row>527</xdr:row>
      <xdr:rowOff>114168</xdr:rowOff>
    </xdr:to>
    <xdr:sp macro="" textlink="">
      <xdr:nvSpPr>
        <xdr:cNvPr id="570" name="Diagrama de flujo: conector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>
          <a:off x="3973316" y="94118299"/>
          <a:ext cx="45719" cy="45719"/>
        </a:xfrm>
        <a:prstGeom prst="flowChartConnector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82379</xdr:colOff>
      <xdr:row>525</xdr:row>
      <xdr:rowOff>47625</xdr:rowOff>
    </xdr:from>
    <xdr:to>
      <xdr:col>10</xdr:col>
      <xdr:colOff>4763</xdr:colOff>
      <xdr:row>525</xdr:row>
      <xdr:rowOff>48912</xdr:rowOff>
    </xdr:to>
    <xdr:cxnSp macro="">
      <xdr:nvCxnSpPr>
        <xdr:cNvPr id="621" name="Conector recto 620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CxnSpPr/>
      </xdr:nvCxnSpPr>
      <xdr:spPr>
        <a:xfrm flipV="1">
          <a:off x="911054" y="93440250"/>
          <a:ext cx="4046709" cy="1287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153795</xdr:colOff>
      <xdr:row>525</xdr:row>
      <xdr:rowOff>68449</xdr:rowOff>
    </xdr:from>
    <xdr:to>
      <xdr:col>3</xdr:col>
      <xdr:colOff>199514</xdr:colOff>
      <xdr:row>525</xdr:row>
      <xdr:rowOff>114168</xdr:rowOff>
    </xdr:to>
    <xdr:sp macro="" textlink="">
      <xdr:nvSpPr>
        <xdr:cNvPr id="626" name="Diagrama de flujo: conector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/>
      </xdr:nvSpPr>
      <xdr:spPr>
        <a:xfrm>
          <a:off x="1498501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322861</xdr:colOff>
      <xdr:row>525</xdr:row>
      <xdr:rowOff>68449</xdr:rowOff>
    </xdr:from>
    <xdr:to>
      <xdr:col>3</xdr:col>
      <xdr:colOff>368580</xdr:colOff>
      <xdr:row>525</xdr:row>
      <xdr:rowOff>114168</xdr:rowOff>
    </xdr:to>
    <xdr:sp macro="" textlink="">
      <xdr:nvSpPr>
        <xdr:cNvPr id="628" name="Diagrama de flujo: conector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/>
      </xdr:nvSpPr>
      <xdr:spPr>
        <a:xfrm>
          <a:off x="1667567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482404</xdr:colOff>
      <xdr:row>525</xdr:row>
      <xdr:rowOff>68449</xdr:rowOff>
    </xdr:from>
    <xdr:to>
      <xdr:col>4</xdr:col>
      <xdr:colOff>13773</xdr:colOff>
      <xdr:row>525</xdr:row>
      <xdr:rowOff>114168</xdr:rowOff>
    </xdr:to>
    <xdr:sp macro="" textlink="">
      <xdr:nvSpPr>
        <xdr:cNvPr id="630" name="Diagrama de flujo: conector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>
        <a:xfrm>
          <a:off x="1827110" y="94085802"/>
          <a:ext cx="4683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153795</xdr:colOff>
      <xdr:row>525</xdr:row>
      <xdr:rowOff>68449</xdr:rowOff>
    </xdr:from>
    <xdr:to>
      <xdr:col>4</xdr:col>
      <xdr:colOff>199514</xdr:colOff>
      <xdr:row>525</xdr:row>
      <xdr:rowOff>114168</xdr:rowOff>
    </xdr:to>
    <xdr:sp macro="" textlink="">
      <xdr:nvSpPr>
        <xdr:cNvPr id="632" name="Diagrama de flujo: conector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/>
      </xdr:nvSpPr>
      <xdr:spPr>
        <a:xfrm>
          <a:off x="2013971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320480</xdr:colOff>
      <xdr:row>525</xdr:row>
      <xdr:rowOff>68449</xdr:rowOff>
    </xdr:from>
    <xdr:to>
      <xdr:col>4</xdr:col>
      <xdr:colOff>366199</xdr:colOff>
      <xdr:row>525</xdr:row>
      <xdr:rowOff>114168</xdr:rowOff>
    </xdr:to>
    <xdr:sp macro="" textlink="">
      <xdr:nvSpPr>
        <xdr:cNvPr id="634" name="Diagrama de flujo: conector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>
        <a:xfrm>
          <a:off x="2180656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4</xdr:col>
      <xdr:colOff>489547</xdr:colOff>
      <xdr:row>525</xdr:row>
      <xdr:rowOff>68449</xdr:rowOff>
    </xdr:from>
    <xdr:to>
      <xdr:col>5</xdr:col>
      <xdr:colOff>20916</xdr:colOff>
      <xdr:row>525</xdr:row>
      <xdr:rowOff>114168</xdr:rowOff>
    </xdr:to>
    <xdr:sp macro="" textlink="">
      <xdr:nvSpPr>
        <xdr:cNvPr id="636" name="Diagrama de flujo: conector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/>
      </xdr:nvSpPr>
      <xdr:spPr>
        <a:xfrm>
          <a:off x="2349723" y="94085802"/>
          <a:ext cx="46840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153795</xdr:colOff>
      <xdr:row>525</xdr:row>
      <xdr:rowOff>68449</xdr:rowOff>
    </xdr:from>
    <xdr:to>
      <xdr:col>5</xdr:col>
      <xdr:colOff>199514</xdr:colOff>
      <xdr:row>525</xdr:row>
      <xdr:rowOff>114168</xdr:rowOff>
    </xdr:to>
    <xdr:sp macro="" textlink="">
      <xdr:nvSpPr>
        <xdr:cNvPr id="637" name="Diagrama de flujo: conector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/>
      </xdr:nvSpPr>
      <xdr:spPr>
        <a:xfrm>
          <a:off x="2529442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322861</xdr:colOff>
      <xdr:row>525</xdr:row>
      <xdr:rowOff>68449</xdr:rowOff>
    </xdr:from>
    <xdr:to>
      <xdr:col>5</xdr:col>
      <xdr:colOff>368580</xdr:colOff>
      <xdr:row>525</xdr:row>
      <xdr:rowOff>114168</xdr:rowOff>
    </xdr:to>
    <xdr:sp macro="" textlink="">
      <xdr:nvSpPr>
        <xdr:cNvPr id="639" name="Diagrama de flujo: conector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/>
      </xdr:nvSpPr>
      <xdr:spPr>
        <a:xfrm>
          <a:off x="2698508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5</xdr:col>
      <xdr:colOff>482404</xdr:colOff>
      <xdr:row>525</xdr:row>
      <xdr:rowOff>68449</xdr:rowOff>
    </xdr:from>
    <xdr:to>
      <xdr:col>6</xdr:col>
      <xdr:colOff>13773</xdr:colOff>
      <xdr:row>525</xdr:row>
      <xdr:rowOff>114168</xdr:rowOff>
    </xdr:to>
    <xdr:sp macro="" textlink="">
      <xdr:nvSpPr>
        <xdr:cNvPr id="641" name="Diagrama de flujo: conector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/>
      </xdr:nvSpPr>
      <xdr:spPr>
        <a:xfrm>
          <a:off x="2858051" y="94085802"/>
          <a:ext cx="46840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153795</xdr:colOff>
      <xdr:row>525</xdr:row>
      <xdr:rowOff>68449</xdr:rowOff>
    </xdr:from>
    <xdr:to>
      <xdr:col>6</xdr:col>
      <xdr:colOff>199514</xdr:colOff>
      <xdr:row>525</xdr:row>
      <xdr:rowOff>114168</xdr:rowOff>
    </xdr:to>
    <xdr:sp macro="" textlink="">
      <xdr:nvSpPr>
        <xdr:cNvPr id="643" name="Diagrama de flujo: conector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/>
      </xdr:nvSpPr>
      <xdr:spPr>
        <a:xfrm>
          <a:off x="3044913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320480</xdr:colOff>
      <xdr:row>525</xdr:row>
      <xdr:rowOff>68449</xdr:rowOff>
    </xdr:from>
    <xdr:to>
      <xdr:col>6</xdr:col>
      <xdr:colOff>366199</xdr:colOff>
      <xdr:row>525</xdr:row>
      <xdr:rowOff>114168</xdr:rowOff>
    </xdr:to>
    <xdr:sp macro="" textlink="">
      <xdr:nvSpPr>
        <xdr:cNvPr id="645" name="Diagrama de flujo: conector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/>
      </xdr:nvSpPr>
      <xdr:spPr>
        <a:xfrm>
          <a:off x="3211598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239519</xdr:colOff>
      <xdr:row>525</xdr:row>
      <xdr:rowOff>68449</xdr:rowOff>
    </xdr:from>
    <xdr:to>
      <xdr:col>8</xdr:col>
      <xdr:colOff>285238</xdr:colOff>
      <xdr:row>525</xdr:row>
      <xdr:rowOff>114168</xdr:rowOff>
    </xdr:to>
    <xdr:sp macro="" textlink="">
      <xdr:nvSpPr>
        <xdr:cNvPr id="655" name="Diagrama de flujo: conector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/>
      </xdr:nvSpPr>
      <xdr:spPr>
        <a:xfrm>
          <a:off x="4161578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403823</xdr:colOff>
      <xdr:row>525</xdr:row>
      <xdr:rowOff>68449</xdr:rowOff>
    </xdr:from>
    <xdr:to>
      <xdr:col>8</xdr:col>
      <xdr:colOff>449542</xdr:colOff>
      <xdr:row>525</xdr:row>
      <xdr:rowOff>114168</xdr:rowOff>
    </xdr:to>
    <xdr:sp macro="" textlink="">
      <xdr:nvSpPr>
        <xdr:cNvPr id="657" name="Diagrama de flujo: conector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/>
      </xdr:nvSpPr>
      <xdr:spPr>
        <a:xfrm>
          <a:off x="4325882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239519</xdr:colOff>
      <xdr:row>525</xdr:row>
      <xdr:rowOff>68449</xdr:rowOff>
    </xdr:from>
    <xdr:to>
      <xdr:col>9</xdr:col>
      <xdr:colOff>285238</xdr:colOff>
      <xdr:row>525</xdr:row>
      <xdr:rowOff>114168</xdr:rowOff>
    </xdr:to>
    <xdr:sp macro="" textlink="">
      <xdr:nvSpPr>
        <xdr:cNvPr id="660" name="Diagrama de flujo: conector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/>
      </xdr:nvSpPr>
      <xdr:spPr>
        <a:xfrm>
          <a:off x="4685453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403823</xdr:colOff>
      <xdr:row>525</xdr:row>
      <xdr:rowOff>68449</xdr:rowOff>
    </xdr:from>
    <xdr:to>
      <xdr:col>9</xdr:col>
      <xdr:colOff>449542</xdr:colOff>
      <xdr:row>525</xdr:row>
      <xdr:rowOff>114168</xdr:rowOff>
    </xdr:to>
    <xdr:sp macro="" textlink="">
      <xdr:nvSpPr>
        <xdr:cNvPr id="662" name="Diagrama de flujo: conector 661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/>
      </xdr:nvSpPr>
      <xdr:spPr>
        <a:xfrm>
          <a:off x="4849757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9</xdr:col>
      <xdr:colOff>63306</xdr:colOff>
      <xdr:row>525</xdr:row>
      <xdr:rowOff>70830</xdr:rowOff>
    </xdr:from>
    <xdr:to>
      <xdr:col>9</xdr:col>
      <xdr:colOff>109025</xdr:colOff>
      <xdr:row>525</xdr:row>
      <xdr:rowOff>116549</xdr:rowOff>
    </xdr:to>
    <xdr:sp macro="" textlink="">
      <xdr:nvSpPr>
        <xdr:cNvPr id="664" name="Diagrama de flujo: conector 66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/>
      </xdr:nvSpPr>
      <xdr:spPr>
        <a:xfrm>
          <a:off x="4509240" y="94088183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8</xdr:col>
      <xdr:colOff>58541</xdr:colOff>
      <xdr:row>525</xdr:row>
      <xdr:rowOff>68449</xdr:rowOff>
    </xdr:from>
    <xdr:to>
      <xdr:col>8</xdr:col>
      <xdr:colOff>104260</xdr:colOff>
      <xdr:row>525</xdr:row>
      <xdr:rowOff>114168</xdr:rowOff>
    </xdr:to>
    <xdr:sp macro="" textlink="">
      <xdr:nvSpPr>
        <xdr:cNvPr id="667" name="Diagrama de flujo: conector 666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/>
      </xdr:nvSpPr>
      <xdr:spPr>
        <a:xfrm>
          <a:off x="3980600" y="94085802"/>
          <a:ext cx="45719" cy="45719"/>
        </a:xfrm>
        <a:prstGeom prst="flowChartConnector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44" name="Object 31444" hidden="1">
              <a:extLst>
                <a:ext uri="{63B3BB69-23CF-44E3-9099-C40C66FF867C}">
                  <a14:compatExt spid="_x0000_s108244"/>
                </a:ext>
                <a:ext uri="{FF2B5EF4-FFF2-40B4-BE49-F238E27FC236}">
                  <a16:creationId xmlns:a16="http://schemas.microsoft.com/office/drawing/2014/main" id="{00000000-0008-0000-0000-0000D4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45" name="Object 31445" hidden="1">
              <a:extLst>
                <a:ext uri="{63B3BB69-23CF-44E3-9099-C40C66FF867C}">
                  <a14:compatExt spid="_x0000_s108245"/>
                </a:ext>
                <a:ext uri="{FF2B5EF4-FFF2-40B4-BE49-F238E27FC236}">
                  <a16:creationId xmlns:a16="http://schemas.microsoft.com/office/drawing/2014/main" id="{00000000-0008-0000-0000-0000D5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46" name="Object 31446" hidden="1">
              <a:extLst>
                <a:ext uri="{63B3BB69-23CF-44E3-9099-C40C66FF867C}">
                  <a14:compatExt spid="_x0000_s108246"/>
                </a:ext>
                <a:ext uri="{FF2B5EF4-FFF2-40B4-BE49-F238E27FC236}">
                  <a16:creationId xmlns:a16="http://schemas.microsoft.com/office/drawing/2014/main" id="{00000000-0008-0000-0000-0000D6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562</xdr:row>
          <xdr:rowOff>0</xdr:rowOff>
        </xdr:from>
        <xdr:to>
          <xdr:col>4</xdr:col>
          <xdr:colOff>274320</xdr:colOff>
          <xdr:row>562</xdr:row>
          <xdr:rowOff>0</xdr:rowOff>
        </xdr:to>
        <xdr:sp macro="" textlink="">
          <xdr:nvSpPr>
            <xdr:cNvPr id="108247" name="Object 31447" hidden="1">
              <a:extLst>
                <a:ext uri="{63B3BB69-23CF-44E3-9099-C40C66FF867C}">
                  <a14:compatExt spid="_x0000_s108247"/>
                </a:ext>
                <a:ext uri="{FF2B5EF4-FFF2-40B4-BE49-F238E27FC236}">
                  <a16:creationId xmlns:a16="http://schemas.microsoft.com/office/drawing/2014/main" id="{00000000-0008-0000-0000-0000D7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562</xdr:row>
          <xdr:rowOff>0</xdr:rowOff>
        </xdr:from>
        <xdr:to>
          <xdr:col>10</xdr:col>
          <xdr:colOff>137160</xdr:colOff>
          <xdr:row>562</xdr:row>
          <xdr:rowOff>0</xdr:rowOff>
        </xdr:to>
        <xdr:sp macro="" textlink="">
          <xdr:nvSpPr>
            <xdr:cNvPr id="108248" name="Object 31448" hidden="1">
              <a:extLst>
                <a:ext uri="{63B3BB69-23CF-44E3-9099-C40C66FF867C}">
                  <a14:compatExt spid="_x0000_s108248"/>
                </a:ext>
                <a:ext uri="{FF2B5EF4-FFF2-40B4-BE49-F238E27FC236}">
                  <a16:creationId xmlns:a16="http://schemas.microsoft.com/office/drawing/2014/main" id="{00000000-0008-0000-0000-0000D8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562</xdr:row>
          <xdr:rowOff>0</xdr:rowOff>
        </xdr:from>
        <xdr:to>
          <xdr:col>5</xdr:col>
          <xdr:colOff>388620</xdr:colOff>
          <xdr:row>562</xdr:row>
          <xdr:rowOff>0</xdr:rowOff>
        </xdr:to>
        <xdr:sp macro="" textlink="">
          <xdr:nvSpPr>
            <xdr:cNvPr id="108249" name="Object 31449" hidden="1">
              <a:extLst>
                <a:ext uri="{63B3BB69-23CF-44E3-9099-C40C66FF867C}">
                  <a14:compatExt spid="_x0000_s108249"/>
                </a:ext>
                <a:ext uri="{FF2B5EF4-FFF2-40B4-BE49-F238E27FC236}">
                  <a16:creationId xmlns:a16="http://schemas.microsoft.com/office/drawing/2014/main" id="{00000000-0008-0000-0000-0000D9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562</xdr:row>
          <xdr:rowOff>0</xdr:rowOff>
        </xdr:from>
        <xdr:to>
          <xdr:col>10</xdr:col>
          <xdr:colOff>175260</xdr:colOff>
          <xdr:row>562</xdr:row>
          <xdr:rowOff>0</xdr:rowOff>
        </xdr:to>
        <xdr:sp macro="" textlink="">
          <xdr:nvSpPr>
            <xdr:cNvPr id="108250" name="Object 31450" hidden="1">
              <a:extLst>
                <a:ext uri="{63B3BB69-23CF-44E3-9099-C40C66FF867C}">
                  <a14:compatExt spid="_x0000_s108250"/>
                </a:ext>
                <a:ext uri="{FF2B5EF4-FFF2-40B4-BE49-F238E27FC236}">
                  <a16:creationId xmlns:a16="http://schemas.microsoft.com/office/drawing/2014/main" id="{00000000-0008-0000-0000-0000DA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562</xdr:row>
          <xdr:rowOff>0</xdr:rowOff>
        </xdr:from>
        <xdr:to>
          <xdr:col>5</xdr:col>
          <xdr:colOff>22860</xdr:colOff>
          <xdr:row>562</xdr:row>
          <xdr:rowOff>0</xdr:rowOff>
        </xdr:to>
        <xdr:sp macro="" textlink="">
          <xdr:nvSpPr>
            <xdr:cNvPr id="108251" name="Object 31451" hidden="1">
              <a:extLst>
                <a:ext uri="{63B3BB69-23CF-44E3-9099-C40C66FF867C}">
                  <a14:compatExt spid="_x0000_s108251"/>
                </a:ext>
                <a:ext uri="{FF2B5EF4-FFF2-40B4-BE49-F238E27FC236}">
                  <a16:creationId xmlns:a16="http://schemas.microsoft.com/office/drawing/2014/main" id="{00000000-0008-0000-0000-0000DB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562</xdr:row>
          <xdr:rowOff>0</xdr:rowOff>
        </xdr:from>
        <xdr:to>
          <xdr:col>9</xdr:col>
          <xdr:colOff>220980</xdr:colOff>
          <xdr:row>562</xdr:row>
          <xdr:rowOff>0</xdr:rowOff>
        </xdr:to>
        <xdr:sp macro="" textlink="">
          <xdr:nvSpPr>
            <xdr:cNvPr id="108252" name="Object 31452" hidden="1">
              <a:extLst>
                <a:ext uri="{63B3BB69-23CF-44E3-9099-C40C66FF867C}">
                  <a14:compatExt spid="_x0000_s108252"/>
                </a:ext>
                <a:ext uri="{FF2B5EF4-FFF2-40B4-BE49-F238E27FC236}">
                  <a16:creationId xmlns:a16="http://schemas.microsoft.com/office/drawing/2014/main" id="{00000000-0008-0000-0000-0000DC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562</xdr:row>
          <xdr:rowOff>0</xdr:rowOff>
        </xdr:from>
        <xdr:to>
          <xdr:col>10</xdr:col>
          <xdr:colOff>68580</xdr:colOff>
          <xdr:row>562</xdr:row>
          <xdr:rowOff>0</xdr:rowOff>
        </xdr:to>
        <xdr:sp macro="" textlink="">
          <xdr:nvSpPr>
            <xdr:cNvPr id="108253" name="Object 31453" hidden="1">
              <a:extLst>
                <a:ext uri="{63B3BB69-23CF-44E3-9099-C40C66FF867C}">
                  <a14:compatExt spid="_x0000_s108253"/>
                </a:ext>
                <a:ext uri="{FF2B5EF4-FFF2-40B4-BE49-F238E27FC236}">
                  <a16:creationId xmlns:a16="http://schemas.microsoft.com/office/drawing/2014/main" id="{00000000-0008-0000-0000-0000DD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562</xdr:row>
          <xdr:rowOff>0</xdr:rowOff>
        </xdr:from>
        <xdr:to>
          <xdr:col>9</xdr:col>
          <xdr:colOff>0</xdr:colOff>
          <xdr:row>562</xdr:row>
          <xdr:rowOff>0</xdr:rowOff>
        </xdr:to>
        <xdr:sp macro="" textlink="">
          <xdr:nvSpPr>
            <xdr:cNvPr id="108254" name="Object 31454" hidden="1">
              <a:extLst>
                <a:ext uri="{63B3BB69-23CF-44E3-9099-C40C66FF867C}">
                  <a14:compatExt spid="_x0000_s108254"/>
                </a:ext>
                <a:ext uri="{FF2B5EF4-FFF2-40B4-BE49-F238E27FC236}">
                  <a16:creationId xmlns:a16="http://schemas.microsoft.com/office/drawing/2014/main" id="{00000000-0008-0000-0000-0000DE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562</xdr:row>
          <xdr:rowOff>0</xdr:rowOff>
        </xdr:from>
        <xdr:to>
          <xdr:col>5</xdr:col>
          <xdr:colOff>350520</xdr:colOff>
          <xdr:row>562</xdr:row>
          <xdr:rowOff>0</xdr:rowOff>
        </xdr:to>
        <xdr:sp macro="" textlink="">
          <xdr:nvSpPr>
            <xdr:cNvPr id="108255" name="Object 31455" hidden="1">
              <a:extLst>
                <a:ext uri="{63B3BB69-23CF-44E3-9099-C40C66FF867C}">
                  <a14:compatExt spid="_x0000_s108255"/>
                </a:ext>
                <a:ext uri="{FF2B5EF4-FFF2-40B4-BE49-F238E27FC236}">
                  <a16:creationId xmlns:a16="http://schemas.microsoft.com/office/drawing/2014/main" id="{00000000-0008-0000-0000-0000DF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562</xdr:row>
          <xdr:rowOff>0</xdr:rowOff>
        </xdr:from>
        <xdr:to>
          <xdr:col>10</xdr:col>
          <xdr:colOff>213360</xdr:colOff>
          <xdr:row>562</xdr:row>
          <xdr:rowOff>0</xdr:rowOff>
        </xdr:to>
        <xdr:sp macro="" textlink="">
          <xdr:nvSpPr>
            <xdr:cNvPr id="108256" name="Object 31456" hidden="1">
              <a:extLst>
                <a:ext uri="{63B3BB69-23CF-44E3-9099-C40C66FF867C}">
                  <a14:compatExt spid="_x0000_s108256"/>
                </a:ext>
                <a:ext uri="{FF2B5EF4-FFF2-40B4-BE49-F238E27FC236}">
                  <a16:creationId xmlns:a16="http://schemas.microsoft.com/office/drawing/2014/main" id="{00000000-0008-0000-0000-0000E0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562</xdr:row>
          <xdr:rowOff>0</xdr:rowOff>
        </xdr:from>
        <xdr:to>
          <xdr:col>11</xdr:col>
          <xdr:colOff>373380</xdr:colOff>
          <xdr:row>562</xdr:row>
          <xdr:rowOff>0</xdr:rowOff>
        </xdr:to>
        <xdr:sp macro="" textlink="">
          <xdr:nvSpPr>
            <xdr:cNvPr id="108257" name="Object 31457" hidden="1">
              <a:extLst>
                <a:ext uri="{63B3BB69-23CF-44E3-9099-C40C66FF867C}">
                  <a14:compatExt spid="_x0000_s108257"/>
                </a:ext>
                <a:ext uri="{FF2B5EF4-FFF2-40B4-BE49-F238E27FC236}">
                  <a16:creationId xmlns:a16="http://schemas.microsoft.com/office/drawing/2014/main" id="{00000000-0008-0000-0000-0000E1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562</xdr:row>
          <xdr:rowOff>0</xdr:rowOff>
        </xdr:from>
        <xdr:to>
          <xdr:col>3</xdr:col>
          <xdr:colOff>373380</xdr:colOff>
          <xdr:row>562</xdr:row>
          <xdr:rowOff>0</xdr:rowOff>
        </xdr:to>
        <xdr:sp macro="" textlink="">
          <xdr:nvSpPr>
            <xdr:cNvPr id="108258" name="Object 31458" hidden="1">
              <a:extLst>
                <a:ext uri="{63B3BB69-23CF-44E3-9099-C40C66FF867C}">
                  <a14:compatExt spid="_x0000_s108258"/>
                </a:ext>
                <a:ext uri="{FF2B5EF4-FFF2-40B4-BE49-F238E27FC236}">
                  <a16:creationId xmlns:a16="http://schemas.microsoft.com/office/drawing/2014/main" id="{00000000-0008-0000-0000-0000E2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562</xdr:row>
          <xdr:rowOff>0</xdr:rowOff>
        </xdr:from>
        <xdr:to>
          <xdr:col>5</xdr:col>
          <xdr:colOff>22860</xdr:colOff>
          <xdr:row>562</xdr:row>
          <xdr:rowOff>0</xdr:rowOff>
        </xdr:to>
        <xdr:sp macro="" textlink="">
          <xdr:nvSpPr>
            <xdr:cNvPr id="108259" name="Object 31459" hidden="1">
              <a:extLst>
                <a:ext uri="{63B3BB69-23CF-44E3-9099-C40C66FF867C}">
                  <a14:compatExt spid="_x0000_s108259"/>
                </a:ext>
                <a:ext uri="{FF2B5EF4-FFF2-40B4-BE49-F238E27FC236}">
                  <a16:creationId xmlns:a16="http://schemas.microsoft.com/office/drawing/2014/main" id="{00000000-0008-0000-0000-0000E3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60" name="Object 31460" hidden="1">
              <a:extLst>
                <a:ext uri="{63B3BB69-23CF-44E3-9099-C40C66FF867C}">
                  <a14:compatExt spid="_x0000_s108260"/>
                </a:ext>
                <a:ext uri="{FF2B5EF4-FFF2-40B4-BE49-F238E27FC236}">
                  <a16:creationId xmlns:a16="http://schemas.microsoft.com/office/drawing/2014/main" id="{00000000-0008-0000-0000-0000E4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61" name="Object 31461" hidden="1">
              <a:extLst>
                <a:ext uri="{63B3BB69-23CF-44E3-9099-C40C66FF867C}">
                  <a14:compatExt spid="_x0000_s108261"/>
                </a:ext>
                <a:ext uri="{FF2B5EF4-FFF2-40B4-BE49-F238E27FC236}">
                  <a16:creationId xmlns:a16="http://schemas.microsoft.com/office/drawing/2014/main" id="{00000000-0008-0000-0000-0000E5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62" name="Object 31462" hidden="1">
              <a:extLst>
                <a:ext uri="{63B3BB69-23CF-44E3-9099-C40C66FF867C}">
                  <a14:compatExt spid="_x0000_s108262"/>
                </a:ext>
                <a:ext uri="{FF2B5EF4-FFF2-40B4-BE49-F238E27FC236}">
                  <a16:creationId xmlns:a16="http://schemas.microsoft.com/office/drawing/2014/main" id="{00000000-0008-0000-0000-0000E6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63" name="Object 31463" hidden="1">
              <a:extLst>
                <a:ext uri="{63B3BB69-23CF-44E3-9099-C40C66FF867C}">
                  <a14:compatExt spid="_x0000_s108263"/>
                </a:ext>
                <a:ext uri="{FF2B5EF4-FFF2-40B4-BE49-F238E27FC236}">
                  <a16:creationId xmlns:a16="http://schemas.microsoft.com/office/drawing/2014/main" id="{00000000-0008-0000-0000-0000E7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562</xdr:row>
          <xdr:rowOff>0</xdr:rowOff>
        </xdr:from>
        <xdr:to>
          <xdr:col>0</xdr:col>
          <xdr:colOff>304800</xdr:colOff>
          <xdr:row>562</xdr:row>
          <xdr:rowOff>0</xdr:rowOff>
        </xdr:to>
        <xdr:sp macro="" textlink="">
          <xdr:nvSpPr>
            <xdr:cNvPr id="108264" name="Object 31464" hidden="1">
              <a:extLst>
                <a:ext uri="{63B3BB69-23CF-44E3-9099-C40C66FF867C}">
                  <a14:compatExt spid="_x0000_s108264"/>
                </a:ext>
                <a:ext uri="{FF2B5EF4-FFF2-40B4-BE49-F238E27FC236}">
                  <a16:creationId xmlns:a16="http://schemas.microsoft.com/office/drawing/2014/main" id="{00000000-0008-0000-0000-0000E8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562</xdr:row>
          <xdr:rowOff>0</xdr:rowOff>
        </xdr:from>
        <xdr:to>
          <xdr:col>12</xdr:col>
          <xdr:colOff>114300</xdr:colOff>
          <xdr:row>562</xdr:row>
          <xdr:rowOff>0</xdr:rowOff>
        </xdr:to>
        <xdr:sp macro="" textlink="">
          <xdr:nvSpPr>
            <xdr:cNvPr id="108265" name="Object 31465" hidden="1">
              <a:extLst>
                <a:ext uri="{63B3BB69-23CF-44E3-9099-C40C66FF867C}">
                  <a14:compatExt spid="_x0000_s108265"/>
                </a:ext>
                <a:ext uri="{FF2B5EF4-FFF2-40B4-BE49-F238E27FC236}">
                  <a16:creationId xmlns:a16="http://schemas.microsoft.com/office/drawing/2014/main" id="{00000000-0008-0000-0000-0000E9A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506730</xdr:colOff>
      <xdr:row>563</xdr:row>
      <xdr:rowOff>0</xdr:rowOff>
    </xdr:from>
    <xdr:to>
      <xdr:col>10</xdr:col>
      <xdr:colOff>87086</xdr:colOff>
      <xdr:row>563</xdr:row>
      <xdr:rowOff>3810</xdr:rowOff>
    </xdr:to>
    <xdr:cxnSp macro="">
      <xdr:nvCxnSpPr>
        <xdr:cNvPr id="670" name="Conector recto 669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CxnSpPr/>
      </xdr:nvCxnSpPr>
      <xdr:spPr>
        <a:xfrm flipV="1">
          <a:off x="822416" y="99136200"/>
          <a:ext cx="4239441" cy="381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562</xdr:row>
      <xdr:rowOff>217170</xdr:rowOff>
    </xdr:from>
    <xdr:to>
      <xdr:col>2</xdr:col>
      <xdr:colOff>15240</xdr:colOff>
      <xdr:row>570</xdr:row>
      <xdr:rowOff>201930</xdr:rowOff>
    </xdr:to>
    <xdr:cxnSp macro="">
      <xdr:nvCxnSpPr>
        <xdr:cNvPr id="671" name="Conector recto 670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CxnSpPr/>
      </xdr:nvCxnSpPr>
      <xdr:spPr>
        <a:xfrm>
          <a:off x="833438" y="1106170"/>
          <a:ext cx="15240" cy="176276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570</xdr:row>
      <xdr:rowOff>185057</xdr:rowOff>
    </xdr:from>
    <xdr:to>
      <xdr:col>10</xdr:col>
      <xdr:colOff>108858</xdr:colOff>
      <xdr:row>570</xdr:row>
      <xdr:rowOff>194310</xdr:rowOff>
    </xdr:to>
    <xdr:cxnSp macro="">
      <xdr:nvCxnSpPr>
        <xdr:cNvPr id="672" name="Conector recto 671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CxnSpPr/>
      </xdr:nvCxnSpPr>
      <xdr:spPr>
        <a:xfrm flipV="1">
          <a:off x="844187" y="100845257"/>
          <a:ext cx="4239442" cy="925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91442</xdr:colOff>
      <xdr:row>562</xdr:row>
      <xdr:rowOff>200804</xdr:rowOff>
    </xdr:from>
    <xdr:to>
      <xdr:col>10</xdr:col>
      <xdr:colOff>102872</xdr:colOff>
      <xdr:row>570</xdr:row>
      <xdr:rowOff>193184</xdr:rowOff>
    </xdr:to>
    <xdr:cxnSp macro="">
      <xdr:nvCxnSpPr>
        <xdr:cNvPr id="673" name="Conector recto 672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CxnSpPr/>
      </xdr:nvCxnSpPr>
      <xdr:spPr>
        <a:xfrm>
          <a:off x="5031304" y="106880804"/>
          <a:ext cx="11430" cy="172658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566</xdr:row>
      <xdr:rowOff>19050</xdr:rowOff>
    </xdr:from>
    <xdr:to>
      <xdr:col>3</xdr:col>
      <xdr:colOff>99060</xdr:colOff>
      <xdr:row>567</xdr:row>
      <xdr:rowOff>205740</xdr:rowOff>
    </xdr:to>
    <xdr:sp macro="" textlink="">
      <xdr:nvSpPr>
        <xdr:cNvPr id="674" name="Rectángulo 67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>
        <a:xfrm>
          <a:off x="844868" y="1797050"/>
          <a:ext cx="603567" cy="40894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469632</xdr:colOff>
      <xdr:row>566</xdr:row>
      <xdr:rowOff>19050</xdr:rowOff>
    </xdr:from>
    <xdr:to>
      <xdr:col>8</xdr:col>
      <xdr:colOff>42912</xdr:colOff>
      <xdr:row>567</xdr:row>
      <xdr:rowOff>205740</xdr:rowOff>
    </xdr:to>
    <xdr:sp macro="" textlink="">
      <xdr:nvSpPr>
        <xdr:cNvPr id="675" name="Rectángulo 674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>
        <a:xfrm>
          <a:off x="3337158" y="108132813"/>
          <a:ext cx="595965" cy="407269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2</xdr:col>
      <xdr:colOff>19050</xdr:colOff>
      <xdr:row>568</xdr:row>
      <xdr:rowOff>99060</xdr:rowOff>
    </xdr:from>
    <xdr:to>
      <xdr:col>3</xdr:col>
      <xdr:colOff>99060</xdr:colOff>
      <xdr:row>568</xdr:row>
      <xdr:rowOff>106680</xdr:rowOff>
    </xdr:to>
    <xdr:cxnSp macro="">
      <xdr:nvCxnSpPr>
        <xdr:cNvPr id="676" name="Conector recto de flecha 675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CxnSpPr/>
      </xdr:nvCxnSpPr>
      <xdr:spPr>
        <a:xfrm>
          <a:off x="852488" y="2321560"/>
          <a:ext cx="595947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453390</xdr:colOff>
      <xdr:row>568</xdr:row>
      <xdr:rowOff>106680</xdr:rowOff>
    </xdr:from>
    <xdr:to>
      <xdr:col>8</xdr:col>
      <xdr:colOff>19050</xdr:colOff>
      <xdr:row>568</xdr:row>
      <xdr:rowOff>114300</xdr:rowOff>
    </xdr:to>
    <xdr:cxnSp macro="">
      <xdr:nvCxnSpPr>
        <xdr:cNvPr id="677" name="Conector recto de flecha 676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CxnSpPr/>
      </xdr:nvCxnSpPr>
      <xdr:spPr>
        <a:xfrm>
          <a:off x="3350578" y="2329180"/>
          <a:ext cx="597535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206791</xdr:colOff>
      <xdr:row>566</xdr:row>
      <xdr:rowOff>11430</xdr:rowOff>
    </xdr:from>
    <xdr:to>
      <xdr:col>3</xdr:col>
      <xdr:colOff>206791</xdr:colOff>
      <xdr:row>568</xdr:row>
      <xdr:rowOff>3810</xdr:rowOff>
    </xdr:to>
    <xdr:cxnSp macro="">
      <xdr:nvCxnSpPr>
        <xdr:cNvPr id="678" name="Conector recto de flecha 677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CxnSpPr/>
      </xdr:nvCxnSpPr>
      <xdr:spPr>
        <a:xfrm flipV="1">
          <a:off x="1546860" y="95865775"/>
          <a:ext cx="0" cy="4259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169742</xdr:colOff>
      <xdr:row>566</xdr:row>
      <xdr:rowOff>394</xdr:rowOff>
    </xdr:from>
    <xdr:to>
      <xdr:col>8</xdr:col>
      <xdr:colOff>169742</xdr:colOff>
      <xdr:row>567</xdr:row>
      <xdr:rowOff>209550</xdr:rowOff>
    </xdr:to>
    <xdr:cxnSp macro="">
      <xdr:nvCxnSpPr>
        <xdr:cNvPr id="679" name="Conector recto de flecha 678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CxnSpPr/>
      </xdr:nvCxnSpPr>
      <xdr:spPr>
        <a:xfrm flipV="1">
          <a:off x="4071708" y="95854739"/>
          <a:ext cx="0" cy="4259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206791</xdr:colOff>
      <xdr:row>563</xdr:row>
      <xdr:rowOff>3810</xdr:rowOff>
    </xdr:from>
    <xdr:to>
      <xdr:col>3</xdr:col>
      <xdr:colOff>207842</xdr:colOff>
      <xdr:row>566</xdr:row>
      <xdr:rowOff>21809</xdr:rowOff>
    </xdr:to>
    <xdr:cxnSp macro="">
      <xdr:nvCxnSpPr>
        <xdr:cNvPr id="680" name="Conector recto de flecha 679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CxnSpPr/>
      </xdr:nvCxnSpPr>
      <xdr:spPr>
        <a:xfrm flipH="1" flipV="1">
          <a:off x="1546860" y="95207827"/>
          <a:ext cx="1051" cy="6683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169742</xdr:colOff>
      <xdr:row>562</xdr:row>
      <xdr:rowOff>209550</xdr:rowOff>
    </xdr:from>
    <xdr:to>
      <xdr:col>8</xdr:col>
      <xdr:colOff>170793</xdr:colOff>
      <xdr:row>566</xdr:row>
      <xdr:rowOff>6569</xdr:rowOff>
    </xdr:to>
    <xdr:cxnSp macro="">
      <xdr:nvCxnSpPr>
        <xdr:cNvPr id="681" name="Conector recto de flecha 680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CxnSpPr/>
      </xdr:nvCxnSpPr>
      <xdr:spPr>
        <a:xfrm flipH="1" flipV="1">
          <a:off x="4071708" y="95196791"/>
          <a:ext cx="1051" cy="6641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568</xdr:row>
      <xdr:rowOff>106680</xdr:rowOff>
    </xdr:from>
    <xdr:to>
      <xdr:col>6</xdr:col>
      <xdr:colOff>461010</xdr:colOff>
      <xdr:row>568</xdr:row>
      <xdr:rowOff>106680</xdr:rowOff>
    </xdr:to>
    <xdr:cxnSp macro="">
      <xdr:nvCxnSpPr>
        <xdr:cNvPr id="682" name="Conector recto de flecha 681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CxnSpPr/>
      </xdr:nvCxnSpPr>
      <xdr:spPr>
        <a:xfrm>
          <a:off x="1437005" y="2329180"/>
          <a:ext cx="192119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289560</xdr:colOff>
      <xdr:row>562</xdr:row>
      <xdr:rowOff>26670</xdr:rowOff>
    </xdr:from>
    <xdr:to>
      <xdr:col>7</xdr:col>
      <xdr:colOff>266700</xdr:colOff>
      <xdr:row>562</xdr:row>
      <xdr:rowOff>41910</xdr:rowOff>
    </xdr:to>
    <xdr:cxnSp macro="">
      <xdr:nvCxnSpPr>
        <xdr:cNvPr id="683" name="Conector recto de flecha 682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CxnSpPr/>
      </xdr:nvCxnSpPr>
      <xdr:spPr>
        <a:xfrm flipV="1">
          <a:off x="1122998" y="915670"/>
          <a:ext cx="2556827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297180</xdr:colOff>
      <xdr:row>561</xdr:row>
      <xdr:rowOff>186690</xdr:rowOff>
    </xdr:from>
    <xdr:to>
      <xdr:col>2</xdr:col>
      <xdr:colOff>300990</xdr:colOff>
      <xdr:row>566</xdr:row>
      <xdr:rowOff>102870</xdr:rowOff>
    </xdr:to>
    <xdr:cxnSp macro="">
      <xdr:nvCxnSpPr>
        <xdr:cNvPr id="684" name="Conector recto 68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CxnSpPr/>
      </xdr:nvCxnSpPr>
      <xdr:spPr>
        <a:xfrm flipV="1">
          <a:off x="1130618" y="853440"/>
          <a:ext cx="3810" cy="102743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255270</xdr:colOff>
      <xdr:row>561</xdr:row>
      <xdr:rowOff>186690</xdr:rowOff>
    </xdr:from>
    <xdr:to>
      <xdr:col>7</xdr:col>
      <xdr:colOff>259080</xdr:colOff>
      <xdr:row>566</xdr:row>
      <xdr:rowOff>102870</xdr:rowOff>
    </xdr:to>
    <xdr:cxnSp macro="">
      <xdr:nvCxnSpPr>
        <xdr:cNvPr id="685" name="Conector recto 684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CxnSpPr/>
      </xdr:nvCxnSpPr>
      <xdr:spPr>
        <a:xfrm flipV="1">
          <a:off x="3668395" y="853440"/>
          <a:ext cx="3810" cy="1027430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19125</xdr:colOff>
      <xdr:row>571</xdr:row>
      <xdr:rowOff>141515</xdr:rowOff>
    </xdr:from>
    <xdr:to>
      <xdr:col>10</xdr:col>
      <xdr:colOff>114300</xdr:colOff>
      <xdr:row>571</xdr:row>
      <xdr:rowOff>148790</xdr:rowOff>
    </xdr:to>
    <xdr:cxnSp macro="">
      <xdr:nvCxnSpPr>
        <xdr:cNvPr id="686" name="Conector recto de flecha 685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CxnSpPr/>
      </xdr:nvCxnSpPr>
      <xdr:spPr>
        <a:xfrm flipV="1">
          <a:off x="851882" y="101019429"/>
          <a:ext cx="4237189" cy="72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9562</xdr:colOff>
      <xdr:row>568</xdr:row>
      <xdr:rowOff>114494</xdr:rowOff>
    </xdr:from>
    <xdr:to>
      <xdr:col>10</xdr:col>
      <xdr:colOff>108858</xdr:colOff>
      <xdr:row>568</xdr:row>
      <xdr:rowOff>125186</xdr:rowOff>
    </xdr:to>
    <xdr:cxnSp macro="">
      <xdr:nvCxnSpPr>
        <xdr:cNvPr id="687" name="Conector recto de flecha 686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CxnSpPr/>
      </xdr:nvCxnSpPr>
      <xdr:spPr>
        <a:xfrm>
          <a:off x="3944748" y="100339265"/>
          <a:ext cx="1138881" cy="106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280379</xdr:colOff>
      <xdr:row>562</xdr:row>
      <xdr:rowOff>193834</xdr:rowOff>
    </xdr:from>
    <xdr:to>
      <xdr:col>10</xdr:col>
      <xdr:colOff>282521</xdr:colOff>
      <xdr:row>570</xdr:row>
      <xdr:rowOff>202406</xdr:rowOff>
    </xdr:to>
    <xdr:cxnSp macro="">
      <xdr:nvCxnSpPr>
        <xdr:cNvPr id="688" name="Conector recto de flecha 687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CxnSpPr/>
      </xdr:nvCxnSpPr>
      <xdr:spPr>
        <a:xfrm flipH="1" flipV="1">
          <a:off x="5255150" y="99112320"/>
          <a:ext cx="2142" cy="175028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134687</xdr:colOff>
      <xdr:row>518</xdr:row>
      <xdr:rowOff>213485</xdr:rowOff>
    </xdr:from>
    <xdr:to>
      <xdr:col>2</xdr:col>
      <xdr:colOff>141490</xdr:colOff>
      <xdr:row>527</xdr:row>
      <xdr:rowOff>29788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H="1" flipV="1">
          <a:off x="963619" y="92057654"/>
          <a:ext cx="6803" cy="2004479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138645</xdr:colOff>
      <xdr:row>527</xdr:row>
      <xdr:rowOff>30616</xdr:rowOff>
    </xdr:from>
    <xdr:to>
      <xdr:col>2</xdr:col>
      <xdr:colOff>465217</xdr:colOff>
      <xdr:row>527</xdr:row>
      <xdr:rowOff>30616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967577" y="94062961"/>
          <a:ext cx="326572" cy="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120995</xdr:colOff>
      <xdr:row>526</xdr:row>
      <xdr:rowOff>48913</xdr:rowOff>
    </xdr:from>
    <xdr:to>
      <xdr:col>2</xdr:col>
      <xdr:colOff>124370</xdr:colOff>
      <xdr:row>527</xdr:row>
      <xdr:rowOff>141464</xdr:rowOff>
    </xdr:to>
    <xdr:cxnSp macro="">
      <xdr:nvCxnSpPr>
        <xdr:cNvPr id="690" name="Conector recto 689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CxnSpPr/>
      </xdr:nvCxnSpPr>
      <xdr:spPr>
        <a:xfrm flipH="1" flipV="1">
          <a:off x="949927" y="93643622"/>
          <a:ext cx="3375" cy="530187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88043</xdr:colOff>
      <xdr:row>525</xdr:row>
      <xdr:rowOff>39130</xdr:rowOff>
    </xdr:from>
    <xdr:to>
      <xdr:col>2</xdr:col>
      <xdr:colOff>91418</xdr:colOff>
      <xdr:row>527</xdr:row>
      <xdr:rowOff>0</xdr:rowOff>
    </xdr:to>
    <xdr:cxnSp macro="">
      <xdr:nvCxnSpPr>
        <xdr:cNvPr id="691" name="Conector recto 690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CxnSpPr/>
      </xdr:nvCxnSpPr>
      <xdr:spPr>
        <a:xfrm flipH="1" flipV="1">
          <a:off x="916975" y="93415022"/>
          <a:ext cx="3375" cy="530187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5294</xdr:colOff>
      <xdr:row>527</xdr:row>
      <xdr:rowOff>23407</xdr:rowOff>
    </xdr:from>
    <xdr:to>
      <xdr:col>3</xdr:col>
      <xdr:colOff>331866</xdr:colOff>
      <xdr:row>527</xdr:row>
      <xdr:rowOff>23407</xdr:rowOff>
    </xdr:to>
    <xdr:cxnSp macro="">
      <xdr:nvCxnSpPr>
        <xdr:cNvPr id="692" name="Conector recto 691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CxnSpPr/>
      </xdr:nvCxnSpPr>
      <xdr:spPr>
        <a:xfrm>
          <a:off x="1349091" y="94055752"/>
          <a:ext cx="326572" cy="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513628</xdr:colOff>
      <xdr:row>518</xdr:row>
      <xdr:rowOff>211427</xdr:rowOff>
    </xdr:from>
    <xdr:to>
      <xdr:col>3</xdr:col>
      <xdr:colOff>5566</xdr:colOff>
      <xdr:row>527</xdr:row>
      <xdr:rowOff>27730</xdr:rowOff>
    </xdr:to>
    <xdr:cxnSp macro="">
      <xdr:nvCxnSpPr>
        <xdr:cNvPr id="693" name="Conector recto 692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CxnSpPr/>
      </xdr:nvCxnSpPr>
      <xdr:spPr>
        <a:xfrm flipH="1" flipV="1">
          <a:off x="1342560" y="92055596"/>
          <a:ext cx="6803" cy="2004479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462900</xdr:colOff>
      <xdr:row>518</xdr:row>
      <xdr:rowOff>209377</xdr:rowOff>
    </xdr:from>
    <xdr:to>
      <xdr:col>7</xdr:col>
      <xdr:colOff>470309</xdr:colOff>
      <xdr:row>527</xdr:row>
      <xdr:rowOff>25680</xdr:rowOff>
    </xdr:to>
    <xdr:cxnSp macro="">
      <xdr:nvCxnSpPr>
        <xdr:cNvPr id="694" name="Conector recto 69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CxnSpPr/>
      </xdr:nvCxnSpPr>
      <xdr:spPr>
        <a:xfrm flipH="1" flipV="1">
          <a:off x="3869488" y="92041583"/>
          <a:ext cx="7409" cy="20014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472241</xdr:colOff>
      <xdr:row>527</xdr:row>
      <xdr:rowOff>21593</xdr:rowOff>
    </xdr:from>
    <xdr:to>
      <xdr:col>8</xdr:col>
      <xdr:colOff>283342</xdr:colOff>
      <xdr:row>527</xdr:row>
      <xdr:rowOff>21593</xdr:rowOff>
    </xdr:to>
    <xdr:cxnSp macro="">
      <xdr:nvCxnSpPr>
        <xdr:cNvPr id="695" name="Conector recto 694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CxnSpPr/>
      </xdr:nvCxnSpPr>
      <xdr:spPr>
        <a:xfrm>
          <a:off x="3878829" y="94038946"/>
          <a:ext cx="326572" cy="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12988</xdr:colOff>
      <xdr:row>518</xdr:row>
      <xdr:rowOff>207696</xdr:rowOff>
    </xdr:from>
    <xdr:to>
      <xdr:col>7</xdr:col>
      <xdr:colOff>20397</xdr:colOff>
      <xdr:row>527</xdr:row>
      <xdr:rowOff>23999</xdr:rowOff>
    </xdr:to>
    <xdr:cxnSp macro="">
      <xdr:nvCxnSpPr>
        <xdr:cNvPr id="696" name="Conector recto 695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CxnSpPr/>
      </xdr:nvCxnSpPr>
      <xdr:spPr>
        <a:xfrm flipH="1" flipV="1">
          <a:off x="3419576" y="92039902"/>
          <a:ext cx="7409" cy="200145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212825</xdr:colOff>
      <xdr:row>527</xdr:row>
      <xdr:rowOff>22723</xdr:rowOff>
    </xdr:from>
    <xdr:to>
      <xdr:col>7</xdr:col>
      <xdr:colOff>23927</xdr:colOff>
      <xdr:row>527</xdr:row>
      <xdr:rowOff>22723</xdr:rowOff>
    </xdr:to>
    <xdr:cxnSp macro="">
      <xdr:nvCxnSpPr>
        <xdr:cNvPr id="697" name="Conector recto 696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CxnSpPr/>
      </xdr:nvCxnSpPr>
      <xdr:spPr>
        <a:xfrm>
          <a:off x="3103943" y="94040076"/>
          <a:ext cx="326572" cy="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1036</xdr:colOff>
      <xdr:row>524</xdr:row>
      <xdr:rowOff>81243</xdr:rowOff>
    </xdr:from>
    <xdr:to>
      <xdr:col>7</xdr:col>
      <xdr:colOff>484656</xdr:colOff>
      <xdr:row>524</xdr:row>
      <xdr:rowOff>82675</xdr:rowOff>
    </xdr:to>
    <xdr:cxnSp macro="">
      <xdr:nvCxnSpPr>
        <xdr:cNvPr id="698" name="Conector recto 697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CxnSpPr/>
      </xdr:nvCxnSpPr>
      <xdr:spPr>
        <a:xfrm flipV="1">
          <a:off x="3407624" y="93224537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514826</xdr:colOff>
      <xdr:row>523</xdr:row>
      <xdr:rowOff>31932</xdr:rowOff>
    </xdr:from>
    <xdr:to>
      <xdr:col>7</xdr:col>
      <xdr:colOff>482976</xdr:colOff>
      <xdr:row>523</xdr:row>
      <xdr:rowOff>33364</xdr:rowOff>
    </xdr:to>
    <xdr:cxnSp macro="">
      <xdr:nvCxnSpPr>
        <xdr:cNvPr id="699" name="Conector recto 698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CxnSpPr/>
      </xdr:nvCxnSpPr>
      <xdr:spPr>
        <a:xfrm flipV="1">
          <a:off x="3405944" y="92956711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3278</xdr:colOff>
      <xdr:row>521</xdr:row>
      <xdr:rowOff>184336</xdr:rowOff>
    </xdr:from>
    <xdr:to>
      <xdr:col>7</xdr:col>
      <xdr:colOff>486898</xdr:colOff>
      <xdr:row>521</xdr:row>
      <xdr:rowOff>185768</xdr:rowOff>
    </xdr:to>
    <xdr:cxnSp macro="">
      <xdr:nvCxnSpPr>
        <xdr:cNvPr id="700" name="Conector recto 699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CxnSpPr/>
      </xdr:nvCxnSpPr>
      <xdr:spPr>
        <a:xfrm flipV="1">
          <a:off x="3409866" y="92672086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80584</xdr:colOff>
      <xdr:row>524</xdr:row>
      <xdr:rowOff>82365</xdr:rowOff>
    </xdr:from>
    <xdr:to>
      <xdr:col>3</xdr:col>
      <xdr:colOff>48733</xdr:colOff>
      <xdr:row>524</xdr:row>
      <xdr:rowOff>83797</xdr:rowOff>
    </xdr:to>
    <xdr:cxnSp macro="">
      <xdr:nvCxnSpPr>
        <xdr:cNvPr id="701" name="Conector recto 700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CxnSpPr/>
      </xdr:nvCxnSpPr>
      <xdr:spPr>
        <a:xfrm flipV="1">
          <a:off x="909819" y="93225659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78894</xdr:colOff>
      <xdr:row>523</xdr:row>
      <xdr:rowOff>33060</xdr:rowOff>
    </xdr:from>
    <xdr:to>
      <xdr:col>3</xdr:col>
      <xdr:colOff>47043</xdr:colOff>
      <xdr:row>523</xdr:row>
      <xdr:rowOff>34492</xdr:rowOff>
    </xdr:to>
    <xdr:cxnSp macro="">
      <xdr:nvCxnSpPr>
        <xdr:cNvPr id="702" name="Conector recto 701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CxnSpPr/>
      </xdr:nvCxnSpPr>
      <xdr:spPr>
        <a:xfrm flipV="1">
          <a:off x="908129" y="92957839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77209</xdr:colOff>
      <xdr:row>521</xdr:row>
      <xdr:rowOff>185460</xdr:rowOff>
    </xdr:from>
    <xdr:to>
      <xdr:col>3</xdr:col>
      <xdr:colOff>45358</xdr:colOff>
      <xdr:row>521</xdr:row>
      <xdr:rowOff>186892</xdr:rowOff>
    </xdr:to>
    <xdr:cxnSp macro="">
      <xdr:nvCxnSpPr>
        <xdr:cNvPr id="703" name="Conector recto 702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CxnSpPr/>
      </xdr:nvCxnSpPr>
      <xdr:spPr>
        <a:xfrm flipV="1">
          <a:off x="906444" y="92673210"/>
          <a:ext cx="483620" cy="1432"/>
        </a:xfrm>
        <a:prstGeom prst="line">
          <a:avLst/>
        </a:prstGeom>
        <a:ln>
          <a:prstDash val="dash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513842</xdr:colOff>
      <xdr:row>525</xdr:row>
      <xdr:rowOff>41586</xdr:rowOff>
    </xdr:from>
    <xdr:to>
      <xdr:col>10</xdr:col>
      <xdr:colOff>2867</xdr:colOff>
      <xdr:row>527</xdr:row>
      <xdr:rowOff>0</xdr:rowOff>
    </xdr:to>
    <xdr:cxnSp macro="">
      <xdr:nvCxnSpPr>
        <xdr:cNvPr id="704" name="Conector recto 70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CxnSpPr/>
      </xdr:nvCxnSpPr>
      <xdr:spPr>
        <a:xfrm flipH="1" flipV="1">
          <a:off x="4952492" y="93434211"/>
          <a:ext cx="3375" cy="530702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482780</xdr:colOff>
      <xdr:row>526</xdr:row>
      <xdr:rowOff>46489</xdr:rowOff>
    </xdr:from>
    <xdr:to>
      <xdr:col>9</xdr:col>
      <xdr:colOff>486155</xdr:colOff>
      <xdr:row>527</xdr:row>
      <xdr:rowOff>139040</xdr:rowOff>
    </xdr:to>
    <xdr:cxnSp macro="">
      <xdr:nvCxnSpPr>
        <xdr:cNvPr id="706" name="Conector recto 705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CxnSpPr/>
      </xdr:nvCxnSpPr>
      <xdr:spPr>
        <a:xfrm flipH="1" flipV="1">
          <a:off x="4921430" y="93658189"/>
          <a:ext cx="3375" cy="530701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364903</xdr:colOff>
      <xdr:row>527</xdr:row>
      <xdr:rowOff>132122</xdr:rowOff>
    </xdr:from>
    <xdr:to>
      <xdr:col>8</xdr:col>
      <xdr:colOff>522338</xdr:colOff>
      <xdr:row>530</xdr:row>
      <xdr:rowOff>26833</xdr:rowOff>
    </xdr:to>
    <xdr:cxnSp macro="">
      <xdr:nvCxnSpPr>
        <xdr:cNvPr id="709" name="Conector: curvado 708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CxnSpPr/>
      </xdr:nvCxnSpPr>
      <xdr:spPr>
        <a:xfrm rot="5400000" flipH="1" flipV="1">
          <a:off x="4074286" y="94496441"/>
          <a:ext cx="549170" cy="157435"/>
        </a:xfrm>
        <a:prstGeom prst="curvedConnector3">
          <a:avLst>
            <a:gd name="adj1" fmla="val 5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488324</xdr:colOff>
      <xdr:row>522</xdr:row>
      <xdr:rowOff>203914</xdr:rowOff>
    </xdr:from>
    <xdr:to>
      <xdr:col>6</xdr:col>
      <xdr:colOff>260506</xdr:colOff>
      <xdr:row>525</xdr:row>
      <xdr:rowOff>48075</xdr:rowOff>
    </xdr:to>
    <xdr:cxnSp macro="">
      <xdr:nvCxnSpPr>
        <xdr:cNvPr id="522" name="Conector: curvado 708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CxnSpPr/>
      </xdr:nvCxnSpPr>
      <xdr:spPr>
        <a:xfrm rot="16200000" flipH="1">
          <a:off x="2754433" y="93107312"/>
          <a:ext cx="504203" cy="287337"/>
        </a:xfrm>
        <a:prstGeom prst="curvedConnector3">
          <a:avLst>
            <a:gd name="adj1" fmla="val 5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50979</xdr:colOff>
      <xdr:row>527</xdr:row>
      <xdr:rowOff>91356</xdr:rowOff>
    </xdr:from>
    <xdr:to>
      <xdr:col>2</xdr:col>
      <xdr:colOff>426635</xdr:colOff>
      <xdr:row>529</xdr:row>
      <xdr:rowOff>214648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V="1">
          <a:off x="880056" y="93986391"/>
          <a:ext cx="375656" cy="5633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49823</xdr:colOff>
      <xdr:row>527</xdr:row>
      <xdr:rowOff>89736</xdr:rowOff>
    </xdr:from>
    <xdr:to>
      <xdr:col>2</xdr:col>
      <xdr:colOff>258833</xdr:colOff>
      <xdr:row>530</xdr:row>
      <xdr:rowOff>0</xdr:rowOff>
    </xdr:to>
    <xdr:cxnSp macro="">
      <xdr:nvCxnSpPr>
        <xdr:cNvPr id="528" name="Conector recto de flecha 527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CxnSpPr/>
      </xdr:nvCxnSpPr>
      <xdr:spPr>
        <a:xfrm flipV="1">
          <a:off x="879231" y="93973998"/>
          <a:ext cx="209010" cy="56968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259164</xdr:colOff>
      <xdr:row>527</xdr:row>
      <xdr:rowOff>95062</xdr:rowOff>
    </xdr:from>
    <xdr:to>
      <xdr:col>4</xdr:col>
      <xdr:colOff>364856</xdr:colOff>
      <xdr:row>529</xdr:row>
      <xdr:rowOff>213101</xdr:rowOff>
    </xdr:to>
    <xdr:cxnSp macro="">
      <xdr:nvCxnSpPr>
        <xdr:cNvPr id="533" name="Conector recto de flecha 532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CxnSpPr/>
      </xdr:nvCxnSpPr>
      <xdr:spPr>
        <a:xfrm flipH="1" flipV="1">
          <a:off x="2112503" y="93976045"/>
          <a:ext cx="105692" cy="55715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364192</xdr:colOff>
      <xdr:row>527</xdr:row>
      <xdr:rowOff>94527</xdr:rowOff>
    </xdr:from>
    <xdr:to>
      <xdr:col>4</xdr:col>
      <xdr:colOff>427664</xdr:colOff>
      <xdr:row>529</xdr:row>
      <xdr:rowOff>215713</xdr:rowOff>
    </xdr:to>
    <xdr:cxnSp macro="">
      <xdr:nvCxnSpPr>
        <xdr:cNvPr id="535" name="Conector recto de flecha 534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CxnSpPr/>
      </xdr:nvCxnSpPr>
      <xdr:spPr>
        <a:xfrm flipV="1">
          <a:off x="2224368" y="93893365"/>
          <a:ext cx="63472" cy="55821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340754</xdr:colOff>
      <xdr:row>527</xdr:row>
      <xdr:rowOff>91307</xdr:rowOff>
    </xdr:from>
    <xdr:to>
      <xdr:col>7</xdr:col>
      <xdr:colOff>86373</xdr:colOff>
      <xdr:row>530</xdr:row>
      <xdr:rowOff>2684</xdr:rowOff>
    </xdr:to>
    <xdr:cxnSp macro="">
      <xdr:nvCxnSpPr>
        <xdr:cNvPr id="537" name="Conector recto de flecha 536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CxnSpPr/>
      </xdr:nvCxnSpPr>
      <xdr:spPr>
        <a:xfrm flipV="1">
          <a:off x="3230451" y="93986342"/>
          <a:ext cx="260774" cy="571419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340754</xdr:colOff>
      <xdr:row>527</xdr:row>
      <xdr:rowOff>90771</xdr:rowOff>
    </xdr:from>
    <xdr:to>
      <xdr:col>6</xdr:col>
      <xdr:colOff>426590</xdr:colOff>
      <xdr:row>529</xdr:row>
      <xdr:rowOff>220014</xdr:rowOff>
    </xdr:to>
    <xdr:cxnSp macro="">
      <xdr:nvCxnSpPr>
        <xdr:cNvPr id="539" name="Conector recto de flecha 538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CxnSpPr/>
      </xdr:nvCxnSpPr>
      <xdr:spPr>
        <a:xfrm flipV="1">
          <a:off x="3230451" y="93985806"/>
          <a:ext cx="85836" cy="56927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427127</xdr:colOff>
      <xdr:row>523</xdr:row>
      <xdr:rowOff>209282</xdr:rowOff>
    </xdr:from>
    <xdr:to>
      <xdr:col>8</xdr:col>
      <xdr:colOff>469542</xdr:colOff>
      <xdr:row>525</xdr:row>
      <xdr:rowOff>93989</xdr:rowOff>
    </xdr:to>
    <xdr:cxnSp macro="">
      <xdr:nvCxnSpPr>
        <xdr:cNvPr id="544" name="Conector recto de flecha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CxnSpPr/>
      </xdr:nvCxnSpPr>
      <xdr:spPr>
        <a:xfrm flipH="1">
          <a:off x="4347134" y="93224261"/>
          <a:ext cx="42415" cy="32473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466859</xdr:colOff>
      <xdr:row>523</xdr:row>
      <xdr:rowOff>206598</xdr:rowOff>
    </xdr:from>
    <xdr:to>
      <xdr:col>9</xdr:col>
      <xdr:colOff>88521</xdr:colOff>
      <xdr:row>525</xdr:row>
      <xdr:rowOff>90769</xdr:rowOff>
    </xdr:to>
    <xdr:cxnSp macro="">
      <xdr:nvCxnSpPr>
        <xdr:cNvPr id="548" name="Conector recto de flecha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CxnSpPr/>
      </xdr:nvCxnSpPr>
      <xdr:spPr>
        <a:xfrm>
          <a:off x="4386866" y="93221577"/>
          <a:ext cx="144866" cy="3241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217324</xdr:colOff>
      <xdr:row>83</xdr:row>
      <xdr:rowOff>64353</xdr:rowOff>
    </xdr:from>
    <xdr:ext cx="2259497" cy="2213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3" name="1 CuadroTexto">
              <a:extLst>
                <a:ext uri="{FF2B5EF4-FFF2-40B4-BE49-F238E27FC236}">
                  <a16:creationId xmlns:a16="http://schemas.microsoft.com/office/drawing/2014/main" id="{00000000-0008-0000-0000-000029020000}"/>
                </a:ext>
              </a:extLst>
            </xdr:cNvPr>
            <xdr:cNvSpPr txBox="1"/>
          </xdr:nvSpPr>
          <xdr:spPr>
            <a:xfrm>
              <a:off x="532382" y="16879641"/>
              <a:ext cx="2259497" cy="2213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 =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PDe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PLe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PDi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PLi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3" name="1 CuadroTexto"/>
            <xdr:cNvSpPr txBox="1"/>
          </xdr:nvSpPr>
          <xdr:spPr>
            <a:xfrm xmlns:a="http://schemas.openxmlformats.org/drawingml/2006/main">
              <a:off x="532382" y="16879641"/>
              <a:ext cx="2259497" cy="22139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wrap="square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R =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PDe+PLe+PDi+PLi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69388</xdr:colOff>
      <xdr:row>104</xdr:row>
      <xdr:rowOff>188348</xdr:rowOff>
    </xdr:from>
    <xdr:ext cx="1826820" cy="219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5" name="92 CuadroTexto">
              <a:extLst>
                <a:ext uri="{FF2B5EF4-FFF2-40B4-BE49-F238E27FC236}">
                  <a16:creationId xmlns:a16="http://schemas.microsoft.com/office/drawing/2014/main" id="{00000000-0008-0000-0000-00002B020000}"/>
                </a:ext>
              </a:extLst>
            </xdr:cNvPr>
            <xdr:cNvSpPr txBox="1"/>
          </xdr:nvSpPr>
          <xdr:spPr>
            <a:xfrm>
              <a:off x="384446" y="20454617"/>
              <a:ext cx="1826820" cy="219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P1U = 1.4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PDi +1.7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·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PLi</a:t>
              </a:r>
            </a:p>
          </xdr:txBody>
        </xdr:sp>
      </mc:Choice>
      <mc:Fallback xmlns="">
        <xdr:sp macro="" textlink="">
          <xdr:nvSpPr>
            <xdr:cNvPr id="555" name="92 CuadroTexto"/>
            <xdr:cNvSpPr txBox="1"/>
          </xdr:nvSpPr>
          <xdr:spPr>
            <a:xfrm xmlns:a="http://schemas.openxmlformats.org/drawingml/2006/main">
              <a:off x="384446" y="20454617"/>
              <a:ext cx="1826820" cy="2194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P1U = 1.4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PDi +1.7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·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PLi</a:t>
              </a:r>
            </a:p>
          </xdr:txBody>
        </xdr:sp>
      </mc:Fallback>
    </mc:AlternateContent>
    <xdr:clientData/>
  </xdr:oneCellAnchor>
  <xdr:twoCellAnchor>
    <xdr:from>
      <xdr:col>3</xdr:col>
      <xdr:colOff>506976</xdr:colOff>
      <xdr:row>526</xdr:row>
      <xdr:rowOff>12291</xdr:rowOff>
    </xdr:from>
    <xdr:to>
      <xdr:col>3</xdr:col>
      <xdr:colOff>510049</xdr:colOff>
      <xdr:row>528</xdr:row>
      <xdr:rowOff>187434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846621" y="93962589"/>
          <a:ext cx="3073" cy="611450"/>
        </a:xfrm>
        <a:prstGeom prst="line">
          <a:avLst/>
        </a:prstGeom>
        <a:ln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180064</xdr:colOff>
      <xdr:row>526</xdr:row>
      <xdr:rowOff>11064</xdr:rowOff>
    </xdr:from>
    <xdr:to>
      <xdr:col>6</xdr:col>
      <xdr:colOff>183137</xdr:colOff>
      <xdr:row>528</xdr:row>
      <xdr:rowOff>186207</xdr:rowOff>
    </xdr:to>
    <xdr:cxnSp macro="">
      <xdr:nvCxnSpPr>
        <xdr:cNvPr id="531" name="Conector recto 530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CxnSpPr/>
      </xdr:nvCxnSpPr>
      <xdr:spPr>
        <a:xfrm flipV="1">
          <a:off x="3059072" y="93961362"/>
          <a:ext cx="3073" cy="611450"/>
        </a:xfrm>
        <a:prstGeom prst="line">
          <a:avLst/>
        </a:prstGeom>
        <a:ln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357051</xdr:colOff>
      <xdr:row>526</xdr:row>
      <xdr:rowOff>12897</xdr:rowOff>
    </xdr:from>
    <xdr:to>
      <xdr:col>8</xdr:col>
      <xdr:colOff>360124</xdr:colOff>
      <xdr:row>528</xdr:row>
      <xdr:rowOff>188040</xdr:rowOff>
    </xdr:to>
    <xdr:cxnSp macro="">
      <xdr:nvCxnSpPr>
        <xdr:cNvPr id="540" name="Conector recto 539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CxnSpPr/>
      </xdr:nvCxnSpPr>
      <xdr:spPr>
        <a:xfrm flipV="1">
          <a:off x="4262301" y="93963195"/>
          <a:ext cx="3073" cy="611450"/>
        </a:xfrm>
        <a:prstGeom prst="line">
          <a:avLst/>
        </a:prstGeom>
        <a:ln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177204</xdr:colOff>
      <xdr:row>523</xdr:row>
      <xdr:rowOff>207818</xdr:rowOff>
    </xdr:from>
    <xdr:to>
      <xdr:col>4</xdr:col>
      <xdr:colOff>368629</xdr:colOff>
      <xdr:row>525</xdr:row>
      <xdr:rowOff>90539</xdr:rowOff>
    </xdr:to>
    <xdr:cxnSp macro="">
      <xdr:nvCxnSpPr>
        <xdr:cNvPr id="542" name="Conector recto de flecha 541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CxnSpPr/>
      </xdr:nvCxnSpPr>
      <xdr:spPr>
        <a:xfrm flipH="1">
          <a:off x="2035198" y="93619617"/>
          <a:ext cx="191425" cy="32309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365037</xdr:colOff>
      <xdr:row>523</xdr:row>
      <xdr:rowOff>204550</xdr:rowOff>
    </xdr:from>
    <xdr:to>
      <xdr:col>4</xdr:col>
      <xdr:colOff>509213</xdr:colOff>
      <xdr:row>525</xdr:row>
      <xdr:rowOff>88282</xdr:rowOff>
    </xdr:to>
    <xdr:cxnSp macro="">
      <xdr:nvCxnSpPr>
        <xdr:cNvPr id="546" name="Conector recto de flecha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CxnSpPr/>
      </xdr:nvCxnSpPr>
      <xdr:spPr>
        <a:xfrm>
          <a:off x="2217803" y="93500389"/>
          <a:ext cx="144176" cy="3200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46" name="Object 47746" hidden="1">
              <a:extLst>
                <a:ext uri="{63B3BB69-23CF-44E3-9099-C40C66FF867C}">
                  <a14:compatExt spid="_x0000_s124546"/>
                </a:ext>
                <a:ext uri="{FF2B5EF4-FFF2-40B4-BE49-F238E27FC236}">
                  <a16:creationId xmlns:a16="http://schemas.microsoft.com/office/drawing/2014/main" id="{00000000-0008-0000-0000-000082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47" name="Object 47747" hidden="1">
              <a:extLst>
                <a:ext uri="{63B3BB69-23CF-44E3-9099-C40C66FF867C}">
                  <a14:compatExt spid="_x0000_s124547"/>
                </a:ext>
                <a:ext uri="{FF2B5EF4-FFF2-40B4-BE49-F238E27FC236}">
                  <a16:creationId xmlns:a16="http://schemas.microsoft.com/office/drawing/2014/main" id="{00000000-0008-0000-0000-000083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48" name="Object 47748" hidden="1">
              <a:extLst>
                <a:ext uri="{63B3BB69-23CF-44E3-9099-C40C66FF867C}">
                  <a14:compatExt spid="_x0000_s124548"/>
                </a:ext>
                <a:ext uri="{FF2B5EF4-FFF2-40B4-BE49-F238E27FC236}">
                  <a16:creationId xmlns:a16="http://schemas.microsoft.com/office/drawing/2014/main" id="{00000000-0008-0000-0000-000084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533</xdr:row>
          <xdr:rowOff>0</xdr:rowOff>
        </xdr:from>
        <xdr:to>
          <xdr:col>4</xdr:col>
          <xdr:colOff>274320</xdr:colOff>
          <xdr:row>533</xdr:row>
          <xdr:rowOff>0</xdr:rowOff>
        </xdr:to>
        <xdr:sp macro="" textlink="">
          <xdr:nvSpPr>
            <xdr:cNvPr id="124549" name="Object 47749" hidden="1">
              <a:extLst>
                <a:ext uri="{63B3BB69-23CF-44E3-9099-C40C66FF867C}">
                  <a14:compatExt spid="_x0000_s124549"/>
                </a:ext>
                <a:ext uri="{FF2B5EF4-FFF2-40B4-BE49-F238E27FC236}">
                  <a16:creationId xmlns:a16="http://schemas.microsoft.com/office/drawing/2014/main" id="{00000000-0008-0000-0000-000085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533</xdr:row>
          <xdr:rowOff>0</xdr:rowOff>
        </xdr:from>
        <xdr:to>
          <xdr:col>10</xdr:col>
          <xdr:colOff>137160</xdr:colOff>
          <xdr:row>533</xdr:row>
          <xdr:rowOff>0</xdr:rowOff>
        </xdr:to>
        <xdr:sp macro="" textlink="">
          <xdr:nvSpPr>
            <xdr:cNvPr id="124550" name="Object 47750" hidden="1">
              <a:extLst>
                <a:ext uri="{63B3BB69-23CF-44E3-9099-C40C66FF867C}">
                  <a14:compatExt spid="_x0000_s124550"/>
                </a:ext>
                <a:ext uri="{FF2B5EF4-FFF2-40B4-BE49-F238E27FC236}">
                  <a16:creationId xmlns:a16="http://schemas.microsoft.com/office/drawing/2014/main" id="{00000000-0008-0000-0000-000086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533</xdr:row>
          <xdr:rowOff>0</xdr:rowOff>
        </xdr:from>
        <xdr:to>
          <xdr:col>5</xdr:col>
          <xdr:colOff>388620</xdr:colOff>
          <xdr:row>533</xdr:row>
          <xdr:rowOff>0</xdr:rowOff>
        </xdr:to>
        <xdr:sp macro="" textlink="">
          <xdr:nvSpPr>
            <xdr:cNvPr id="124551" name="Object 47751" hidden="1">
              <a:extLst>
                <a:ext uri="{63B3BB69-23CF-44E3-9099-C40C66FF867C}">
                  <a14:compatExt spid="_x0000_s124551"/>
                </a:ext>
                <a:ext uri="{FF2B5EF4-FFF2-40B4-BE49-F238E27FC236}">
                  <a16:creationId xmlns:a16="http://schemas.microsoft.com/office/drawing/2014/main" id="{00000000-0008-0000-0000-000087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533</xdr:row>
          <xdr:rowOff>0</xdr:rowOff>
        </xdr:from>
        <xdr:to>
          <xdr:col>10</xdr:col>
          <xdr:colOff>175260</xdr:colOff>
          <xdr:row>533</xdr:row>
          <xdr:rowOff>0</xdr:rowOff>
        </xdr:to>
        <xdr:sp macro="" textlink="">
          <xdr:nvSpPr>
            <xdr:cNvPr id="124552" name="Object 47752" hidden="1">
              <a:extLst>
                <a:ext uri="{63B3BB69-23CF-44E3-9099-C40C66FF867C}">
                  <a14:compatExt spid="_x0000_s124552"/>
                </a:ext>
                <a:ext uri="{FF2B5EF4-FFF2-40B4-BE49-F238E27FC236}">
                  <a16:creationId xmlns:a16="http://schemas.microsoft.com/office/drawing/2014/main" id="{00000000-0008-0000-0000-000088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533</xdr:row>
          <xdr:rowOff>0</xdr:rowOff>
        </xdr:from>
        <xdr:to>
          <xdr:col>5</xdr:col>
          <xdr:colOff>22860</xdr:colOff>
          <xdr:row>533</xdr:row>
          <xdr:rowOff>0</xdr:rowOff>
        </xdr:to>
        <xdr:sp macro="" textlink="">
          <xdr:nvSpPr>
            <xdr:cNvPr id="124553" name="Object 47753" hidden="1">
              <a:extLst>
                <a:ext uri="{63B3BB69-23CF-44E3-9099-C40C66FF867C}">
                  <a14:compatExt spid="_x0000_s124553"/>
                </a:ext>
                <a:ext uri="{FF2B5EF4-FFF2-40B4-BE49-F238E27FC236}">
                  <a16:creationId xmlns:a16="http://schemas.microsoft.com/office/drawing/2014/main" id="{00000000-0008-0000-0000-000089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533</xdr:row>
          <xdr:rowOff>0</xdr:rowOff>
        </xdr:from>
        <xdr:to>
          <xdr:col>9</xdr:col>
          <xdr:colOff>220980</xdr:colOff>
          <xdr:row>533</xdr:row>
          <xdr:rowOff>0</xdr:rowOff>
        </xdr:to>
        <xdr:sp macro="" textlink="">
          <xdr:nvSpPr>
            <xdr:cNvPr id="124554" name="Object 47754" hidden="1">
              <a:extLst>
                <a:ext uri="{63B3BB69-23CF-44E3-9099-C40C66FF867C}">
                  <a14:compatExt spid="_x0000_s124554"/>
                </a:ext>
                <a:ext uri="{FF2B5EF4-FFF2-40B4-BE49-F238E27FC236}">
                  <a16:creationId xmlns:a16="http://schemas.microsoft.com/office/drawing/2014/main" id="{00000000-0008-0000-0000-00008A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533</xdr:row>
          <xdr:rowOff>0</xdr:rowOff>
        </xdr:from>
        <xdr:to>
          <xdr:col>10</xdr:col>
          <xdr:colOff>68580</xdr:colOff>
          <xdr:row>533</xdr:row>
          <xdr:rowOff>0</xdr:rowOff>
        </xdr:to>
        <xdr:sp macro="" textlink="">
          <xdr:nvSpPr>
            <xdr:cNvPr id="124555" name="Object 47755" hidden="1">
              <a:extLst>
                <a:ext uri="{63B3BB69-23CF-44E3-9099-C40C66FF867C}">
                  <a14:compatExt spid="_x0000_s124555"/>
                </a:ext>
                <a:ext uri="{FF2B5EF4-FFF2-40B4-BE49-F238E27FC236}">
                  <a16:creationId xmlns:a16="http://schemas.microsoft.com/office/drawing/2014/main" id="{00000000-0008-0000-0000-00008B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533</xdr:row>
          <xdr:rowOff>0</xdr:rowOff>
        </xdr:from>
        <xdr:to>
          <xdr:col>9</xdr:col>
          <xdr:colOff>0</xdr:colOff>
          <xdr:row>533</xdr:row>
          <xdr:rowOff>0</xdr:rowOff>
        </xdr:to>
        <xdr:sp macro="" textlink="">
          <xdr:nvSpPr>
            <xdr:cNvPr id="124556" name="Object 47756" hidden="1">
              <a:extLst>
                <a:ext uri="{63B3BB69-23CF-44E3-9099-C40C66FF867C}">
                  <a14:compatExt spid="_x0000_s124556"/>
                </a:ext>
                <a:ext uri="{FF2B5EF4-FFF2-40B4-BE49-F238E27FC236}">
                  <a16:creationId xmlns:a16="http://schemas.microsoft.com/office/drawing/2014/main" id="{00000000-0008-0000-0000-00008C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533</xdr:row>
          <xdr:rowOff>0</xdr:rowOff>
        </xdr:from>
        <xdr:to>
          <xdr:col>5</xdr:col>
          <xdr:colOff>350520</xdr:colOff>
          <xdr:row>533</xdr:row>
          <xdr:rowOff>0</xdr:rowOff>
        </xdr:to>
        <xdr:sp macro="" textlink="">
          <xdr:nvSpPr>
            <xdr:cNvPr id="124557" name="Object 47757" hidden="1">
              <a:extLst>
                <a:ext uri="{63B3BB69-23CF-44E3-9099-C40C66FF867C}">
                  <a14:compatExt spid="_x0000_s124557"/>
                </a:ext>
                <a:ext uri="{FF2B5EF4-FFF2-40B4-BE49-F238E27FC236}">
                  <a16:creationId xmlns:a16="http://schemas.microsoft.com/office/drawing/2014/main" id="{00000000-0008-0000-0000-00008D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533</xdr:row>
          <xdr:rowOff>0</xdr:rowOff>
        </xdr:from>
        <xdr:to>
          <xdr:col>10</xdr:col>
          <xdr:colOff>213360</xdr:colOff>
          <xdr:row>533</xdr:row>
          <xdr:rowOff>0</xdr:rowOff>
        </xdr:to>
        <xdr:sp macro="" textlink="">
          <xdr:nvSpPr>
            <xdr:cNvPr id="124558" name="Object 47758" hidden="1">
              <a:extLst>
                <a:ext uri="{63B3BB69-23CF-44E3-9099-C40C66FF867C}">
                  <a14:compatExt spid="_x0000_s124558"/>
                </a:ext>
                <a:ext uri="{FF2B5EF4-FFF2-40B4-BE49-F238E27FC236}">
                  <a16:creationId xmlns:a16="http://schemas.microsoft.com/office/drawing/2014/main" id="{00000000-0008-0000-0000-00008E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533</xdr:row>
          <xdr:rowOff>0</xdr:rowOff>
        </xdr:from>
        <xdr:to>
          <xdr:col>11</xdr:col>
          <xdr:colOff>373380</xdr:colOff>
          <xdr:row>533</xdr:row>
          <xdr:rowOff>0</xdr:rowOff>
        </xdr:to>
        <xdr:sp macro="" textlink="">
          <xdr:nvSpPr>
            <xdr:cNvPr id="124559" name="Object 47759" hidden="1">
              <a:extLst>
                <a:ext uri="{63B3BB69-23CF-44E3-9099-C40C66FF867C}">
                  <a14:compatExt spid="_x0000_s124559"/>
                </a:ext>
                <a:ext uri="{FF2B5EF4-FFF2-40B4-BE49-F238E27FC236}">
                  <a16:creationId xmlns:a16="http://schemas.microsoft.com/office/drawing/2014/main" id="{00000000-0008-0000-0000-00008F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533</xdr:row>
          <xdr:rowOff>0</xdr:rowOff>
        </xdr:from>
        <xdr:to>
          <xdr:col>3</xdr:col>
          <xdr:colOff>373380</xdr:colOff>
          <xdr:row>533</xdr:row>
          <xdr:rowOff>0</xdr:rowOff>
        </xdr:to>
        <xdr:sp macro="" textlink="">
          <xdr:nvSpPr>
            <xdr:cNvPr id="124560" name="Object 47760" hidden="1">
              <a:extLst>
                <a:ext uri="{63B3BB69-23CF-44E3-9099-C40C66FF867C}">
                  <a14:compatExt spid="_x0000_s124560"/>
                </a:ext>
                <a:ext uri="{FF2B5EF4-FFF2-40B4-BE49-F238E27FC236}">
                  <a16:creationId xmlns:a16="http://schemas.microsoft.com/office/drawing/2014/main" id="{00000000-0008-0000-0000-000090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533</xdr:row>
          <xdr:rowOff>0</xdr:rowOff>
        </xdr:from>
        <xdr:to>
          <xdr:col>5</xdr:col>
          <xdr:colOff>22860</xdr:colOff>
          <xdr:row>533</xdr:row>
          <xdr:rowOff>0</xdr:rowOff>
        </xdr:to>
        <xdr:sp macro="" textlink="">
          <xdr:nvSpPr>
            <xdr:cNvPr id="124561" name="Object 47761" hidden="1">
              <a:extLst>
                <a:ext uri="{63B3BB69-23CF-44E3-9099-C40C66FF867C}">
                  <a14:compatExt spid="_x0000_s124561"/>
                </a:ext>
                <a:ext uri="{FF2B5EF4-FFF2-40B4-BE49-F238E27FC236}">
                  <a16:creationId xmlns:a16="http://schemas.microsoft.com/office/drawing/2014/main" id="{00000000-0008-0000-0000-000091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62" name="Object 47762" hidden="1">
              <a:extLst>
                <a:ext uri="{63B3BB69-23CF-44E3-9099-C40C66FF867C}">
                  <a14:compatExt spid="_x0000_s124562"/>
                </a:ext>
                <a:ext uri="{FF2B5EF4-FFF2-40B4-BE49-F238E27FC236}">
                  <a16:creationId xmlns:a16="http://schemas.microsoft.com/office/drawing/2014/main" id="{00000000-0008-0000-0000-000092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63" name="Object 47763" hidden="1">
              <a:extLst>
                <a:ext uri="{63B3BB69-23CF-44E3-9099-C40C66FF867C}">
                  <a14:compatExt spid="_x0000_s124563"/>
                </a:ext>
                <a:ext uri="{FF2B5EF4-FFF2-40B4-BE49-F238E27FC236}">
                  <a16:creationId xmlns:a16="http://schemas.microsoft.com/office/drawing/2014/main" id="{00000000-0008-0000-0000-000093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64" name="Object 47764" hidden="1">
              <a:extLst>
                <a:ext uri="{63B3BB69-23CF-44E3-9099-C40C66FF867C}">
                  <a14:compatExt spid="_x0000_s124564"/>
                </a:ext>
                <a:ext uri="{FF2B5EF4-FFF2-40B4-BE49-F238E27FC236}">
                  <a16:creationId xmlns:a16="http://schemas.microsoft.com/office/drawing/2014/main" id="{00000000-0008-0000-0000-000094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65" name="Object 47765" hidden="1">
              <a:extLst>
                <a:ext uri="{63B3BB69-23CF-44E3-9099-C40C66FF867C}">
                  <a14:compatExt spid="_x0000_s124565"/>
                </a:ext>
                <a:ext uri="{FF2B5EF4-FFF2-40B4-BE49-F238E27FC236}">
                  <a16:creationId xmlns:a16="http://schemas.microsoft.com/office/drawing/2014/main" id="{00000000-0008-0000-0000-000095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533</xdr:row>
          <xdr:rowOff>0</xdr:rowOff>
        </xdr:from>
        <xdr:to>
          <xdr:col>0</xdr:col>
          <xdr:colOff>304800</xdr:colOff>
          <xdr:row>533</xdr:row>
          <xdr:rowOff>0</xdr:rowOff>
        </xdr:to>
        <xdr:sp macro="" textlink="">
          <xdr:nvSpPr>
            <xdr:cNvPr id="124566" name="Object 47766" hidden="1">
              <a:extLst>
                <a:ext uri="{63B3BB69-23CF-44E3-9099-C40C66FF867C}">
                  <a14:compatExt spid="_x0000_s124566"/>
                </a:ext>
                <a:ext uri="{FF2B5EF4-FFF2-40B4-BE49-F238E27FC236}">
                  <a16:creationId xmlns:a16="http://schemas.microsoft.com/office/drawing/2014/main" id="{00000000-0008-0000-0000-000096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533</xdr:row>
          <xdr:rowOff>0</xdr:rowOff>
        </xdr:from>
        <xdr:to>
          <xdr:col>12</xdr:col>
          <xdr:colOff>114300</xdr:colOff>
          <xdr:row>533</xdr:row>
          <xdr:rowOff>0</xdr:rowOff>
        </xdr:to>
        <xdr:sp macro="" textlink="">
          <xdr:nvSpPr>
            <xdr:cNvPr id="124567" name="Object 47767" hidden="1">
              <a:extLst>
                <a:ext uri="{63B3BB69-23CF-44E3-9099-C40C66FF867C}">
                  <a14:compatExt spid="_x0000_s124567"/>
                </a:ext>
                <a:ext uri="{FF2B5EF4-FFF2-40B4-BE49-F238E27FC236}">
                  <a16:creationId xmlns:a16="http://schemas.microsoft.com/office/drawing/2014/main" id="{00000000-0008-0000-0000-000097E6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506730</xdr:colOff>
      <xdr:row>534</xdr:row>
      <xdr:rowOff>212272</xdr:rowOff>
    </xdr:from>
    <xdr:to>
      <xdr:col>10</xdr:col>
      <xdr:colOff>87086</xdr:colOff>
      <xdr:row>535</xdr:row>
      <xdr:rowOff>3811</xdr:rowOff>
    </xdr:to>
    <xdr:cxnSp macro="">
      <xdr:nvCxnSpPr>
        <xdr:cNvPr id="561" name="Conector recto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CxnSpPr/>
      </xdr:nvCxnSpPr>
      <xdr:spPr>
        <a:xfrm flipV="1">
          <a:off x="822416" y="95674543"/>
          <a:ext cx="4239441" cy="925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534</xdr:row>
      <xdr:rowOff>217170</xdr:rowOff>
    </xdr:from>
    <xdr:to>
      <xdr:col>2</xdr:col>
      <xdr:colOff>15240</xdr:colOff>
      <xdr:row>542</xdr:row>
      <xdr:rowOff>201930</xdr:rowOff>
    </xdr:to>
    <xdr:cxnSp macro="">
      <xdr:nvCxnSpPr>
        <xdr:cNvPr id="562" name="Conector recto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CxnSpPr/>
      </xdr:nvCxnSpPr>
      <xdr:spPr>
        <a:xfrm>
          <a:off x="827690" y="99053825"/>
          <a:ext cx="15240" cy="171896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542</xdr:row>
      <xdr:rowOff>179614</xdr:rowOff>
    </xdr:from>
    <xdr:to>
      <xdr:col>10</xdr:col>
      <xdr:colOff>108858</xdr:colOff>
      <xdr:row>542</xdr:row>
      <xdr:rowOff>194311</xdr:rowOff>
    </xdr:to>
    <xdr:cxnSp macro="">
      <xdr:nvCxnSpPr>
        <xdr:cNvPr id="564" name="Conector recto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CxnSpPr/>
      </xdr:nvCxnSpPr>
      <xdr:spPr>
        <a:xfrm flipV="1">
          <a:off x="844187" y="97383600"/>
          <a:ext cx="4239442" cy="146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93129</xdr:colOff>
      <xdr:row>534</xdr:row>
      <xdr:rowOff>195361</xdr:rowOff>
    </xdr:from>
    <xdr:to>
      <xdr:col>10</xdr:col>
      <xdr:colOff>104559</xdr:colOff>
      <xdr:row>542</xdr:row>
      <xdr:rowOff>187741</xdr:rowOff>
    </xdr:to>
    <xdr:cxnSp macro="">
      <xdr:nvCxnSpPr>
        <xdr:cNvPr id="566" name="Conector recto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CxnSpPr/>
      </xdr:nvCxnSpPr>
      <xdr:spPr>
        <a:xfrm>
          <a:off x="5032991" y="100805637"/>
          <a:ext cx="11430" cy="172658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538</xdr:row>
      <xdr:rowOff>19050</xdr:rowOff>
    </xdr:from>
    <xdr:to>
      <xdr:col>3</xdr:col>
      <xdr:colOff>99060</xdr:colOff>
      <xdr:row>539</xdr:row>
      <xdr:rowOff>205740</xdr:rowOff>
    </xdr:to>
    <xdr:sp macro="" textlink="">
      <xdr:nvSpPr>
        <xdr:cNvPr id="571" name="Rectángulo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>
          <a:off x="839120" y="99722809"/>
          <a:ext cx="600009" cy="40346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469632</xdr:colOff>
      <xdr:row>538</xdr:row>
      <xdr:rowOff>19050</xdr:rowOff>
    </xdr:from>
    <xdr:to>
      <xdr:col>8</xdr:col>
      <xdr:colOff>42912</xdr:colOff>
      <xdr:row>539</xdr:row>
      <xdr:rowOff>205740</xdr:rowOff>
    </xdr:to>
    <xdr:sp macro="" textlink="">
      <xdr:nvSpPr>
        <xdr:cNvPr id="572" name="Rectángulo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/>
      </xdr:nvSpPr>
      <xdr:spPr>
        <a:xfrm>
          <a:off x="3337158" y="101956603"/>
          <a:ext cx="595965" cy="407269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511198</xdr:colOff>
      <xdr:row>535</xdr:row>
      <xdr:rowOff>15903</xdr:rowOff>
    </xdr:from>
    <xdr:to>
      <xdr:col>4</xdr:col>
      <xdr:colOff>6569</xdr:colOff>
      <xdr:row>542</xdr:row>
      <xdr:rowOff>190500</xdr:rowOff>
    </xdr:to>
    <xdr:cxnSp macro="">
      <xdr:nvCxnSpPr>
        <xdr:cNvPr id="581" name="Conector recto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CxnSpPr/>
      </xdr:nvCxnSpPr>
      <xdr:spPr>
        <a:xfrm flipH="1" flipV="1">
          <a:off x="1851267" y="95627196"/>
          <a:ext cx="7750" cy="1692028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19125</xdr:colOff>
      <xdr:row>543</xdr:row>
      <xdr:rowOff>146957</xdr:rowOff>
    </xdr:from>
    <xdr:to>
      <xdr:col>10</xdr:col>
      <xdr:colOff>108858</xdr:colOff>
      <xdr:row>543</xdr:row>
      <xdr:rowOff>148790</xdr:rowOff>
    </xdr:to>
    <xdr:cxnSp macro="">
      <xdr:nvCxnSpPr>
        <xdr:cNvPr id="583" name="Conector recto de flecha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CxnSpPr/>
      </xdr:nvCxnSpPr>
      <xdr:spPr>
        <a:xfrm flipV="1">
          <a:off x="851882" y="97568657"/>
          <a:ext cx="4231747" cy="18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280940</xdr:colOff>
      <xdr:row>534</xdr:row>
      <xdr:rowOff>193834</xdr:rowOff>
    </xdr:from>
    <xdr:to>
      <xdr:col>10</xdr:col>
      <xdr:colOff>283082</xdr:colOff>
      <xdr:row>542</xdr:row>
      <xdr:rowOff>202406</xdr:rowOff>
    </xdr:to>
    <xdr:cxnSp macro="">
      <xdr:nvCxnSpPr>
        <xdr:cNvPr id="585" name="Conector recto de flecha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CxnSpPr/>
      </xdr:nvCxnSpPr>
      <xdr:spPr>
        <a:xfrm flipH="1" flipV="1">
          <a:off x="5220802" y="95588351"/>
          <a:ext cx="2142" cy="17427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170925</xdr:colOff>
      <xdr:row>534</xdr:row>
      <xdr:rowOff>214292</xdr:rowOff>
    </xdr:from>
    <xdr:to>
      <xdr:col>6</xdr:col>
      <xdr:colOff>178675</xdr:colOff>
      <xdr:row>542</xdr:row>
      <xdr:rowOff>172113</xdr:rowOff>
    </xdr:to>
    <xdr:cxnSp macro="">
      <xdr:nvCxnSpPr>
        <xdr:cNvPr id="586" name="Conector recto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CxnSpPr/>
      </xdr:nvCxnSpPr>
      <xdr:spPr>
        <a:xfrm flipH="1" flipV="1">
          <a:off x="3048132" y="95608809"/>
          <a:ext cx="7750" cy="1692028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356170</xdr:colOff>
      <xdr:row>534</xdr:row>
      <xdr:rowOff>215614</xdr:rowOff>
    </xdr:from>
    <xdr:to>
      <xdr:col>8</xdr:col>
      <xdr:colOff>363920</xdr:colOff>
      <xdr:row>542</xdr:row>
      <xdr:rowOff>173435</xdr:rowOff>
    </xdr:to>
    <xdr:cxnSp macro="">
      <xdr:nvCxnSpPr>
        <xdr:cNvPr id="587" name="Conector recto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CxnSpPr/>
      </xdr:nvCxnSpPr>
      <xdr:spPr>
        <a:xfrm flipH="1" flipV="1">
          <a:off x="4258136" y="95610131"/>
          <a:ext cx="7750" cy="1692028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</xdr:colOff>
      <xdr:row>535</xdr:row>
      <xdr:rowOff>134665</xdr:rowOff>
    </xdr:from>
    <xdr:to>
      <xdr:col>9</xdr:col>
      <xdr:colOff>500485</xdr:colOff>
      <xdr:row>535</xdr:row>
      <xdr:rowOff>135952</xdr:rowOff>
    </xdr:to>
    <xdr:cxnSp macro="">
      <xdr:nvCxnSpPr>
        <xdr:cNvPr id="588" name="Conector recto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CxnSpPr/>
      </xdr:nvCxnSpPr>
      <xdr:spPr>
        <a:xfrm flipV="1">
          <a:off x="898479" y="95814651"/>
          <a:ext cx="4059706" cy="1287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465218</xdr:colOff>
      <xdr:row>535</xdr:row>
      <xdr:rowOff>59137</xdr:rowOff>
    </xdr:from>
    <xdr:to>
      <xdr:col>4</xdr:col>
      <xdr:colOff>484415</xdr:colOff>
      <xdr:row>542</xdr:row>
      <xdr:rowOff>125186</xdr:rowOff>
    </xdr:to>
    <xdr:cxnSp macro="">
      <xdr:nvCxnSpPr>
        <xdr:cNvPr id="597" name="Conector recto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CxnSpPr/>
      </xdr:nvCxnSpPr>
      <xdr:spPr>
        <a:xfrm flipH="1" flipV="1">
          <a:off x="2332118" y="95739123"/>
          <a:ext cx="19197" cy="159004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476117</xdr:colOff>
      <xdr:row>535</xdr:row>
      <xdr:rowOff>64579</xdr:rowOff>
    </xdr:from>
    <xdr:to>
      <xdr:col>8</xdr:col>
      <xdr:colOff>495314</xdr:colOff>
      <xdr:row>542</xdr:row>
      <xdr:rowOff>130628</xdr:rowOff>
    </xdr:to>
    <xdr:cxnSp macro="">
      <xdr:nvCxnSpPr>
        <xdr:cNvPr id="598" name="Conector recto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CxnSpPr/>
      </xdr:nvCxnSpPr>
      <xdr:spPr>
        <a:xfrm flipH="1" flipV="1">
          <a:off x="4411303" y="95962279"/>
          <a:ext cx="19197" cy="159004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4998" name="Object 48198" hidden="1">
              <a:extLst>
                <a:ext uri="{63B3BB69-23CF-44E3-9099-C40C66FF867C}">
                  <a14:compatExt spid="_x0000_s124998"/>
                </a:ext>
                <a:ext uri="{FF2B5EF4-FFF2-40B4-BE49-F238E27FC236}">
                  <a16:creationId xmlns:a16="http://schemas.microsoft.com/office/drawing/2014/main" id="{00000000-0008-0000-0000-00004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4999" name="Object 48199" hidden="1">
              <a:extLst>
                <a:ext uri="{63B3BB69-23CF-44E3-9099-C40C66FF867C}">
                  <a14:compatExt spid="_x0000_s124999"/>
                </a:ext>
                <a:ext uri="{FF2B5EF4-FFF2-40B4-BE49-F238E27FC236}">
                  <a16:creationId xmlns:a16="http://schemas.microsoft.com/office/drawing/2014/main" id="{00000000-0008-0000-0000-00004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00" name="Object 48200" hidden="1">
              <a:extLst>
                <a:ext uri="{63B3BB69-23CF-44E3-9099-C40C66FF867C}">
                  <a14:compatExt spid="_x0000_s125000"/>
                </a:ext>
                <a:ext uri="{FF2B5EF4-FFF2-40B4-BE49-F238E27FC236}">
                  <a16:creationId xmlns:a16="http://schemas.microsoft.com/office/drawing/2014/main" id="{00000000-0008-0000-0000-00004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547</xdr:row>
          <xdr:rowOff>0</xdr:rowOff>
        </xdr:from>
        <xdr:to>
          <xdr:col>4</xdr:col>
          <xdr:colOff>274320</xdr:colOff>
          <xdr:row>547</xdr:row>
          <xdr:rowOff>0</xdr:rowOff>
        </xdr:to>
        <xdr:sp macro="" textlink="">
          <xdr:nvSpPr>
            <xdr:cNvPr id="125001" name="Object 48201" hidden="1">
              <a:extLst>
                <a:ext uri="{63B3BB69-23CF-44E3-9099-C40C66FF867C}">
                  <a14:compatExt spid="_x0000_s125001"/>
                </a:ext>
                <a:ext uri="{FF2B5EF4-FFF2-40B4-BE49-F238E27FC236}">
                  <a16:creationId xmlns:a16="http://schemas.microsoft.com/office/drawing/2014/main" id="{00000000-0008-0000-0000-00004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547</xdr:row>
          <xdr:rowOff>0</xdr:rowOff>
        </xdr:from>
        <xdr:to>
          <xdr:col>10</xdr:col>
          <xdr:colOff>137160</xdr:colOff>
          <xdr:row>547</xdr:row>
          <xdr:rowOff>0</xdr:rowOff>
        </xdr:to>
        <xdr:sp macro="" textlink="">
          <xdr:nvSpPr>
            <xdr:cNvPr id="125002" name="Object 48202" hidden="1">
              <a:extLst>
                <a:ext uri="{63B3BB69-23CF-44E3-9099-C40C66FF867C}">
                  <a14:compatExt spid="_x0000_s125002"/>
                </a:ext>
                <a:ext uri="{FF2B5EF4-FFF2-40B4-BE49-F238E27FC236}">
                  <a16:creationId xmlns:a16="http://schemas.microsoft.com/office/drawing/2014/main" id="{00000000-0008-0000-0000-00004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547</xdr:row>
          <xdr:rowOff>0</xdr:rowOff>
        </xdr:from>
        <xdr:to>
          <xdr:col>5</xdr:col>
          <xdr:colOff>388620</xdr:colOff>
          <xdr:row>547</xdr:row>
          <xdr:rowOff>0</xdr:rowOff>
        </xdr:to>
        <xdr:sp macro="" textlink="">
          <xdr:nvSpPr>
            <xdr:cNvPr id="125003" name="Object 48203" hidden="1">
              <a:extLst>
                <a:ext uri="{63B3BB69-23CF-44E3-9099-C40C66FF867C}">
                  <a14:compatExt spid="_x0000_s125003"/>
                </a:ext>
                <a:ext uri="{FF2B5EF4-FFF2-40B4-BE49-F238E27FC236}">
                  <a16:creationId xmlns:a16="http://schemas.microsoft.com/office/drawing/2014/main" id="{00000000-0008-0000-0000-00004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547</xdr:row>
          <xdr:rowOff>0</xdr:rowOff>
        </xdr:from>
        <xdr:to>
          <xdr:col>10</xdr:col>
          <xdr:colOff>175260</xdr:colOff>
          <xdr:row>547</xdr:row>
          <xdr:rowOff>0</xdr:rowOff>
        </xdr:to>
        <xdr:sp macro="" textlink="">
          <xdr:nvSpPr>
            <xdr:cNvPr id="125004" name="Object 48204" hidden="1">
              <a:extLst>
                <a:ext uri="{63B3BB69-23CF-44E3-9099-C40C66FF867C}">
                  <a14:compatExt spid="_x0000_s125004"/>
                </a:ext>
                <a:ext uri="{FF2B5EF4-FFF2-40B4-BE49-F238E27FC236}">
                  <a16:creationId xmlns:a16="http://schemas.microsoft.com/office/drawing/2014/main" id="{00000000-0008-0000-0000-00004C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547</xdr:row>
          <xdr:rowOff>0</xdr:rowOff>
        </xdr:from>
        <xdr:to>
          <xdr:col>5</xdr:col>
          <xdr:colOff>22860</xdr:colOff>
          <xdr:row>547</xdr:row>
          <xdr:rowOff>0</xdr:rowOff>
        </xdr:to>
        <xdr:sp macro="" textlink="">
          <xdr:nvSpPr>
            <xdr:cNvPr id="125005" name="Object 48205" hidden="1">
              <a:extLst>
                <a:ext uri="{63B3BB69-23CF-44E3-9099-C40C66FF867C}">
                  <a14:compatExt spid="_x0000_s125005"/>
                </a:ext>
                <a:ext uri="{FF2B5EF4-FFF2-40B4-BE49-F238E27FC236}">
                  <a16:creationId xmlns:a16="http://schemas.microsoft.com/office/drawing/2014/main" id="{00000000-0008-0000-0000-00004D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547</xdr:row>
          <xdr:rowOff>0</xdr:rowOff>
        </xdr:from>
        <xdr:to>
          <xdr:col>9</xdr:col>
          <xdr:colOff>220980</xdr:colOff>
          <xdr:row>547</xdr:row>
          <xdr:rowOff>0</xdr:rowOff>
        </xdr:to>
        <xdr:sp macro="" textlink="">
          <xdr:nvSpPr>
            <xdr:cNvPr id="125006" name="Object 48206" hidden="1">
              <a:extLst>
                <a:ext uri="{63B3BB69-23CF-44E3-9099-C40C66FF867C}">
                  <a14:compatExt spid="_x0000_s125006"/>
                </a:ext>
                <a:ext uri="{FF2B5EF4-FFF2-40B4-BE49-F238E27FC236}">
                  <a16:creationId xmlns:a16="http://schemas.microsoft.com/office/drawing/2014/main" id="{00000000-0008-0000-0000-00004E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547</xdr:row>
          <xdr:rowOff>0</xdr:rowOff>
        </xdr:from>
        <xdr:to>
          <xdr:col>10</xdr:col>
          <xdr:colOff>68580</xdr:colOff>
          <xdr:row>547</xdr:row>
          <xdr:rowOff>0</xdr:rowOff>
        </xdr:to>
        <xdr:sp macro="" textlink="">
          <xdr:nvSpPr>
            <xdr:cNvPr id="125007" name="Object 48207" hidden="1">
              <a:extLst>
                <a:ext uri="{63B3BB69-23CF-44E3-9099-C40C66FF867C}">
                  <a14:compatExt spid="_x0000_s125007"/>
                </a:ext>
                <a:ext uri="{FF2B5EF4-FFF2-40B4-BE49-F238E27FC236}">
                  <a16:creationId xmlns:a16="http://schemas.microsoft.com/office/drawing/2014/main" id="{00000000-0008-0000-0000-00004F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547</xdr:row>
          <xdr:rowOff>0</xdr:rowOff>
        </xdr:from>
        <xdr:to>
          <xdr:col>9</xdr:col>
          <xdr:colOff>0</xdr:colOff>
          <xdr:row>547</xdr:row>
          <xdr:rowOff>0</xdr:rowOff>
        </xdr:to>
        <xdr:sp macro="" textlink="">
          <xdr:nvSpPr>
            <xdr:cNvPr id="125008" name="Object 48208" hidden="1">
              <a:extLst>
                <a:ext uri="{63B3BB69-23CF-44E3-9099-C40C66FF867C}">
                  <a14:compatExt spid="_x0000_s125008"/>
                </a:ext>
                <a:ext uri="{FF2B5EF4-FFF2-40B4-BE49-F238E27FC236}">
                  <a16:creationId xmlns:a16="http://schemas.microsoft.com/office/drawing/2014/main" id="{00000000-0008-0000-0000-000050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547</xdr:row>
          <xdr:rowOff>0</xdr:rowOff>
        </xdr:from>
        <xdr:to>
          <xdr:col>5</xdr:col>
          <xdr:colOff>350520</xdr:colOff>
          <xdr:row>547</xdr:row>
          <xdr:rowOff>0</xdr:rowOff>
        </xdr:to>
        <xdr:sp macro="" textlink="">
          <xdr:nvSpPr>
            <xdr:cNvPr id="125009" name="Object 48209" hidden="1">
              <a:extLst>
                <a:ext uri="{63B3BB69-23CF-44E3-9099-C40C66FF867C}">
                  <a14:compatExt spid="_x0000_s125009"/>
                </a:ext>
                <a:ext uri="{FF2B5EF4-FFF2-40B4-BE49-F238E27FC236}">
                  <a16:creationId xmlns:a16="http://schemas.microsoft.com/office/drawing/2014/main" id="{00000000-0008-0000-0000-000051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547</xdr:row>
          <xdr:rowOff>0</xdr:rowOff>
        </xdr:from>
        <xdr:to>
          <xdr:col>10</xdr:col>
          <xdr:colOff>213360</xdr:colOff>
          <xdr:row>547</xdr:row>
          <xdr:rowOff>0</xdr:rowOff>
        </xdr:to>
        <xdr:sp macro="" textlink="">
          <xdr:nvSpPr>
            <xdr:cNvPr id="125010" name="Object 48210" hidden="1">
              <a:extLst>
                <a:ext uri="{63B3BB69-23CF-44E3-9099-C40C66FF867C}">
                  <a14:compatExt spid="_x0000_s125010"/>
                </a:ext>
                <a:ext uri="{FF2B5EF4-FFF2-40B4-BE49-F238E27FC236}">
                  <a16:creationId xmlns:a16="http://schemas.microsoft.com/office/drawing/2014/main" id="{00000000-0008-0000-0000-000052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547</xdr:row>
          <xdr:rowOff>0</xdr:rowOff>
        </xdr:from>
        <xdr:to>
          <xdr:col>11</xdr:col>
          <xdr:colOff>373380</xdr:colOff>
          <xdr:row>547</xdr:row>
          <xdr:rowOff>0</xdr:rowOff>
        </xdr:to>
        <xdr:sp macro="" textlink="">
          <xdr:nvSpPr>
            <xdr:cNvPr id="125011" name="Object 48211" hidden="1">
              <a:extLst>
                <a:ext uri="{63B3BB69-23CF-44E3-9099-C40C66FF867C}">
                  <a14:compatExt spid="_x0000_s125011"/>
                </a:ext>
                <a:ext uri="{FF2B5EF4-FFF2-40B4-BE49-F238E27FC236}">
                  <a16:creationId xmlns:a16="http://schemas.microsoft.com/office/drawing/2014/main" id="{00000000-0008-0000-0000-000053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547</xdr:row>
          <xdr:rowOff>0</xdr:rowOff>
        </xdr:from>
        <xdr:to>
          <xdr:col>3</xdr:col>
          <xdr:colOff>373380</xdr:colOff>
          <xdr:row>547</xdr:row>
          <xdr:rowOff>0</xdr:rowOff>
        </xdr:to>
        <xdr:sp macro="" textlink="">
          <xdr:nvSpPr>
            <xdr:cNvPr id="125012" name="Object 48212" hidden="1">
              <a:extLst>
                <a:ext uri="{63B3BB69-23CF-44E3-9099-C40C66FF867C}">
                  <a14:compatExt spid="_x0000_s125012"/>
                </a:ext>
                <a:ext uri="{FF2B5EF4-FFF2-40B4-BE49-F238E27FC236}">
                  <a16:creationId xmlns:a16="http://schemas.microsoft.com/office/drawing/2014/main" id="{00000000-0008-0000-0000-000054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14" name="Object 48214" hidden="1">
              <a:extLst>
                <a:ext uri="{63B3BB69-23CF-44E3-9099-C40C66FF867C}">
                  <a14:compatExt spid="_x0000_s125014"/>
                </a:ext>
                <a:ext uri="{FF2B5EF4-FFF2-40B4-BE49-F238E27FC236}">
                  <a16:creationId xmlns:a16="http://schemas.microsoft.com/office/drawing/2014/main" id="{00000000-0008-0000-0000-000056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15" name="Object 48215" hidden="1">
              <a:extLst>
                <a:ext uri="{63B3BB69-23CF-44E3-9099-C40C66FF867C}">
                  <a14:compatExt spid="_x0000_s125015"/>
                </a:ext>
                <a:ext uri="{FF2B5EF4-FFF2-40B4-BE49-F238E27FC236}">
                  <a16:creationId xmlns:a16="http://schemas.microsoft.com/office/drawing/2014/main" id="{00000000-0008-0000-0000-000057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16" name="Object 48216" hidden="1">
              <a:extLst>
                <a:ext uri="{63B3BB69-23CF-44E3-9099-C40C66FF867C}">
                  <a14:compatExt spid="_x0000_s125016"/>
                </a:ext>
                <a:ext uri="{FF2B5EF4-FFF2-40B4-BE49-F238E27FC236}">
                  <a16:creationId xmlns:a16="http://schemas.microsoft.com/office/drawing/2014/main" id="{00000000-0008-0000-0000-000058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17" name="Object 48217" hidden="1">
              <a:extLst>
                <a:ext uri="{63B3BB69-23CF-44E3-9099-C40C66FF867C}">
                  <a14:compatExt spid="_x0000_s125017"/>
                </a:ext>
                <a:ext uri="{FF2B5EF4-FFF2-40B4-BE49-F238E27FC236}">
                  <a16:creationId xmlns:a16="http://schemas.microsoft.com/office/drawing/2014/main" id="{00000000-0008-0000-0000-000059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547</xdr:row>
          <xdr:rowOff>0</xdr:rowOff>
        </xdr:from>
        <xdr:to>
          <xdr:col>0</xdr:col>
          <xdr:colOff>304800</xdr:colOff>
          <xdr:row>547</xdr:row>
          <xdr:rowOff>0</xdr:rowOff>
        </xdr:to>
        <xdr:sp macro="" textlink="">
          <xdr:nvSpPr>
            <xdr:cNvPr id="125018" name="Object 48218" hidden="1">
              <a:extLst>
                <a:ext uri="{63B3BB69-23CF-44E3-9099-C40C66FF867C}">
                  <a14:compatExt spid="_x0000_s125018"/>
                </a:ext>
                <a:ext uri="{FF2B5EF4-FFF2-40B4-BE49-F238E27FC236}">
                  <a16:creationId xmlns:a16="http://schemas.microsoft.com/office/drawing/2014/main" id="{00000000-0008-0000-0000-00005A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547</xdr:row>
          <xdr:rowOff>0</xdr:rowOff>
        </xdr:from>
        <xdr:to>
          <xdr:col>12</xdr:col>
          <xdr:colOff>114300</xdr:colOff>
          <xdr:row>547</xdr:row>
          <xdr:rowOff>0</xdr:rowOff>
        </xdr:to>
        <xdr:sp macro="" textlink="">
          <xdr:nvSpPr>
            <xdr:cNvPr id="125019" name="Object 48219" hidden="1">
              <a:extLst>
                <a:ext uri="{63B3BB69-23CF-44E3-9099-C40C66FF867C}">
                  <a14:compatExt spid="_x0000_s125019"/>
                </a:ext>
                <a:ext uri="{FF2B5EF4-FFF2-40B4-BE49-F238E27FC236}">
                  <a16:creationId xmlns:a16="http://schemas.microsoft.com/office/drawing/2014/main" id="{00000000-0008-0000-0000-00005BE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506730</xdr:colOff>
      <xdr:row>548</xdr:row>
      <xdr:rowOff>212272</xdr:rowOff>
    </xdr:from>
    <xdr:to>
      <xdr:col>10</xdr:col>
      <xdr:colOff>87086</xdr:colOff>
      <xdr:row>549</xdr:row>
      <xdr:rowOff>3811</xdr:rowOff>
    </xdr:to>
    <xdr:cxnSp macro="">
      <xdr:nvCxnSpPr>
        <xdr:cNvPr id="622" name="Conector recto 621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CxnSpPr/>
      </xdr:nvCxnSpPr>
      <xdr:spPr>
        <a:xfrm flipV="1">
          <a:off x="822416" y="95674543"/>
          <a:ext cx="4239441" cy="925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548</xdr:row>
      <xdr:rowOff>217170</xdr:rowOff>
    </xdr:from>
    <xdr:to>
      <xdr:col>2</xdr:col>
      <xdr:colOff>15240</xdr:colOff>
      <xdr:row>556</xdr:row>
      <xdr:rowOff>201930</xdr:rowOff>
    </xdr:to>
    <xdr:cxnSp macro="">
      <xdr:nvCxnSpPr>
        <xdr:cNvPr id="623" name="Conector recto 622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CxnSpPr/>
      </xdr:nvCxnSpPr>
      <xdr:spPr>
        <a:xfrm>
          <a:off x="832757" y="95679441"/>
          <a:ext cx="15240" cy="172647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556</xdr:row>
      <xdr:rowOff>179614</xdr:rowOff>
    </xdr:from>
    <xdr:to>
      <xdr:col>10</xdr:col>
      <xdr:colOff>108858</xdr:colOff>
      <xdr:row>556</xdr:row>
      <xdr:rowOff>194311</xdr:rowOff>
    </xdr:to>
    <xdr:cxnSp macro="">
      <xdr:nvCxnSpPr>
        <xdr:cNvPr id="624" name="Conector recto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CxnSpPr/>
      </xdr:nvCxnSpPr>
      <xdr:spPr>
        <a:xfrm flipV="1">
          <a:off x="844187" y="97383600"/>
          <a:ext cx="4239442" cy="1469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81643</xdr:colOff>
      <xdr:row>548</xdr:row>
      <xdr:rowOff>197303</xdr:rowOff>
    </xdr:from>
    <xdr:to>
      <xdr:col>10</xdr:col>
      <xdr:colOff>104559</xdr:colOff>
      <xdr:row>556</xdr:row>
      <xdr:rowOff>194310</xdr:rowOff>
    </xdr:to>
    <xdr:cxnSp macro="">
      <xdr:nvCxnSpPr>
        <xdr:cNvPr id="625" name="Conector recto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CxnSpPr/>
      </xdr:nvCxnSpPr>
      <xdr:spPr>
        <a:xfrm>
          <a:off x="5027839" y="104043616"/>
          <a:ext cx="22916" cy="173872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</xdr:colOff>
      <xdr:row>552</xdr:row>
      <xdr:rowOff>19050</xdr:rowOff>
    </xdr:from>
    <xdr:to>
      <xdr:col>3</xdr:col>
      <xdr:colOff>99060</xdr:colOff>
      <xdr:row>553</xdr:row>
      <xdr:rowOff>205740</xdr:rowOff>
    </xdr:to>
    <xdr:sp macro="" textlink="">
      <xdr:nvSpPr>
        <xdr:cNvPr id="627" name="Rectángulo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>
        <a:xfrm>
          <a:off x="844187" y="96352179"/>
          <a:ext cx="604702" cy="404404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6</xdr:col>
      <xdr:colOff>469632</xdr:colOff>
      <xdr:row>552</xdr:row>
      <xdr:rowOff>19050</xdr:rowOff>
    </xdr:from>
    <xdr:to>
      <xdr:col>8</xdr:col>
      <xdr:colOff>42912</xdr:colOff>
      <xdr:row>553</xdr:row>
      <xdr:rowOff>205740</xdr:rowOff>
    </xdr:to>
    <xdr:sp macro="" textlink="">
      <xdr:nvSpPr>
        <xdr:cNvPr id="629" name="Rectángulo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/>
      </xdr:nvSpPr>
      <xdr:spPr>
        <a:xfrm>
          <a:off x="3337158" y="105044708"/>
          <a:ext cx="595965" cy="407269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twoCellAnchor>
    <xdr:from>
      <xdr:col>3</xdr:col>
      <xdr:colOff>511198</xdr:colOff>
      <xdr:row>549</xdr:row>
      <xdr:rowOff>15903</xdr:rowOff>
    </xdr:from>
    <xdr:to>
      <xdr:col>4</xdr:col>
      <xdr:colOff>6569</xdr:colOff>
      <xdr:row>556</xdr:row>
      <xdr:rowOff>190500</xdr:rowOff>
    </xdr:to>
    <xdr:cxnSp macro="">
      <xdr:nvCxnSpPr>
        <xdr:cNvPr id="631" name="Conector recto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CxnSpPr/>
      </xdr:nvCxnSpPr>
      <xdr:spPr>
        <a:xfrm flipH="1" flipV="1">
          <a:off x="1861027" y="95695889"/>
          <a:ext cx="12442" cy="1698597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19125</xdr:colOff>
      <xdr:row>557</xdr:row>
      <xdr:rowOff>146957</xdr:rowOff>
    </xdr:from>
    <xdr:to>
      <xdr:col>10</xdr:col>
      <xdr:colOff>108858</xdr:colOff>
      <xdr:row>557</xdr:row>
      <xdr:rowOff>148790</xdr:rowOff>
    </xdr:to>
    <xdr:cxnSp macro="">
      <xdr:nvCxnSpPr>
        <xdr:cNvPr id="633" name="Conector recto de flecha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CxnSpPr/>
      </xdr:nvCxnSpPr>
      <xdr:spPr>
        <a:xfrm flipV="1">
          <a:off x="851882" y="97568657"/>
          <a:ext cx="4231747" cy="183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280940</xdr:colOff>
      <xdr:row>548</xdr:row>
      <xdr:rowOff>193834</xdr:rowOff>
    </xdr:from>
    <xdr:to>
      <xdr:col>10</xdr:col>
      <xdr:colOff>283082</xdr:colOff>
      <xdr:row>556</xdr:row>
      <xdr:rowOff>202406</xdr:rowOff>
    </xdr:to>
    <xdr:cxnSp macro="">
      <xdr:nvCxnSpPr>
        <xdr:cNvPr id="635" name="Conector recto de flecha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CxnSpPr/>
      </xdr:nvCxnSpPr>
      <xdr:spPr>
        <a:xfrm flipH="1" flipV="1">
          <a:off x="5255711" y="95656105"/>
          <a:ext cx="2142" cy="175028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170925</xdr:colOff>
      <xdr:row>548</xdr:row>
      <xdr:rowOff>214292</xdr:rowOff>
    </xdr:from>
    <xdr:to>
      <xdr:col>6</xdr:col>
      <xdr:colOff>178675</xdr:colOff>
      <xdr:row>556</xdr:row>
      <xdr:rowOff>172113</xdr:rowOff>
    </xdr:to>
    <xdr:cxnSp macro="">
      <xdr:nvCxnSpPr>
        <xdr:cNvPr id="638" name="Conector recto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CxnSpPr/>
      </xdr:nvCxnSpPr>
      <xdr:spPr>
        <a:xfrm flipH="1" flipV="1">
          <a:off x="3071968" y="95676563"/>
          <a:ext cx="7750" cy="1699536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356170</xdr:colOff>
      <xdr:row>548</xdr:row>
      <xdr:rowOff>215614</xdr:rowOff>
    </xdr:from>
    <xdr:to>
      <xdr:col>8</xdr:col>
      <xdr:colOff>363920</xdr:colOff>
      <xdr:row>556</xdr:row>
      <xdr:rowOff>173435</xdr:rowOff>
    </xdr:to>
    <xdr:cxnSp macro="">
      <xdr:nvCxnSpPr>
        <xdr:cNvPr id="640" name="Conector recto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CxnSpPr/>
      </xdr:nvCxnSpPr>
      <xdr:spPr>
        <a:xfrm flipH="1" flipV="1">
          <a:off x="4291356" y="95677885"/>
          <a:ext cx="7750" cy="1699536"/>
        </a:xfrm>
        <a:prstGeom prst="line">
          <a:avLst/>
        </a:prstGeom>
        <a:ln w="6350"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</xdr:colOff>
      <xdr:row>549</xdr:row>
      <xdr:rowOff>134665</xdr:rowOff>
    </xdr:from>
    <xdr:to>
      <xdr:col>9</xdr:col>
      <xdr:colOff>500485</xdr:colOff>
      <xdr:row>549</xdr:row>
      <xdr:rowOff>135952</xdr:rowOff>
    </xdr:to>
    <xdr:cxnSp macro="">
      <xdr:nvCxnSpPr>
        <xdr:cNvPr id="642" name="Conector recto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CxnSpPr/>
      </xdr:nvCxnSpPr>
      <xdr:spPr>
        <a:xfrm flipV="1">
          <a:off x="898479" y="95814651"/>
          <a:ext cx="4059706" cy="1287"/>
        </a:xfrm>
        <a:prstGeom prst="line">
          <a:avLst/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176748</xdr:colOff>
      <xdr:row>549</xdr:row>
      <xdr:rowOff>59137</xdr:rowOff>
    </xdr:from>
    <xdr:to>
      <xdr:col>3</xdr:col>
      <xdr:colOff>195945</xdr:colOff>
      <xdr:row>556</xdr:row>
      <xdr:rowOff>125186</xdr:rowOff>
    </xdr:to>
    <xdr:cxnSp macro="">
      <xdr:nvCxnSpPr>
        <xdr:cNvPr id="644" name="Conector recto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CxnSpPr/>
      </xdr:nvCxnSpPr>
      <xdr:spPr>
        <a:xfrm flipH="1" flipV="1">
          <a:off x="1526577" y="99004837"/>
          <a:ext cx="19197" cy="1590049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345476</xdr:colOff>
      <xdr:row>549</xdr:row>
      <xdr:rowOff>53695</xdr:rowOff>
    </xdr:from>
    <xdr:to>
      <xdr:col>6</xdr:col>
      <xdr:colOff>364673</xdr:colOff>
      <xdr:row>556</xdr:row>
      <xdr:rowOff>119744</xdr:rowOff>
    </xdr:to>
    <xdr:cxnSp macro="">
      <xdr:nvCxnSpPr>
        <xdr:cNvPr id="646" name="Conector recto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CxnSpPr/>
      </xdr:nvCxnSpPr>
      <xdr:spPr>
        <a:xfrm flipH="1" flipV="1">
          <a:off x="3246519" y="98999395"/>
          <a:ext cx="19197" cy="1590049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350914</xdr:colOff>
      <xdr:row>549</xdr:row>
      <xdr:rowOff>59137</xdr:rowOff>
    </xdr:from>
    <xdr:to>
      <xdr:col>4</xdr:col>
      <xdr:colOff>370111</xdr:colOff>
      <xdr:row>556</xdr:row>
      <xdr:rowOff>125186</xdr:rowOff>
    </xdr:to>
    <xdr:cxnSp macro="">
      <xdr:nvCxnSpPr>
        <xdr:cNvPr id="647" name="Conector recto 646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CxnSpPr/>
      </xdr:nvCxnSpPr>
      <xdr:spPr>
        <a:xfrm flipH="1" flipV="1">
          <a:off x="2217814" y="99004837"/>
          <a:ext cx="19197" cy="159004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476117</xdr:colOff>
      <xdr:row>549</xdr:row>
      <xdr:rowOff>64579</xdr:rowOff>
    </xdr:from>
    <xdr:to>
      <xdr:col>8</xdr:col>
      <xdr:colOff>495314</xdr:colOff>
      <xdr:row>556</xdr:row>
      <xdr:rowOff>130628</xdr:rowOff>
    </xdr:to>
    <xdr:cxnSp macro="">
      <xdr:nvCxnSpPr>
        <xdr:cNvPr id="648" name="Conector recto 647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CxnSpPr/>
      </xdr:nvCxnSpPr>
      <xdr:spPr>
        <a:xfrm flipH="1" flipV="1">
          <a:off x="4411303" y="95744565"/>
          <a:ext cx="19197" cy="1590049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332014</xdr:colOff>
      <xdr:row>534</xdr:row>
      <xdr:rowOff>27213</xdr:rowOff>
    </xdr:from>
    <xdr:to>
      <xdr:col>7</xdr:col>
      <xdr:colOff>49692</xdr:colOff>
      <xdr:row>535</xdr:row>
      <xdr:rowOff>134852</xdr:rowOff>
    </xdr:to>
    <xdr:cxnSp macro="">
      <xdr:nvCxnSpPr>
        <xdr:cNvPr id="649" name="Conector: curvado 708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CxnSpPr/>
      </xdr:nvCxnSpPr>
      <xdr:spPr>
        <a:xfrm rot="16200000" flipH="1">
          <a:off x="3187755" y="95752501"/>
          <a:ext cx="325353" cy="234749"/>
        </a:xfrm>
        <a:prstGeom prst="curvedConnector3">
          <a:avLst>
            <a:gd name="adj1" fmla="val 5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468085</xdr:colOff>
      <xdr:row>534</xdr:row>
      <xdr:rowOff>65314</xdr:rowOff>
    </xdr:from>
    <xdr:to>
      <xdr:col>4</xdr:col>
      <xdr:colOff>462644</xdr:colOff>
      <xdr:row>536</xdr:row>
      <xdr:rowOff>92528</xdr:rowOff>
    </xdr:to>
    <xdr:cxnSp macro="">
      <xdr:nvCxnSpPr>
        <xdr:cNvPr id="650" name="Conector: curvado 708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CxnSpPr/>
      </xdr:nvCxnSpPr>
      <xdr:spPr>
        <a:xfrm>
          <a:off x="1817914" y="95745300"/>
          <a:ext cx="511630" cy="46264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277586</xdr:colOff>
      <xdr:row>548</xdr:row>
      <xdr:rowOff>27213</xdr:rowOff>
    </xdr:from>
    <xdr:to>
      <xdr:col>7</xdr:col>
      <xdr:colOff>512335</xdr:colOff>
      <xdr:row>549</xdr:row>
      <xdr:rowOff>134852</xdr:rowOff>
    </xdr:to>
    <xdr:cxnSp macro="">
      <xdr:nvCxnSpPr>
        <xdr:cNvPr id="651" name="Conector: curvado 708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CxnSpPr/>
      </xdr:nvCxnSpPr>
      <xdr:spPr>
        <a:xfrm rot="16200000" flipH="1">
          <a:off x="3650398" y="98800501"/>
          <a:ext cx="325353" cy="234749"/>
        </a:xfrm>
        <a:prstGeom prst="curvedConnector3">
          <a:avLst>
            <a:gd name="adj1" fmla="val 50000"/>
          </a:avLst>
        </a:prstGeom>
        <a:ln>
          <a:solidFill>
            <a:srgbClr val="0070C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413657</xdr:colOff>
      <xdr:row>548</xdr:row>
      <xdr:rowOff>43543</xdr:rowOff>
    </xdr:from>
    <xdr:to>
      <xdr:col>3</xdr:col>
      <xdr:colOff>185057</xdr:colOff>
      <xdr:row>550</xdr:row>
      <xdr:rowOff>174172</xdr:rowOff>
    </xdr:to>
    <xdr:cxnSp macro="">
      <xdr:nvCxnSpPr>
        <xdr:cNvPr id="652" name="Conector: curvado 708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CxnSpPr/>
      </xdr:nvCxnSpPr>
      <xdr:spPr>
        <a:xfrm>
          <a:off x="729343" y="98771529"/>
          <a:ext cx="805543" cy="566057"/>
        </a:xfrm>
        <a:prstGeom prst="curvedConnector3">
          <a:avLst>
            <a:gd name="adj1" fmla="val 50000"/>
          </a:avLst>
        </a:prstGeom>
        <a:ln>
          <a:solidFill>
            <a:srgbClr val="00B05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353785</xdr:colOff>
      <xdr:row>548</xdr:row>
      <xdr:rowOff>32649</xdr:rowOff>
    </xdr:from>
    <xdr:to>
      <xdr:col>4</xdr:col>
      <xdr:colOff>348344</xdr:colOff>
      <xdr:row>550</xdr:row>
      <xdr:rowOff>59863</xdr:rowOff>
    </xdr:to>
    <xdr:cxnSp macro="">
      <xdr:nvCxnSpPr>
        <xdr:cNvPr id="653" name="Conector: curvado 708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CxnSpPr/>
      </xdr:nvCxnSpPr>
      <xdr:spPr>
        <a:xfrm>
          <a:off x="1703614" y="98760635"/>
          <a:ext cx="511630" cy="46264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353791</xdr:colOff>
      <xdr:row>548</xdr:row>
      <xdr:rowOff>38090</xdr:rowOff>
    </xdr:from>
    <xdr:to>
      <xdr:col>6</xdr:col>
      <xdr:colOff>348349</xdr:colOff>
      <xdr:row>550</xdr:row>
      <xdr:rowOff>65304</xdr:rowOff>
    </xdr:to>
    <xdr:cxnSp macro="">
      <xdr:nvCxnSpPr>
        <xdr:cNvPr id="654" name="Conector: curvado 708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CxnSpPr/>
      </xdr:nvCxnSpPr>
      <xdr:spPr>
        <a:xfrm>
          <a:off x="2737762" y="98766076"/>
          <a:ext cx="511630" cy="462642"/>
        </a:xfrm>
        <a:prstGeom prst="curvedConnector3">
          <a:avLst>
            <a:gd name="adj1" fmla="val 50000"/>
          </a:avLst>
        </a:prstGeom>
        <a:ln>
          <a:solidFill>
            <a:srgbClr val="00B05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473529</xdr:colOff>
      <xdr:row>548</xdr:row>
      <xdr:rowOff>21768</xdr:rowOff>
    </xdr:from>
    <xdr:to>
      <xdr:col>9</xdr:col>
      <xdr:colOff>462645</xdr:colOff>
      <xdr:row>550</xdr:row>
      <xdr:rowOff>48982</xdr:rowOff>
    </xdr:to>
    <xdr:cxnSp macro="">
      <xdr:nvCxnSpPr>
        <xdr:cNvPr id="656" name="Conector: curvado 708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CxnSpPr/>
      </xdr:nvCxnSpPr>
      <xdr:spPr>
        <a:xfrm flipH="1">
          <a:off x="4408715" y="98749754"/>
          <a:ext cx="511630" cy="46264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478972</xdr:colOff>
      <xdr:row>534</xdr:row>
      <xdr:rowOff>43539</xdr:rowOff>
    </xdr:from>
    <xdr:to>
      <xdr:col>9</xdr:col>
      <xdr:colOff>468088</xdr:colOff>
      <xdr:row>536</xdr:row>
      <xdr:rowOff>70753</xdr:rowOff>
    </xdr:to>
    <xdr:cxnSp macro="">
      <xdr:nvCxnSpPr>
        <xdr:cNvPr id="658" name="Conector: curvado 708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CxnSpPr/>
      </xdr:nvCxnSpPr>
      <xdr:spPr>
        <a:xfrm flipH="1">
          <a:off x="4414158" y="95723525"/>
          <a:ext cx="511630" cy="462642"/>
        </a:xfrm>
        <a:prstGeom prst="curved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103909</xdr:colOff>
      <xdr:row>472</xdr:row>
      <xdr:rowOff>95251</xdr:rowOff>
    </xdr:from>
    <xdr:to>
      <xdr:col>3</xdr:col>
      <xdr:colOff>233796</xdr:colOff>
      <xdr:row>473</xdr:row>
      <xdr:rowOff>86592</xdr:rowOff>
    </xdr:to>
    <xdr:sp macro="" textlink="">
      <xdr:nvSpPr>
        <xdr:cNvPr id="53" name="Flecha: a la derech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1437409" y="88426637"/>
          <a:ext cx="129887" cy="181841"/>
        </a:xfrm>
        <a:prstGeom prst="rightArrow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oneCellAnchor>
    <xdr:from>
      <xdr:col>3</xdr:col>
      <xdr:colOff>274982</xdr:colOff>
      <xdr:row>496</xdr:row>
      <xdr:rowOff>0</xdr:rowOff>
    </xdr:from>
    <xdr:ext cx="2374705" cy="427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9" name="29 CuadroTexto">
              <a:extLst>
                <a:ext uri="{FF2B5EF4-FFF2-40B4-BE49-F238E27FC236}">
                  <a16:creationId xmlns:a16="http://schemas.microsoft.com/office/drawing/2014/main" id="{00000000-0008-0000-0000-000093020000}"/>
                </a:ext>
              </a:extLst>
            </xdr:cNvPr>
            <xdr:cNvSpPr txBox="1"/>
          </xdr:nvSpPr>
          <xdr:spPr>
            <a:xfrm>
              <a:off x="1608482" y="88521886"/>
              <a:ext cx="2374705" cy="427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3/8" para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3/4"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1/2" para 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s-PE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Ø</m:t>
                  </m:r>
                  <m:r>
                    <m:rPr>
                      <m:nor/>
                    </m:rPr>
                    <a:rPr lang="es-ES" sz="1050" b="0" i="0" baseline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&gt; 3/4"  </a:t>
              </a:r>
            </a:p>
            <a:p>
              <a:pPr marL="0" indent="0"/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59" name="29 CuadroTexto">
              <a:extLst>
                <a:ext uri="{FF2B5EF4-FFF2-40B4-BE49-F238E27FC236}">
                  <a16:creationId xmlns:a16="http://schemas.microsoft.com/office/drawing/2014/main" id="{A6ACC52D-99DF-4D1E-9294-6B7980A8F5F7}"/>
                </a:ext>
              </a:extLst>
            </xdr:cNvPr>
            <xdr:cNvSpPr txBox="1"/>
          </xdr:nvSpPr>
          <xdr:spPr>
            <a:xfrm>
              <a:off x="1608482" y="88521886"/>
              <a:ext cx="2374705" cy="427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indent="0"/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"Ø" 3/8" para  "Ø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"≤ 3/4" 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Usar: "Ø" 1/2" para  "Ø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"&gt; 3/4"  </a:t>
              </a:r>
            </a:p>
            <a:p>
              <a:pPr marL="0" indent="0"/>
              <a:endParaRPr lang="es-PE" sz="1050" b="0" i="0" baseline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242538</xdr:colOff>
      <xdr:row>507</xdr:row>
      <xdr:rowOff>152657</xdr:rowOff>
    </xdr:from>
    <xdr:ext cx="82163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1" name="29 CuadroTexto">
              <a:extLst>
                <a:ext uri="{FF2B5EF4-FFF2-40B4-BE49-F238E27FC236}">
                  <a16:creationId xmlns:a16="http://schemas.microsoft.com/office/drawing/2014/main" id="{00000000-0008-0000-0000-000095020000}"/>
                </a:ext>
              </a:extLst>
            </xdr:cNvPr>
            <xdr:cNvSpPr txBox="1"/>
          </xdr:nvSpPr>
          <xdr:spPr>
            <a:xfrm>
              <a:off x="554265" y="90770043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9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9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90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61" name="29 CuadroTexto">
              <a:extLst>
                <a:ext uri="{FF2B5EF4-FFF2-40B4-BE49-F238E27FC236}">
                  <a16:creationId xmlns:a16="http://schemas.microsoft.com/office/drawing/2014/main" id="{229666B8-A7A3-4190-903D-D9504BA2AE42}"/>
                </a:ext>
              </a:extLst>
            </xdr:cNvPr>
            <xdr:cNvSpPr txBox="1"/>
          </xdr:nvSpPr>
          <xdr:spPr>
            <a:xfrm>
              <a:off x="554265" y="90770043"/>
              <a:ext cx="82163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900" i="0">
                  <a:effectLst/>
                </a:rPr>
                <a:t> </a:t>
              </a:r>
              <a:r>
                <a:rPr lang="es-PE" sz="90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224729</xdr:colOff>
      <xdr:row>510</xdr:row>
      <xdr:rowOff>127510</xdr:rowOff>
    </xdr:from>
    <xdr:ext cx="1590676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3" name="29 CuadroTexto">
              <a:extLst>
                <a:ext uri="{FF2B5EF4-FFF2-40B4-BE49-F238E27FC236}">
                  <a16:creationId xmlns:a16="http://schemas.microsoft.com/office/drawing/2014/main" id="{00000000-0008-0000-0000-000097020000}"/>
                </a:ext>
              </a:extLst>
            </xdr:cNvPr>
            <xdr:cNvSpPr txBox="1"/>
          </xdr:nvSpPr>
          <xdr:spPr>
            <a:xfrm>
              <a:off x="536456" y="91316396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663" name="29 CuadroTexto">
              <a:extLst>
                <a:ext uri="{FF2B5EF4-FFF2-40B4-BE49-F238E27FC236}">
                  <a16:creationId xmlns:a16="http://schemas.microsoft.com/office/drawing/2014/main" id="{08C54ECD-6E64-4ACC-81DA-82957B4E9DC9}"/>
                </a:ext>
              </a:extLst>
            </xdr:cNvPr>
            <xdr:cNvSpPr txBox="1"/>
          </xdr:nvSpPr>
          <xdr:spPr>
            <a:xfrm>
              <a:off x="536456" y="91316396"/>
              <a:ext cx="1590676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246452</xdr:colOff>
      <xdr:row>496</xdr:row>
      <xdr:rowOff>63278</xdr:rowOff>
    </xdr:from>
    <xdr:ext cx="913868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5" name="29 CuadroTexto">
              <a:extLst>
                <a:ext uri="{FF2B5EF4-FFF2-40B4-BE49-F238E27FC236}">
                  <a16:creationId xmlns:a16="http://schemas.microsoft.com/office/drawing/2014/main" id="{00000000-0008-0000-0000-000099020000}"/>
                </a:ext>
              </a:extLst>
            </xdr:cNvPr>
            <xdr:cNvSpPr txBox="1"/>
          </xdr:nvSpPr>
          <xdr:spPr>
            <a:xfrm>
              <a:off x="558179" y="88585164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36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PE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ES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 baseline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 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5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65" name="29 CuadroTexto">
              <a:extLst>
                <a:ext uri="{FF2B5EF4-FFF2-40B4-BE49-F238E27FC236}">
                  <a16:creationId xmlns:a16="http://schemas.microsoft.com/office/drawing/2014/main" id="{FF21B7F5-1775-4707-B860-CEF5BA4AA1BA}"/>
                </a:ext>
              </a:extLst>
            </xdr:cNvPr>
            <xdr:cNvSpPr txBox="1"/>
          </xdr:nvSpPr>
          <xdr:spPr>
            <a:xfrm>
              <a:off x="558179" y="88585164"/>
              <a:ext cx="913868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≤ 36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 "d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"Ø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50" i="0">
                  <a:effectLst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139211</xdr:colOff>
      <xdr:row>504</xdr:row>
      <xdr:rowOff>86592</xdr:rowOff>
    </xdr:from>
    <xdr:ext cx="637443" cy="300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6" name="144 CuadroTexto">
              <a:extLst>
                <a:ext uri="{FF2B5EF4-FFF2-40B4-BE49-F238E27FC236}">
                  <a16:creationId xmlns:a16="http://schemas.microsoft.com/office/drawing/2014/main" id="{00000000-0008-0000-0000-00009A020000}"/>
                </a:ext>
              </a:extLst>
            </xdr:cNvPr>
            <xdr:cNvSpPr txBox="1"/>
          </xdr:nvSpPr>
          <xdr:spPr>
            <a:xfrm>
              <a:off x="450938" y="90132478"/>
              <a:ext cx="637443" cy="30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66" name="144 CuadroTexto">
              <a:extLst>
                <a:ext uri="{FF2B5EF4-FFF2-40B4-BE49-F238E27FC236}">
                  <a16:creationId xmlns:a16="http://schemas.microsoft.com/office/drawing/2014/main" id="{BC5674F6-C43B-43AC-9AD2-150BB8364DBC}"/>
                </a:ext>
              </a:extLst>
            </xdr:cNvPr>
            <xdr:cNvSpPr txBox="1"/>
          </xdr:nvSpPr>
          <xdr:spPr>
            <a:xfrm>
              <a:off x="450938" y="90132478"/>
              <a:ext cx="637443" cy="300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lang="es-PE" sz="1050" b="0" i="1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B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3</xdr:col>
      <xdr:colOff>103909</xdr:colOff>
      <xdr:row>496</xdr:row>
      <xdr:rowOff>95251</xdr:rowOff>
    </xdr:from>
    <xdr:to>
      <xdr:col>3</xdr:col>
      <xdr:colOff>233796</xdr:colOff>
      <xdr:row>497</xdr:row>
      <xdr:rowOff>86592</xdr:rowOff>
    </xdr:to>
    <xdr:sp macro="" textlink="">
      <xdr:nvSpPr>
        <xdr:cNvPr id="668" name="Flecha: a la derecha 66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/>
      </xdr:nvSpPr>
      <xdr:spPr>
        <a:xfrm>
          <a:off x="1437409" y="88617137"/>
          <a:ext cx="129887" cy="181841"/>
        </a:xfrm>
        <a:prstGeom prst="rightArrow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s-PE"/>
        </a:p>
      </xdr:txBody>
    </xdr:sp>
    <xdr:clientData/>
  </xdr:twoCellAnchor>
  <xdr:oneCellAnchor>
    <xdr:from>
      <xdr:col>1</xdr:col>
      <xdr:colOff>151275</xdr:colOff>
      <xdr:row>154</xdr:row>
      <xdr:rowOff>27219</xdr:rowOff>
    </xdr:from>
    <xdr:ext cx="2338363" cy="2289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7" name="126 CuadroTexto">
              <a:extLst>
                <a:ext uri="{FF2B5EF4-FFF2-40B4-BE49-F238E27FC236}">
                  <a16:creationId xmlns:a16="http://schemas.microsoft.com/office/drawing/2014/main" id="{00000000-0008-0000-0000-000069020000}"/>
                </a:ext>
              </a:extLst>
            </xdr:cNvPr>
            <xdr:cNvSpPr txBox="1"/>
          </xdr:nvSpPr>
          <xdr:spPr>
            <a:xfrm>
              <a:off x="466585" y="29521874"/>
              <a:ext cx="2338363" cy="228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Hz 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d1 + Re +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/2</a:t>
              </a:r>
            </a:p>
          </xdr:txBody>
        </xdr:sp>
      </mc:Choice>
      <mc:Fallback xmlns="">
        <xdr:sp macro="" textlink="">
          <xdr:nvSpPr>
            <xdr:cNvPr id="617" name="126 CuadroTexto"/>
            <xdr:cNvSpPr txBox="1"/>
          </xdr:nvSpPr>
          <xdr:spPr>
            <a:xfrm xmlns:a="http://schemas.openxmlformats.org/drawingml/2006/main">
              <a:off x="466585" y="29521874"/>
              <a:ext cx="2338363" cy="228971"/>
            </a:xfrm>
            <a:prstGeom xmlns:a="http://schemas.openxmlformats.org/drawingml/2006/main" prst="rect">
              <a:avLst/>
            </a:prstGeom>
            <a:noFill xmlns:a="http://schemas.openxmlformats.org/drawingml/2006/main"/>
          </xdr:spPr>
          <x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xdr:style>
          <xdr:txBody>
            <a:bodyPr xmlns:a="http://schemas.openxmlformats.org/drawingml/2006/main" vertOverflow="clip" horzOverflow="clip" rtlCol="0" anchor="t">
              <a:noAutofit/>
            </a:bodyPr>
            <a:lstStyle xmlns:a="http://schemas.openxmlformats.org/drawingml/2006/main"/>
            <a:p xmlns:a="http://schemas.openxmlformats.org/drawingml/2006/main"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Hz 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d1 + Re +</a:t>
              </a:r>
              <a:r>
                <a:rPr lang="el-GR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 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Ø/2</a:t>
              </a:r>
            </a:p>
          </xdr:txBody>
        </xdr:sp>
      </mc:Fallback>
    </mc:AlternateContent>
    <xdr:clientData/>
  </xdr:oneCellAnchor>
  <xdr:twoCellAnchor editAs="oneCell">
    <xdr:from>
      <xdr:col>2</xdr:col>
      <xdr:colOff>311969</xdr:colOff>
      <xdr:row>575</xdr:row>
      <xdr:rowOff>159328</xdr:rowOff>
    </xdr:from>
    <xdr:to>
      <xdr:col>12</xdr:col>
      <xdr:colOff>27708</xdr:colOff>
      <xdr:row>597</xdr:row>
      <xdr:rowOff>36442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51107-3542-FCD2-5D3F-93C1C3B27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096" y="112408855"/>
          <a:ext cx="4994321" cy="4753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436418</xdr:colOff>
      <xdr:row>0</xdr:row>
      <xdr:rowOff>41564</xdr:rowOff>
    </xdr:from>
    <xdr:to>
      <xdr:col>13</xdr:col>
      <xdr:colOff>473429</xdr:colOff>
      <xdr:row>5</xdr:row>
      <xdr:rowOff>122522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C9233-922E-4C70-89E2-EFC2CF297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73" r="10285" b="34444"/>
        <a:stretch/>
      </xdr:blipFill>
      <xdr:spPr bwMode="auto">
        <a:xfrm>
          <a:off x="5507182" y="41564"/>
          <a:ext cx="1616429" cy="127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95.bin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16.emf"/><Relationship Id="rId63" Type="http://schemas.openxmlformats.org/officeDocument/2006/relationships/oleObject" Target="../embeddings/oleObject43.bin"/><Relationship Id="rId84" Type="http://schemas.openxmlformats.org/officeDocument/2006/relationships/oleObject" Target="../embeddings/oleObject62.bin"/><Relationship Id="rId138" Type="http://schemas.openxmlformats.org/officeDocument/2006/relationships/oleObject" Target="../embeddings/oleObject116.bin"/><Relationship Id="rId159" Type="http://schemas.openxmlformats.org/officeDocument/2006/relationships/oleObject" Target="../embeddings/oleObject137.bin"/><Relationship Id="rId170" Type="http://schemas.openxmlformats.org/officeDocument/2006/relationships/oleObject" Target="../embeddings/oleObject148.bin"/><Relationship Id="rId107" Type="http://schemas.openxmlformats.org/officeDocument/2006/relationships/oleObject" Target="../embeddings/oleObject85.bin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4.emf"/><Relationship Id="rId53" Type="http://schemas.openxmlformats.org/officeDocument/2006/relationships/oleObject" Target="../embeddings/oleObject34.bin"/><Relationship Id="rId74" Type="http://schemas.openxmlformats.org/officeDocument/2006/relationships/oleObject" Target="../embeddings/oleObject52.bin"/><Relationship Id="rId128" Type="http://schemas.openxmlformats.org/officeDocument/2006/relationships/oleObject" Target="../embeddings/oleObject106.bin"/><Relationship Id="rId149" Type="http://schemas.openxmlformats.org/officeDocument/2006/relationships/oleObject" Target="../embeddings/oleObject127.bin"/><Relationship Id="rId5" Type="http://schemas.openxmlformats.org/officeDocument/2006/relationships/image" Target="../media/image1.emf"/><Relationship Id="rId95" Type="http://schemas.openxmlformats.org/officeDocument/2006/relationships/oleObject" Target="../embeddings/oleObject73.bin"/><Relationship Id="rId160" Type="http://schemas.openxmlformats.org/officeDocument/2006/relationships/oleObject" Target="../embeddings/oleObject138.bin"/><Relationship Id="rId22" Type="http://schemas.openxmlformats.org/officeDocument/2006/relationships/image" Target="../media/image9.emf"/><Relationship Id="rId43" Type="http://schemas.openxmlformats.org/officeDocument/2006/relationships/oleObject" Target="../embeddings/oleObject24.bin"/><Relationship Id="rId64" Type="http://schemas.openxmlformats.org/officeDocument/2006/relationships/image" Target="../media/image18.emf"/><Relationship Id="rId118" Type="http://schemas.openxmlformats.org/officeDocument/2006/relationships/oleObject" Target="../embeddings/oleObject96.bin"/><Relationship Id="rId139" Type="http://schemas.openxmlformats.org/officeDocument/2006/relationships/oleObject" Target="../embeddings/oleObject117.bin"/><Relationship Id="rId85" Type="http://schemas.openxmlformats.org/officeDocument/2006/relationships/oleObject" Target="../embeddings/oleObject63.bin"/><Relationship Id="rId150" Type="http://schemas.openxmlformats.org/officeDocument/2006/relationships/oleObject" Target="../embeddings/oleObject128.bin"/><Relationship Id="rId171" Type="http://schemas.openxmlformats.org/officeDocument/2006/relationships/oleObject" Target="../embeddings/oleObject149.bin"/><Relationship Id="rId12" Type="http://schemas.openxmlformats.org/officeDocument/2006/relationships/image" Target="../media/image4.emf"/><Relationship Id="rId33" Type="http://schemas.openxmlformats.org/officeDocument/2006/relationships/oleObject" Target="../embeddings/oleObject16.bin"/><Relationship Id="rId108" Type="http://schemas.openxmlformats.org/officeDocument/2006/relationships/oleObject" Target="../embeddings/oleObject86.bin"/><Relationship Id="rId129" Type="http://schemas.openxmlformats.org/officeDocument/2006/relationships/oleObject" Target="../embeddings/oleObject107.bin"/><Relationship Id="rId54" Type="http://schemas.openxmlformats.org/officeDocument/2006/relationships/oleObject" Target="../embeddings/oleObject35.bin"/><Relationship Id="rId75" Type="http://schemas.openxmlformats.org/officeDocument/2006/relationships/oleObject" Target="../embeddings/oleObject53.bin"/><Relationship Id="rId96" Type="http://schemas.openxmlformats.org/officeDocument/2006/relationships/oleObject" Target="../embeddings/oleObject74.bin"/><Relationship Id="rId140" Type="http://schemas.openxmlformats.org/officeDocument/2006/relationships/oleObject" Target="../embeddings/oleObject118.bin"/><Relationship Id="rId161" Type="http://schemas.openxmlformats.org/officeDocument/2006/relationships/oleObject" Target="../embeddings/oleObject139.bin"/><Relationship Id="rId6" Type="http://schemas.openxmlformats.org/officeDocument/2006/relationships/oleObject" Target="../embeddings/oleObject2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49" Type="http://schemas.openxmlformats.org/officeDocument/2006/relationships/oleObject" Target="../embeddings/oleObject30.bin"/><Relationship Id="rId114" Type="http://schemas.openxmlformats.org/officeDocument/2006/relationships/oleObject" Target="../embeddings/oleObject92.bin"/><Relationship Id="rId119" Type="http://schemas.openxmlformats.org/officeDocument/2006/relationships/oleObject" Target="../embeddings/oleObject97.bin"/><Relationship Id="rId44" Type="http://schemas.openxmlformats.org/officeDocument/2006/relationships/oleObject" Target="../embeddings/oleObject25.bin"/><Relationship Id="rId60" Type="http://schemas.openxmlformats.org/officeDocument/2006/relationships/oleObject" Target="../embeddings/oleObject41.bin"/><Relationship Id="rId65" Type="http://schemas.openxmlformats.org/officeDocument/2006/relationships/oleObject" Target="../embeddings/oleObject44.bin"/><Relationship Id="rId81" Type="http://schemas.openxmlformats.org/officeDocument/2006/relationships/oleObject" Target="../embeddings/oleObject59.bin"/><Relationship Id="rId86" Type="http://schemas.openxmlformats.org/officeDocument/2006/relationships/oleObject" Target="../embeddings/oleObject64.bin"/><Relationship Id="rId130" Type="http://schemas.openxmlformats.org/officeDocument/2006/relationships/oleObject" Target="../embeddings/oleObject108.bin"/><Relationship Id="rId135" Type="http://schemas.openxmlformats.org/officeDocument/2006/relationships/oleObject" Target="../embeddings/oleObject113.bin"/><Relationship Id="rId151" Type="http://schemas.openxmlformats.org/officeDocument/2006/relationships/oleObject" Target="../embeddings/oleObject129.bin"/><Relationship Id="rId156" Type="http://schemas.openxmlformats.org/officeDocument/2006/relationships/oleObject" Target="../embeddings/oleObject134.bin"/><Relationship Id="rId177" Type="http://schemas.openxmlformats.org/officeDocument/2006/relationships/oleObject" Target="../embeddings/oleObject155.bin"/><Relationship Id="rId172" Type="http://schemas.openxmlformats.org/officeDocument/2006/relationships/oleObject" Target="../embeddings/oleObject150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39" Type="http://schemas.openxmlformats.org/officeDocument/2006/relationships/oleObject" Target="../embeddings/oleObject21.bin"/><Relationship Id="rId109" Type="http://schemas.openxmlformats.org/officeDocument/2006/relationships/oleObject" Target="../embeddings/oleObject87.bin"/><Relationship Id="rId34" Type="http://schemas.openxmlformats.org/officeDocument/2006/relationships/image" Target="../media/image15.emf"/><Relationship Id="rId50" Type="http://schemas.openxmlformats.org/officeDocument/2006/relationships/oleObject" Target="../embeddings/oleObject31.bin"/><Relationship Id="rId55" Type="http://schemas.openxmlformats.org/officeDocument/2006/relationships/oleObject" Target="../embeddings/oleObject36.bin"/><Relationship Id="rId76" Type="http://schemas.openxmlformats.org/officeDocument/2006/relationships/oleObject" Target="../embeddings/oleObject54.bin"/><Relationship Id="rId97" Type="http://schemas.openxmlformats.org/officeDocument/2006/relationships/oleObject" Target="../embeddings/oleObject75.bin"/><Relationship Id="rId104" Type="http://schemas.openxmlformats.org/officeDocument/2006/relationships/oleObject" Target="../embeddings/oleObject82.bin"/><Relationship Id="rId120" Type="http://schemas.openxmlformats.org/officeDocument/2006/relationships/oleObject" Target="../embeddings/oleObject98.bin"/><Relationship Id="rId125" Type="http://schemas.openxmlformats.org/officeDocument/2006/relationships/oleObject" Target="../embeddings/oleObject103.bin"/><Relationship Id="rId141" Type="http://schemas.openxmlformats.org/officeDocument/2006/relationships/oleObject" Target="../embeddings/oleObject119.bin"/><Relationship Id="rId146" Type="http://schemas.openxmlformats.org/officeDocument/2006/relationships/oleObject" Target="../embeddings/oleObject124.bin"/><Relationship Id="rId167" Type="http://schemas.openxmlformats.org/officeDocument/2006/relationships/oleObject" Target="../embeddings/oleObject145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49.bin"/><Relationship Id="rId92" Type="http://schemas.openxmlformats.org/officeDocument/2006/relationships/oleObject" Target="../embeddings/oleObject70.bin"/><Relationship Id="rId162" Type="http://schemas.openxmlformats.org/officeDocument/2006/relationships/oleObject" Target="../embeddings/oleObject140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0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6.bin"/><Relationship Id="rId66" Type="http://schemas.openxmlformats.org/officeDocument/2006/relationships/image" Target="../media/image19.emf"/><Relationship Id="rId87" Type="http://schemas.openxmlformats.org/officeDocument/2006/relationships/oleObject" Target="../embeddings/oleObject65.bin"/><Relationship Id="rId110" Type="http://schemas.openxmlformats.org/officeDocument/2006/relationships/oleObject" Target="../embeddings/oleObject88.bin"/><Relationship Id="rId115" Type="http://schemas.openxmlformats.org/officeDocument/2006/relationships/oleObject" Target="../embeddings/oleObject93.bin"/><Relationship Id="rId131" Type="http://schemas.openxmlformats.org/officeDocument/2006/relationships/oleObject" Target="../embeddings/oleObject109.bin"/><Relationship Id="rId136" Type="http://schemas.openxmlformats.org/officeDocument/2006/relationships/oleObject" Target="../embeddings/oleObject114.bin"/><Relationship Id="rId157" Type="http://schemas.openxmlformats.org/officeDocument/2006/relationships/oleObject" Target="../embeddings/oleObject135.bin"/><Relationship Id="rId178" Type="http://schemas.openxmlformats.org/officeDocument/2006/relationships/oleObject" Target="../embeddings/oleObject156.bin"/><Relationship Id="rId61" Type="http://schemas.openxmlformats.org/officeDocument/2006/relationships/oleObject" Target="../embeddings/oleObject42.bin"/><Relationship Id="rId82" Type="http://schemas.openxmlformats.org/officeDocument/2006/relationships/oleObject" Target="../embeddings/oleObject60.bin"/><Relationship Id="rId152" Type="http://schemas.openxmlformats.org/officeDocument/2006/relationships/oleObject" Target="../embeddings/oleObject130.bin"/><Relationship Id="rId173" Type="http://schemas.openxmlformats.org/officeDocument/2006/relationships/oleObject" Target="../embeddings/oleObject151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5.emf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7.bin"/><Relationship Id="rId56" Type="http://schemas.openxmlformats.org/officeDocument/2006/relationships/oleObject" Target="../embeddings/oleObject37.bin"/><Relationship Id="rId77" Type="http://schemas.openxmlformats.org/officeDocument/2006/relationships/oleObject" Target="../embeddings/oleObject55.bin"/><Relationship Id="rId100" Type="http://schemas.openxmlformats.org/officeDocument/2006/relationships/oleObject" Target="../embeddings/oleObject78.bin"/><Relationship Id="rId105" Type="http://schemas.openxmlformats.org/officeDocument/2006/relationships/oleObject" Target="../embeddings/oleObject83.bin"/><Relationship Id="rId126" Type="http://schemas.openxmlformats.org/officeDocument/2006/relationships/oleObject" Target="../embeddings/oleObject104.bin"/><Relationship Id="rId147" Type="http://schemas.openxmlformats.org/officeDocument/2006/relationships/oleObject" Target="../embeddings/oleObject125.bin"/><Relationship Id="rId168" Type="http://schemas.openxmlformats.org/officeDocument/2006/relationships/oleObject" Target="../embeddings/oleObject146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32.bin"/><Relationship Id="rId72" Type="http://schemas.openxmlformats.org/officeDocument/2006/relationships/oleObject" Target="../embeddings/oleObject50.bin"/><Relationship Id="rId93" Type="http://schemas.openxmlformats.org/officeDocument/2006/relationships/oleObject" Target="../embeddings/oleObject71.bin"/><Relationship Id="rId98" Type="http://schemas.openxmlformats.org/officeDocument/2006/relationships/oleObject" Target="../embeddings/oleObject76.bin"/><Relationship Id="rId121" Type="http://schemas.openxmlformats.org/officeDocument/2006/relationships/oleObject" Target="../embeddings/oleObject99.bin"/><Relationship Id="rId142" Type="http://schemas.openxmlformats.org/officeDocument/2006/relationships/oleObject" Target="../embeddings/oleObject120.bin"/><Relationship Id="rId163" Type="http://schemas.openxmlformats.org/officeDocument/2006/relationships/oleObject" Target="../embeddings/oleObject141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12.bin"/><Relationship Id="rId46" Type="http://schemas.openxmlformats.org/officeDocument/2006/relationships/oleObject" Target="../embeddings/oleObject27.bin"/><Relationship Id="rId67" Type="http://schemas.openxmlformats.org/officeDocument/2006/relationships/oleObject" Target="../embeddings/oleObject45.bin"/><Relationship Id="rId116" Type="http://schemas.openxmlformats.org/officeDocument/2006/relationships/oleObject" Target="../embeddings/oleObject94.bin"/><Relationship Id="rId137" Type="http://schemas.openxmlformats.org/officeDocument/2006/relationships/oleObject" Target="../embeddings/oleObject115.bin"/><Relationship Id="rId158" Type="http://schemas.openxmlformats.org/officeDocument/2006/relationships/oleObject" Target="../embeddings/oleObject136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3.bin"/><Relationship Id="rId62" Type="http://schemas.openxmlformats.org/officeDocument/2006/relationships/image" Target="../media/image17.emf"/><Relationship Id="rId83" Type="http://schemas.openxmlformats.org/officeDocument/2006/relationships/oleObject" Target="../embeddings/oleObject61.bin"/><Relationship Id="rId88" Type="http://schemas.openxmlformats.org/officeDocument/2006/relationships/oleObject" Target="../embeddings/oleObject66.bin"/><Relationship Id="rId111" Type="http://schemas.openxmlformats.org/officeDocument/2006/relationships/oleObject" Target="../embeddings/oleObject89.bin"/><Relationship Id="rId132" Type="http://schemas.openxmlformats.org/officeDocument/2006/relationships/oleObject" Target="../embeddings/oleObject110.bin"/><Relationship Id="rId153" Type="http://schemas.openxmlformats.org/officeDocument/2006/relationships/oleObject" Target="../embeddings/oleObject131.bin"/><Relationship Id="rId174" Type="http://schemas.openxmlformats.org/officeDocument/2006/relationships/oleObject" Target="../embeddings/oleObject152.bin"/><Relationship Id="rId15" Type="http://schemas.openxmlformats.org/officeDocument/2006/relationships/oleObject" Target="../embeddings/oleObject7.bin"/><Relationship Id="rId36" Type="http://schemas.openxmlformats.org/officeDocument/2006/relationships/oleObject" Target="../embeddings/oleObject18.bin"/><Relationship Id="rId57" Type="http://schemas.openxmlformats.org/officeDocument/2006/relationships/oleObject" Target="../embeddings/oleObject38.bin"/><Relationship Id="rId106" Type="http://schemas.openxmlformats.org/officeDocument/2006/relationships/oleObject" Target="../embeddings/oleObject84.bin"/><Relationship Id="rId127" Type="http://schemas.openxmlformats.org/officeDocument/2006/relationships/oleObject" Target="../embeddings/oleObject105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5.bin"/><Relationship Id="rId52" Type="http://schemas.openxmlformats.org/officeDocument/2006/relationships/oleObject" Target="../embeddings/oleObject33.bin"/><Relationship Id="rId73" Type="http://schemas.openxmlformats.org/officeDocument/2006/relationships/oleObject" Target="../embeddings/oleObject51.bin"/><Relationship Id="rId78" Type="http://schemas.openxmlformats.org/officeDocument/2006/relationships/oleObject" Target="../embeddings/oleObject56.bin"/><Relationship Id="rId94" Type="http://schemas.openxmlformats.org/officeDocument/2006/relationships/oleObject" Target="../embeddings/oleObject72.bin"/><Relationship Id="rId99" Type="http://schemas.openxmlformats.org/officeDocument/2006/relationships/oleObject" Target="../embeddings/oleObject77.bin"/><Relationship Id="rId101" Type="http://schemas.openxmlformats.org/officeDocument/2006/relationships/oleObject" Target="../embeddings/oleObject79.bin"/><Relationship Id="rId122" Type="http://schemas.openxmlformats.org/officeDocument/2006/relationships/oleObject" Target="../embeddings/oleObject100.bin"/><Relationship Id="rId143" Type="http://schemas.openxmlformats.org/officeDocument/2006/relationships/oleObject" Target="../embeddings/oleObject121.bin"/><Relationship Id="rId148" Type="http://schemas.openxmlformats.org/officeDocument/2006/relationships/oleObject" Target="../embeddings/oleObject126.bin"/><Relationship Id="rId164" Type="http://schemas.openxmlformats.org/officeDocument/2006/relationships/oleObject" Target="../embeddings/oleObject142.bin"/><Relationship Id="rId169" Type="http://schemas.openxmlformats.org/officeDocument/2006/relationships/oleObject" Target="../embeddings/oleObject147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26" Type="http://schemas.openxmlformats.org/officeDocument/2006/relationships/image" Target="../media/image11.emf"/><Relationship Id="rId47" Type="http://schemas.openxmlformats.org/officeDocument/2006/relationships/oleObject" Target="../embeddings/oleObject28.bin"/><Relationship Id="rId68" Type="http://schemas.openxmlformats.org/officeDocument/2006/relationships/oleObject" Target="../embeddings/oleObject46.bin"/><Relationship Id="rId89" Type="http://schemas.openxmlformats.org/officeDocument/2006/relationships/oleObject" Target="../embeddings/oleObject67.bin"/><Relationship Id="rId112" Type="http://schemas.openxmlformats.org/officeDocument/2006/relationships/oleObject" Target="../embeddings/oleObject90.bin"/><Relationship Id="rId133" Type="http://schemas.openxmlformats.org/officeDocument/2006/relationships/oleObject" Target="../embeddings/oleObject111.bin"/><Relationship Id="rId154" Type="http://schemas.openxmlformats.org/officeDocument/2006/relationships/oleObject" Target="../embeddings/oleObject132.bin"/><Relationship Id="rId175" Type="http://schemas.openxmlformats.org/officeDocument/2006/relationships/oleObject" Target="../embeddings/oleObject153.bin"/><Relationship Id="rId16" Type="http://schemas.openxmlformats.org/officeDocument/2006/relationships/image" Target="../media/image6.emf"/><Relationship Id="rId37" Type="http://schemas.openxmlformats.org/officeDocument/2006/relationships/oleObject" Target="../embeddings/oleObject19.bin"/><Relationship Id="rId58" Type="http://schemas.openxmlformats.org/officeDocument/2006/relationships/oleObject" Target="../embeddings/oleObject39.bin"/><Relationship Id="rId79" Type="http://schemas.openxmlformats.org/officeDocument/2006/relationships/oleObject" Target="../embeddings/oleObject57.bin"/><Relationship Id="rId102" Type="http://schemas.openxmlformats.org/officeDocument/2006/relationships/oleObject" Target="../embeddings/oleObject80.bin"/><Relationship Id="rId123" Type="http://schemas.openxmlformats.org/officeDocument/2006/relationships/oleObject" Target="../embeddings/oleObject101.bin"/><Relationship Id="rId144" Type="http://schemas.openxmlformats.org/officeDocument/2006/relationships/oleObject" Target="../embeddings/oleObject122.bin"/><Relationship Id="rId90" Type="http://schemas.openxmlformats.org/officeDocument/2006/relationships/oleObject" Target="../embeddings/oleObject68.bin"/><Relationship Id="rId165" Type="http://schemas.openxmlformats.org/officeDocument/2006/relationships/oleObject" Target="../embeddings/oleObject143.bin"/><Relationship Id="rId27" Type="http://schemas.openxmlformats.org/officeDocument/2006/relationships/oleObject" Target="../embeddings/oleObject13.bin"/><Relationship Id="rId48" Type="http://schemas.openxmlformats.org/officeDocument/2006/relationships/oleObject" Target="../embeddings/oleObject29.bin"/><Relationship Id="rId69" Type="http://schemas.openxmlformats.org/officeDocument/2006/relationships/oleObject" Target="../embeddings/oleObject47.bin"/><Relationship Id="rId113" Type="http://schemas.openxmlformats.org/officeDocument/2006/relationships/oleObject" Target="../embeddings/oleObject91.bin"/><Relationship Id="rId134" Type="http://schemas.openxmlformats.org/officeDocument/2006/relationships/oleObject" Target="../embeddings/oleObject112.bin"/><Relationship Id="rId80" Type="http://schemas.openxmlformats.org/officeDocument/2006/relationships/oleObject" Target="../embeddings/oleObject58.bin"/><Relationship Id="rId155" Type="http://schemas.openxmlformats.org/officeDocument/2006/relationships/oleObject" Target="../embeddings/oleObject133.bin"/><Relationship Id="rId176" Type="http://schemas.openxmlformats.org/officeDocument/2006/relationships/oleObject" Target="../embeddings/oleObject154.bin"/><Relationship Id="rId17" Type="http://schemas.openxmlformats.org/officeDocument/2006/relationships/oleObject" Target="../embeddings/oleObject8.bin"/><Relationship Id="rId38" Type="http://schemas.openxmlformats.org/officeDocument/2006/relationships/oleObject" Target="../embeddings/oleObject20.bin"/><Relationship Id="rId59" Type="http://schemas.openxmlformats.org/officeDocument/2006/relationships/oleObject" Target="../embeddings/oleObject40.bin"/><Relationship Id="rId103" Type="http://schemas.openxmlformats.org/officeDocument/2006/relationships/oleObject" Target="../embeddings/oleObject81.bin"/><Relationship Id="rId124" Type="http://schemas.openxmlformats.org/officeDocument/2006/relationships/oleObject" Target="../embeddings/oleObject102.bin"/><Relationship Id="rId70" Type="http://schemas.openxmlformats.org/officeDocument/2006/relationships/oleObject" Target="../embeddings/oleObject48.bin"/><Relationship Id="rId91" Type="http://schemas.openxmlformats.org/officeDocument/2006/relationships/oleObject" Target="../embeddings/oleObject69.bin"/><Relationship Id="rId145" Type="http://schemas.openxmlformats.org/officeDocument/2006/relationships/oleObject" Target="../embeddings/oleObject123.bin"/><Relationship Id="rId166" Type="http://schemas.openxmlformats.org/officeDocument/2006/relationships/oleObject" Target="../embeddings/oleObject144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581"/>
  <sheetViews>
    <sheetView tabSelected="1" zoomScale="110" zoomScaleNormal="110" zoomScaleSheetLayoutView="130" workbookViewId="0">
      <selection activeCell="Q6" sqref="Q6:AD6"/>
    </sheetView>
  </sheetViews>
  <sheetFormatPr defaultColWidth="6" defaultRowHeight="17.399999999999999" customHeight="1" x14ac:dyDescent="0.25"/>
  <cols>
    <col min="1" max="1" width="4.6640625" style="3" customWidth="1"/>
    <col min="2" max="8" width="7.6640625" style="3" customWidth="1"/>
    <col min="9" max="9" width="7.88671875" style="3" customWidth="1"/>
    <col min="10" max="13" width="7.6640625" style="3" customWidth="1"/>
    <col min="14" max="14" width="7.88671875" style="3" customWidth="1"/>
    <col min="15" max="15" width="2" style="143" customWidth="1"/>
    <col min="16" max="19" width="9.5546875" style="3" customWidth="1"/>
    <col min="20" max="16384" width="6" style="3"/>
  </cols>
  <sheetData>
    <row r="2" spans="1:30" ht="24" customHeight="1" x14ac:dyDescent="0.25">
      <c r="A2" s="137" t="s">
        <v>18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30" ht="17.399999999999999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0" ht="17.399999999999999" customHeight="1" x14ac:dyDescent="0.25">
      <c r="E4" s="116" t="s">
        <v>79</v>
      </c>
      <c r="F4" s="116"/>
      <c r="Q4"/>
    </row>
    <row r="6" spans="1:30" ht="17.399999999999999" customHeight="1" x14ac:dyDescent="0.25"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</row>
    <row r="7" spans="1:30" ht="17.399999999999999" customHeight="1" x14ac:dyDescent="0.25">
      <c r="D7" s="5" t="s">
        <v>76</v>
      </c>
      <c r="I7" s="5" t="s">
        <v>77</v>
      </c>
    </row>
    <row r="8" spans="1:30" ht="17.399999999999999" customHeight="1" x14ac:dyDescent="0.25">
      <c r="C8" s="5" t="s">
        <v>74</v>
      </c>
      <c r="H8" s="26" t="s">
        <v>75</v>
      </c>
    </row>
    <row r="9" spans="1:30" ht="17.399999999999999" customHeight="1" x14ac:dyDescent="0.25">
      <c r="C9" s="118" t="s">
        <v>207</v>
      </c>
      <c r="D9" s="117" t="s">
        <v>70</v>
      </c>
      <c r="H9" s="118" t="s">
        <v>208</v>
      </c>
      <c r="I9" s="117" t="s">
        <v>71</v>
      </c>
      <c r="K9" s="7" t="s">
        <v>82</v>
      </c>
    </row>
    <row r="10" spans="1:30" ht="17.399999999999999" customHeight="1" x14ac:dyDescent="0.25">
      <c r="C10" s="118"/>
      <c r="D10" s="117"/>
      <c r="H10" s="118"/>
      <c r="I10" s="117"/>
    </row>
    <row r="11" spans="1:30" ht="17.399999999999999" customHeight="1" x14ac:dyDescent="0.25">
      <c r="C11" s="117" t="s">
        <v>72</v>
      </c>
      <c r="E11" s="116" t="s">
        <v>78</v>
      </c>
      <c r="F11" s="116"/>
      <c r="H11" s="116" t="s">
        <v>73</v>
      </c>
      <c r="I11" s="116" t="s">
        <v>81</v>
      </c>
      <c r="J11" s="116"/>
    </row>
    <row r="12" spans="1:30" ht="17.399999999999999" customHeight="1" x14ac:dyDescent="0.25">
      <c r="C12" s="117"/>
      <c r="E12" s="116"/>
      <c r="F12" s="116"/>
      <c r="H12" s="116"/>
      <c r="I12" s="116"/>
      <c r="J12" s="116"/>
    </row>
    <row r="15" spans="1:30" ht="17.399999999999999" customHeight="1" x14ac:dyDescent="0.25">
      <c r="F15" s="116" t="s">
        <v>80</v>
      </c>
      <c r="G15" s="116"/>
    </row>
    <row r="16" spans="1:30" ht="17.399999999999999" customHeight="1" x14ac:dyDescent="0.25">
      <c r="F16" s="7"/>
      <c r="G16" s="7"/>
    </row>
    <row r="17" spans="1:13" ht="17.399999999999999" customHeight="1" x14ac:dyDescent="0.3">
      <c r="C17" s="7" t="s">
        <v>74</v>
      </c>
      <c r="D17" s="8"/>
      <c r="E17" s="9" t="s">
        <v>83</v>
      </c>
      <c r="F17" s="8"/>
      <c r="H17" s="7" t="s">
        <v>75</v>
      </c>
      <c r="K17" s="10" t="s">
        <v>84</v>
      </c>
    </row>
    <row r="18" spans="1:13" ht="17.399999999999999" customHeight="1" x14ac:dyDescent="0.3">
      <c r="D18" s="11"/>
      <c r="E18" s="11"/>
      <c r="G18" s="12"/>
    </row>
    <row r="19" spans="1:13" ht="17.399999999999999" customHeight="1" x14ac:dyDescent="0.3">
      <c r="C19" s="7"/>
      <c r="D19" s="11"/>
      <c r="E19" s="11"/>
      <c r="F19" s="11"/>
      <c r="G19" s="11"/>
      <c r="H19" s="7"/>
      <c r="K19" s="121" t="s">
        <v>88</v>
      </c>
    </row>
    <row r="20" spans="1:13" ht="17.399999999999999" customHeight="1" x14ac:dyDescent="0.25">
      <c r="J20" s="3" t="s">
        <v>89</v>
      </c>
      <c r="K20" s="121"/>
    </row>
    <row r="21" spans="1:13" ht="17.399999999999999" customHeight="1" x14ac:dyDescent="0.3">
      <c r="J21" s="10"/>
    </row>
    <row r="22" spans="1:13" ht="17.399999999999999" customHeight="1" x14ac:dyDescent="0.25">
      <c r="L22" s="5"/>
    </row>
    <row r="23" spans="1:13" ht="17.399999999999999" customHeight="1" x14ac:dyDescent="0.25">
      <c r="L23" s="121" t="s">
        <v>87</v>
      </c>
      <c r="M23" s="13" t="s">
        <v>85</v>
      </c>
    </row>
    <row r="24" spans="1:13" ht="17.399999999999999" customHeight="1" x14ac:dyDescent="0.25">
      <c r="L24" s="121"/>
    </row>
    <row r="25" spans="1:13" ht="17.399999999999999" customHeight="1" x14ac:dyDescent="0.25">
      <c r="K25" s="5" t="s">
        <v>100</v>
      </c>
    </row>
    <row r="27" spans="1:13" ht="17.399999999999999" customHeight="1" x14ac:dyDescent="0.25">
      <c r="C27" s="116" t="s">
        <v>72</v>
      </c>
      <c r="D27" s="7"/>
      <c r="E27" s="116" t="s">
        <v>78</v>
      </c>
      <c r="F27" s="116"/>
      <c r="G27" s="7"/>
      <c r="H27" s="116" t="s">
        <v>73</v>
      </c>
      <c r="I27" s="116" t="s">
        <v>81</v>
      </c>
      <c r="J27" s="116"/>
    </row>
    <row r="28" spans="1:13" ht="17.399999999999999" customHeight="1" x14ac:dyDescent="0.25">
      <c r="C28" s="116"/>
      <c r="D28" s="7"/>
      <c r="E28" s="116"/>
      <c r="F28" s="116"/>
      <c r="G28" s="7"/>
      <c r="H28" s="116"/>
      <c r="I28" s="116"/>
      <c r="J28" s="116"/>
    </row>
    <row r="29" spans="1:13" ht="15" customHeight="1" x14ac:dyDescent="0.25">
      <c r="A29" s="14" t="s">
        <v>16</v>
      </c>
      <c r="B29" s="15" t="s">
        <v>11</v>
      </c>
    </row>
    <row r="30" spans="1:13" ht="15" customHeight="1" x14ac:dyDescent="0.3">
      <c r="A30" s="14"/>
      <c r="B30" s="16" t="s">
        <v>93</v>
      </c>
      <c r="C30" s="12"/>
      <c r="D30" s="12"/>
      <c r="E30" s="12"/>
      <c r="F30" s="12"/>
    </row>
    <row r="31" spans="1:13" ht="15" customHeight="1" x14ac:dyDescent="0.35">
      <c r="A31" s="14"/>
      <c r="B31" s="17" t="s">
        <v>161</v>
      </c>
      <c r="C31" s="18">
        <v>210</v>
      </c>
      <c r="D31" s="19" t="s">
        <v>162</v>
      </c>
      <c r="E31" s="11" t="s">
        <v>4</v>
      </c>
      <c r="F31" s="11"/>
    </row>
    <row r="32" spans="1:13" ht="15" customHeight="1" x14ac:dyDescent="0.35">
      <c r="A32" s="14"/>
      <c r="B32" s="17" t="s">
        <v>163</v>
      </c>
      <c r="C32" s="18">
        <v>4200</v>
      </c>
      <c r="D32" s="19" t="s">
        <v>162</v>
      </c>
      <c r="E32" s="11" t="s">
        <v>5</v>
      </c>
      <c r="F32" s="17"/>
    </row>
    <row r="33" spans="1:13" ht="15" customHeight="1" x14ac:dyDescent="0.3">
      <c r="A33" s="14"/>
      <c r="B33" s="16" t="s">
        <v>91</v>
      </c>
      <c r="C33" s="20"/>
      <c r="D33" s="21"/>
      <c r="E33" s="22"/>
      <c r="F33" s="16" t="s">
        <v>92</v>
      </c>
      <c r="G33" s="23"/>
    </row>
    <row r="34" spans="1:13" ht="15" customHeight="1" x14ac:dyDescent="0.3">
      <c r="A34" s="14"/>
      <c r="B34" s="5" t="s">
        <v>12</v>
      </c>
      <c r="C34" s="24">
        <v>0.5</v>
      </c>
      <c r="D34" s="3" t="s">
        <v>17</v>
      </c>
      <c r="E34" s="11"/>
      <c r="F34" s="5" t="s">
        <v>14</v>
      </c>
      <c r="G34" s="25">
        <v>0.65</v>
      </c>
      <c r="H34" s="3" t="s">
        <v>17</v>
      </c>
    </row>
    <row r="35" spans="1:13" ht="15" customHeight="1" x14ac:dyDescent="0.3">
      <c r="A35" s="14"/>
      <c r="B35" s="5" t="s">
        <v>13</v>
      </c>
      <c r="C35" s="24">
        <v>0.5</v>
      </c>
      <c r="D35" s="3" t="s">
        <v>17</v>
      </c>
      <c r="E35" s="11"/>
      <c r="F35" s="5" t="s">
        <v>15</v>
      </c>
      <c r="G35" s="25">
        <v>0.65</v>
      </c>
      <c r="H35" s="3" t="s">
        <v>17</v>
      </c>
    </row>
    <row r="36" spans="1:13" ht="15" customHeight="1" x14ac:dyDescent="0.25">
      <c r="A36" s="14"/>
      <c r="B36" s="15"/>
    </row>
    <row r="37" spans="1:13" ht="15" customHeight="1" x14ac:dyDescent="0.3">
      <c r="A37" s="14"/>
      <c r="B37" s="16" t="s">
        <v>94</v>
      </c>
    </row>
    <row r="38" spans="1:13" ht="15" customHeight="1" x14ac:dyDescent="0.25">
      <c r="B38" s="5" t="s">
        <v>164</v>
      </c>
      <c r="C38" s="25">
        <v>175</v>
      </c>
      <c r="D38" s="26" t="s">
        <v>162</v>
      </c>
      <c r="E38" s="3" t="s">
        <v>4</v>
      </c>
    </row>
    <row r="39" spans="1:13" ht="15" customHeight="1" x14ac:dyDescent="0.25">
      <c r="B39" s="5" t="s">
        <v>165</v>
      </c>
      <c r="C39" s="25">
        <v>4200</v>
      </c>
      <c r="D39" s="26" t="s">
        <v>162</v>
      </c>
      <c r="E39" s="3" t="s">
        <v>5</v>
      </c>
      <c r="F39" s="5"/>
    </row>
    <row r="40" spans="1:13" ht="15" customHeight="1" x14ac:dyDescent="0.25">
      <c r="B40" s="5" t="s">
        <v>24</v>
      </c>
      <c r="C40" s="24">
        <v>2</v>
      </c>
      <c r="D40" s="26" t="s">
        <v>162</v>
      </c>
      <c r="E40" s="3" t="s">
        <v>6</v>
      </c>
    </row>
    <row r="41" spans="1:13" ht="15" customHeight="1" x14ac:dyDescent="0.25">
      <c r="B41" s="5" t="s">
        <v>67</v>
      </c>
      <c r="C41" s="25">
        <v>400</v>
      </c>
      <c r="D41" s="26" t="s">
        <v>166</v>
      </c>
      <c r="E41" s="3" t="s">
        <v>7</v>
      </c>
    </row>
    <row r="42" spans="1:13" ht="15" customHeight="1" x14ac:dyDescent="0.25">
      <c r="B42" s="5" t="s">
        <v>22</v>
      </c>
      <c r="C42" s="24">
        <v>2</v>
      </c>
      <c r="D42" s="26" t="s">
        <v>167</v>
      </c>
      <c r="E42" s="3" t="s">
        <v>8</v>
      </c>
    </row>
    <row r="43" spans="1:13" ht="15" customHeight="1" x14ac:dyDescent="0.25">
      <c r="B43" s="5" t="s">
        <v>23</v>
      </c>
      <c r="C43" s="25">
        <v>2.4</v>
      </c>
      <c r="D43" s="26" t="s">
        <v>167</v>
      </c>
      <c r="E43" s="3" t="s">
        <v>9</v>
      </c>
    </row>
    <row r="44" spans="1:13" ht="15" customHeight="1" x14ac:dyDescent="0.25">
      <c r="B44" s="5" t="s">
        <v>86</v>
      </c>
      <c r="C44" s="24">
        <v>1.5</v>
      </c>
      <c r="D44" s="26" t="s">
        <v>17</v>
      </c>
      <c r="E44" s="3" t="s">
        <v>10</v>
      </c>
    </row>
    <row r="45" spans="1:13" ht="15" customHeight="1" x14ac:dyDescent="0.25">
      <c r="B45" s="5" t="s">
        <v>21</v>
      </c>
      <c r="C45" s="24">
        <v>1.2</v>
      </c>
      <c r="D45" s="26" t="s">
        <v>17</v>
      </c>
      <c r="I45" s="5"/>
      <c r="J45" s="27"/>
      <c r="L45" s="5"/>
      <c r="M45" s="28"/>
    </row>
    <row r="46" spans="1:13" ht="15" customHeight="1" x14ac:dyDescent="0.25">
      <c r="B46" s="5" t="s">
        <v>90</v>
      </c>
      <c r="C46" s="24">
        <v>0.3</v>
      </c>
      <c r="D46" s="26" t="s">
        <v>17</v>
      </c>
      <c r="I46" s="5"/>
      <c r="J46" s="27"/>
      <c r="L46" s="5"/>
      <c r="M46" s="28"/>
    </row>
    <row r="47" spans="1:13" ht="15" customHeight="1" x14ac:dyDescent="0.25">
      <c r="B47" s="5" t="s">
        <v>30</v>
      </c>
      <c r="C47" s="24">
        <v>5</v>
      </c>
      <c r="D47" s="3" t="s">
        <v>17</v>
      </c>
      <c r="I47" s="5"/>
      <c r="J47" s="27"/>
      <c r="L47" s="5"/>
      <c r="M47" s="28"/>
    </row>
    <row r="48" spans="1:13" ht="15" customHeight="1" x14ac:dyDescent="0.25">
      <c r="I48" s="5"/>
      <c r="J48" s="27"/>
      <c r="L48" s="5"/>
      <c r="M48" s="28"/>
    </row>
    <row r="49" spans="1:13" ht="15" customHeight="1" x14ac:dyDescent="0.25">
      <c r="B49" s="5"/>
      <c r="C49" s="29"/>
      <c r="I49" s="5"/>
      <c r="J49" s="27"/>
      <c r="L49" s="5"/>
      <c r="M49" s="28"/>
    </row>
    <row r="50" spans="1:13" ht="15" customHeight="1" x14ac:dyDescent="0.25">
      <c r="B50" s="30" t="s">
        <v>95</v>
      </c>
      <c r="C50" s="31"/>
      <c r="D50" s="26"/>
      <c r="I50" s="5"/>
      <c r="J50" s="27"/>
      <c r="L50" s="5"/>
      <c r="M50" s="28"/>
    </row>
    <row r="51" spans="1:13" ht="15" customHeight="1" x14ac:dyDescent="0.25">
      <c r="B51" s="23" t="s">
        <v>68</v>
      </c>
      <c r="F51" s="23" t="s">
        <v>69</v>
      </c>
      <c r="I51" s="5"/>
      <c r="J51" s="27"/>
      <c r="L51" s="5"/>
      <c r="M51" s="28"/>
    </row>
    <row r="52" spans="1:13" ht="15" customHeight="1" x14ac:dyDescent="0.25">
      <c r="B52" s="5" t="s">
        <v>63</v>
      </c>
      <c r="C52" s="24">
        <v>75</v>
      </c>
      <c r="D52" s="26" t="s">
        <v>25</v>
      </c>
      <c r="F52" s="5" t="s">
        <v>65</v>
      </c>
      <c r="G52" s="24">
        <v>125</v>
      </c>
      <c r="H52" s="26" t="s">
        <v>25</v>
      </c>
      <c r="I52" s="5"/>
      <c r="J52" s="27"/>
      <c r="L52" s="5"/>
      <c r="M52" s="28"/>
    </row>
    <row r="53" spans="1:13" ht="15" customHeight="1" x14ac:dyDescent="0.25">
      <c r="B53" s="5" t="s">
        <v>64</v>
      </c>
      <c r="C53" s="24">
        <v>35</v>
      </c>
      <c r="D53" s="26" t="s">
        <v>25</v>
      </c>
      <c r="F53" s="5" t="s">
        <v>66</v>
      </c>
      <c r="G53" s="24">
        <v>50</v>
      </c>
      <c r="H53" s="26" t="s">
        <v>25</v>
      </c>
      <c r="I53" s="5"/>
      <c r="J53" s="27"/>
      <c r="L53" s="5"/>
      <c r="M53" s="28"/>
    </row>
    <row r="54" spans="1:13" ht="15" customHeight="1" x14ac:dyDescent="0.25">
      <c r="B54" s="5" t="s">
        <v>27</v>
      </c>
      <c r="C54" s="32">
        <f>PDe+PLe</f>
        <v>110</v>
      </c>
      <c r="D54" s="26" t="s">
        <v>25</v>
      </c>
      <c r="F54" s="5" t="s">
        <v>28</v>
      </c>
      <c r="G54" s="32">
        <f>PDi+PLi</f>
        <v>175</v>
      </c>
      <c r="H54" s="26" t="s">
        <v>25</v>
      </c>
      <c r="I54" s="5"/>
      <c r="J54" s="27"/>
      <c r="L54" s="5"/>
      <c r="M54" s="28"/>
    </row>
    <row r="55" spans="1:13" ht="15" customHeight="1" x14ac:dyDescent="0.25">
      <c r="B55" s="5" t="s">
        <v>204</v>
      </c>
      <c r="C55" s="32">
        <f>PSe+G54</f>
        <v>285</v>
      </c>
      <c r="D55" s="26" t="s">
        <v>25</v>
      </c>
      <c r="I55" s="5"/>
      <c r="J55" s="27"/>
      <c r="L55" s="5"/>
      <c r="M55" s="28"/>
    </row>
    <row r="56" spans="1:13" ht="15" customHeight="1" x14ac:dyDescent="0.25">
      <c r="I56" s="5"/>
      <c r="J56" s="27"/>
      <c r="L56" s="5"/>
      <c r="M56" s="28"/>
    </row>
    <row r="57" spans="1:13" ht="15" customHeight="1" x14ac:dyDescent="0.25">
      <c r="A57" s="14" t="s">
        <v>16</v>
      </c>
      <c r="B57" s="15" t="s">
        <v>20</v>
      </c>
      <c r="C57" s="31"/>
      <c r="D57" s="26"/>
      <c r="I57" s="5"/>
      <c r="J57" s="27"/>
      <c r="L57" s="5"/>
      <c r="M57" s="28"/>
    </row>
    <row r="58" spans="1:13" ht="15" customHeight="1" x14ac:dyDescent="0.25">
      <c r="A58" s="14"/>
      <c r="B58" s="15"/>
      <c r="C58" s="31"/>
      <c r="D58" s="26"/>
      <c r="I58" s="5"/>
      <c r="J58" s="27"/>
      <c r="L58" s="5"/>
      <c r="M58" s="28"/>
    </row>
    <row r="59" spans="1:13" ht="15" customHeight="1" x14ac:dyDescent="0.3">
      <c r="A59" s="12"/>
      <c r="B59" s="33" t="s">
        <v>96</v>
      </c>
      <c r="C59" s="12"/>
      <c r="D59" s="12"/>
      <c r="E59" s="12"/>
      <c r="I59" s="5"/>
      <c r="J59" s="27"/>
      <c r="L59" s="5"/>
      <c r="M59" s="28"/>
    </row>
    <row r="60" spans="1:13" ht="15" customHeight="1" x14ac:dyDescent="0.3">
      <c r="A60" s="12"/>
      <c r="B60" s="12"/>
      <c r="C60" s="12"/>
      <c r="D60" s="12"/>
      <c r="E60" s="12"/>
      <c r="I60" s="5"/>
      <c r="J60" s="27"/>
      <c r="L60" s="5"/>
      <c r="M60" s="28"/>
    </row>
    <row r="61" spans="1:13" ht="15" customHeight="1" x14ac:dyDescent="0.3">
      <c r="A61" s="12"/>
      <c r="B61" s="34" t="s">
        <v>168</v>
      </c>
      <c r="C61" s="35">
        <f>qa*10-H*P.U.s-sc/1000</f>
        <v>16.600000000000001</v>
      </c>
      <c r="D61" s="12" t="s">
        <v>97</v>
      </c>
      <c r="E61" s="12"/>
      <c r="I61" s="5"/>
      <c r="J61" s="27"/>
      <c r="L61" s="5"/>
      <c r="M61" s="28"/>
    </row>
    <row r="62" spans="1:13" ht="7.5" customHeight="1" x14ac:dyDescent="0.3">
      <c r="A62" s="12"/>
      <c r="B62" s="12"/>
      <c r="C62" s="12"/>
      <c r="D62" s="12"/>
      <c r="E62" s="12"/>
      <c r="I62" s="5"/>
      <c r="J62" s="27"/>
      <c r="L62" s="5"/>
      <c r="M62" s="28"/>
    </row>
    <row r="63" spans="1:13" ht="15" customHeight="1" x14ac:dyDescent="0.3">
      <c r="A63" s="12"/>
      <c r="B63" s="33" t="s">
        <v>98</v>
      </c>
      <c r="C63" s="12"/>
      <c r="D63" s="12"/>
      <c r="E63" s="12"/>
      <c r="I63" s="5"/>
      <c r="J63" s="27"/>
      <c r="L63" s="5"/>
      <c r="M63" s="28"/>
    </row>
    <row r="64" spans="1:13" ht="6.75" customHeight="1" x14ac:dyDescent="0.3">
      <c r="A64" s="12"/>
      <c r="B64" s="33"/>
      <c r="C64" s="12"/>
      <c r="D64" s="12"/>
      <c r="E64" s="12"/>
      <c r="I64" s="5"/>
      <c r="J64" s="27"/>
      <c r="L64" s="5"/>
      <c r="M64" s="28"/>
    </row>
    <row r="65" spans="1:13" ht="15" customHeight="1" x14ac:dyDescent="0.3">
      <c r="A65" s="12"/>
      <c r="B65" s="19"/>
      <c r="C65" s="12"/>
      <c r="D65" s="12"/>
      <c r="E65" s="12"/>
      <c r="I65" s="5"/>
      <c r="J65" s="27"/>
      <c r="L65" s="5"/>
      <c r="M65" s="28"/>
    </row>
    <row r="66" spans="1:13" ht="15" customHeight="1" x14ac:dyDescent="0.3">
      <c r="A66" s="12"/>
      <c r="B66" s="34" t="s">
        <v>99</v>
      </c>
      <c r="C66" s="36">
        <f>C55/C61</f>
        <v>17.168674698795179</v>
      </c>
      <c r="D66" s="12" t="s">
        <v>2</v>
      </c>
      <c r="E66" s="12"/>
      <c r="I66" s="5"/>
      <c r="J66" s="27"/>
      <c r="L66" s="5"/>
      <c r="M66" s="28"/>
    </row>
    <row r="67" spans="1:13" ht="15" customHeight="1" x14ac:dyDescent="0.3">
      <c r="A67" s="12"/>
      <c r="B67" s="34"/>
      <c r="C67" s="36"/>
      <c r="D67" s="12"/>
      <c r="E67" s="12"/>
      <c r="I67" s="5"/>
      <c r="J67" s="27"/>
      <c r="L67" s="5"/>
      <c r="M67" s="28"/>
    </row>
    <row r="68" spans="1:13" ht="15" customHeight="1" x14ac:dyDescent="0.3">
      <c r="A68" s="12"/>
      <c r="B68" s="33" t="s">
        <v>103</v>
      </c>
      <c r="C68" s="36"/>
      <c r="D68" s="12"/>
      <c r="E68" s="12"/>
      <c r="I68" s="5"/>
      <c r="J68" s="27"/>
      <c r="L68" s="5"/>
      <c r="M68" s="28"/>
    </row>
    <row r="69" spans="1:13" ht="15" customHeight="1" x14ac:dyDescent="0.3">
      <c r="A69" s="12"/>
      <c r="B69" s="33"/>
      <c r="C69" s="36"/>
      <c r="D69" s="12"/>
      <c r="E69" s="12"/>
      <c r="I69" s="5"/>
      <c r="J69" s="27"/>
      <c r="L69" s="5"/>
      <c r="M69" s="28"/>
    </row>
    <row r="70" spans="1:13" ht="17.399999999999999" customHeight="1" x14ac:dyDescent="0.3">
      <c r="C70" s="7" t="str">
        <f>CONCATENATE(PSe," ton")</f>
        <v>110 ton</v>
      </c>
      <c r="D70" s="8"/>
      <c r="E70" s="7" t="str">
        <f>CONCATENATE(sc," kg/m2")</f>
        <v>400 kg/m2</v>
      </c>
      <c r="F70" s="8"/>
      <c r="H70" s="7" t="str">
        <f>CONCATENATE(G54," ton")</f>
        <v>175 ton</v>
      </c>
      <c r="K70" s="10" t="s">
        <v>84</v>
      </c>
    </row>
    <row r="71" spans="1:13" ht="17.399999999999999" customHeight="1" x14ac:dyDescent="0.3">
      <c r="D71" s="11"/>
      <c r="E71" s="11"/>
      <c r="G71" s="12"/>
    </row>
    <row r="72" spans="1:13" ht="17.399999999999999" customHeight="1" x14ac:dyDescent="0.3">
      <c r="C72" s="7"/>
      <c r="D72" s="11"/>
      <c r="E72" s="11"/>
      <c r="F72" s="11"/>
      <c r="G72" s="11"/>
      <c r="H72" s="7"/>
      <c r="K72" s="120">
        <f>C46</f>
        <v>0.3</v>
      </c>
    </row>
    <row r="73" spans="1:13" ht="17.399999999999999" customHeight="1" x14ac:dyDescent="0.25">
      <c r="J73" s="3" t="s">
        <v>89</v>
      </c>
      <c r="K73" s="121"/>
    </row>
    <row r="74" spans="1:13" ht="17.399999999999999" customHeight="1" x14ac:dyDescent="0.3">
      <c r="J74" s="10"/>
    </row>
    <row r="75" spans="1:13" ht="17.399999999999999" customHeight="1" x14ac:dyDescent="0.25">
      <c r="F75" s="32" t="s">
        <v>102</v>
      </c>
      <c r="K75" s="37">
        <f>C45</f>
        <v>1.2</v>
      </c>
    </row>
    <row r="76" spans="1:13" ht="17.399999999999999" customHeight="1" x14ac:dyDescent="0.25">
      <c r="L76" s="13" t="str">
        <f>_xlfn.CONCAT(H," m")</f>
        <v>1.5 m</v>
      </c>
    </row>
    <row r="77" spans="1:13" ht="17.399999999999999" customHeight="1" x14ac:dyDescent="0.25">
      <c r="G77" s="122" t="s">
        <v>101</v>
      </c>
    </row>
    <row r="78" spans="1:13" ht="17.399999999999999" customHeight="1" x14ac:dyDescent="0.25">
      <c r="G78" s="122"/>
      <c r="K78" s="5" t="s">
        <v>100</v>
      </c>
    </row>
    <row r="80" spans="1:13" ht="17.399999999999999" customHeight="1" x14ac:dyDescent="0.25">
      <c r="C80" s="116" t="str">
        <f>CONCATENATE(te," m")</f>
        <v>0.5 m</v>
      </c>
      <c r="D80" s="7"/>
      <c r="E80" s="116" t="str">
        <f>CONCATENATE(longitud," m")</f>
        <v>5 m</v>
      </c>
      <c r="F80" s="116"/>
      <c r="G80" s="7"/>
      <c r="H80" s="116" t="str">
        <f>CONCATENATE(ti," m")</f>
        <v>0.65 m</v>
      </c>
      <c r="I80" s="116" t="s">
        <v>81</v>
      </c>
      <c r="J80" s="116"/>
    </row>
    <row r="81" spans="1:13" ht="17.399999999999999" customHeight="1" x14ac:dyDescent="0.25">
      <c r="C81" s="116"/>
      <c r="D81" s="7"/>
      <c r="E81" s="116"/>
      <c r="F81" s="116"/>
      <c r="G81" s="7"/>
      <c r="H81" s="116"/>
      <c r="I81" s="116"/>
      <c r="J81" s="116"/>
    </row>
    <row r="82" spans="1:13" ht="17.399999999999999" customHeight="1" x14ac:dyDescent="0.25">
      <c r="C82" s="116"/>
      <c r="D82" s="7"/>
      <c r="E82" s="116"/>
      <c r="F82" s="116"/>
      <c r="G82" s="7"/>
      <c r="H82" s="116"/>
      <c r="I82" s="116"/>
      <c r="J82" s="116"/>
    </row>
    <row r="83" spans="1:13" ht="15" customHeight="1" x14ac:dyDescent="0.3">
      <c r="A83" s="12"/>
      <c r="B83" s="12"/>
      <c r="C83" s="12"/>
      <c r="D83" s="9" t="s">
        <v>104</v>
      </c>
      <c r="E83" s="140"/>
      <c r="F83" s="140"/>
      <c r="H83" s="34" t="s">
        <v>104</v>
      </c>
      <c r="I83" s="5"/>
      <c r="J83" s="27"/>
      <c r="L83" s="5"/>
      <c r="M83" s="28"/>
    </row>
    <row r="84" spans="1:13" ht="7.5" customHeight="1" x14ac:dyDescent="0.25">
      <c r="A84" s="14"/>
      <c r="B84" s="15"/>
      <c r="C84" s="31"/>
      <c r="D84" s="26"/>
      <c r="I84" s="5"/>
      <c r="J84" s="27"/>
      <c r="L84" s="5"/>
      <c r="M84" s="28"/>
    </row>
    <row r="85" spans="1:13" ht="15" customHeight="1" x14ac:dyDescent="0.25">
      <c r="A85" s="14"/>
      <c r="B85" s="15"/>
      <c r="C85" s="31"/>
      <c r="D85" s="26"/>
      <c r="I85" s="5"/>
      <c r="J85" s="27"/>
      <c r="L85" s="5"/>
      <c r="M85" s="28"/>
    </row>
    <row r="86" spans="1:13" ht="15" customHeight="1" x14ac:dyDescent="0.25">
      <c r="B86" s="5" t="s">
        <v>26</v>
      </c>
      <c r="C86" s="32">
        <f>C55</f>
        <v>285</v>
      </c>
      <c r="D86" s="26" t="s">
        <v>25</v>
      </c>
      <c r="F86" s="7"/>
      <c r="G86" s="7"/>
      <c r="I86" s="26"/>
      <c r="J86" s="7"/>
      <c r="K86" s="7"/>
      <c r="L86" s="5"/>
      <c r="M86" s="28"/>
    </row>
    <row r="87" spans="1:13" ht="15" customHeight="1" x14ac:dyDescent="0.25">
      <c r="B87" s="26"/>
      <c r="C87" s="32"/>
      <c r="D87" s="26"/>
      <c r="F87" s="7"/>
      <c r="G87" s="7"/>
      <c r="I87" s="26"/>
      <c r="J87" s="7"/>
      <c r="K87" s="7"/>
      <c r="L87" s="5"/>
      <c r="M87" s="28"/>
    </row>
    <row r="88" spans="1:13" ht="15" customHeight="1" x14ac:dyDescent="0.25">
      <c r="B88" s="7"/>
      <c r="C88" s="32"/>
      <c r="D88" s="26"/>
      <c r="F88" s="7"/>
      <c r="G88" s="7"/>
      <c r="I88" s="26"/>
      <c r="J88" s="7"/>
      <c r="K88" s="7"/>
      <c r="L88" s="5"/>
      <c r="M88" s="28"/>
    </row>
    <row r="89" spans="1:13" ht="15" customHeight="1" x14ac:dyDescent="0.25">
      <c r="B89" s="5" t="s">
        <v>29</v>
      </c>
      <c r="C89" s="35">
        <f>(PSe*te/2+G54*(longitud+te+ti/2))/C86</f>
        <v>3.6732456140350878</v>
      </c>
      <c r="D89" s="26" t="s">
        <v>17</v>
      </c>
      <c r="F89" s="7"/>
      <c r="G89" s="7"/>
      <c r="I89" s="26"/>
      <c r="J89" s="7"/>
      <c r="K89" s="7"/>
      <c r="L89" s="5"/>
      <c r="M89" s="28"/>
    </row>
    <row r="90" spans="1:13" ht="7.5" customHeight="1" x14ac:dyDescent="0.25">
      <c r="B90" s="7"/>
      <c r="C90" s="32"/>
      <c r="D90" s="26"/>
      <c r="F90" s="7"/>
      <c r="G90" s="7"/>
      <c r="I90" s="26"/>
      <c r="J90" s="7"/>
      <c r="K90" s="7"/>
      <c r="L90" s="5"/>
      <c r="M90" s="28"/>
    </row>
    <row r="91" spans="1:13" ht="15" customHeight="1" x14ac:dyDescent="0.25">
      <c r="B91" s="7"/>
      <c r="C91" s="32"/>
      <c r="D91" s="26"/>
      <c r="F91" s="7"/>
      <c r="G91" s="7"/>
      <c r="I91" s="26"/>
      <c r="J91" s="7"/>
      <c r="K91" s="7"/>
      <c r="L91" s="5"/>
      <c r="M91" s="28"/>
    </row>
    <row r="92" spans="1:13" ht="15" customHeight="1" x14ac:dyDescent="0.25">
      <c r="B92" s="5" t="s">
        <v>31</v>
      </c>
      <c r="C92" s="35">
        <f>2*C89</f>
        <v>7.3464912280701755</v>
      </c>
      <c r="D92" s="26" t="s">
        <v>17</v>
      </c>
      <c r="I92" s="26"/>
      <c r="J92" s="7"/>
      <c r="K92" s="7"/>
      <c r="L92" s="5"/>
      <c r="M92" s="28"/>
    </row>
    <row r="93" spans="1:13" ht="7.5" customHeight="1" x14ac:dyDescent="0.25">
      <c r="B93" s="7"/>
      <c r="C93" s="32"/>
      <c r="D93" s="26"/>
      <c r="F93" s="7"/>
      <c r="G93" s="7"/>
      <c r="I93" s="26"/>
      <c r="J93" s="7"/>
      <c r="K93" s="7"/>
      <c r="L93" s="5"/>
      <c r="M93" s="28"/>
    </row>
    <row r="94" spans="1:13" ht="15" customHeight="1" x14ac:dyDescent="0.25">
      <c r="B94" s="7"/>
      <c r="C94" s="32"/>
      <c r="D94" s="26"/>
      <c r="F94" s="7"/>
      <c r="G94" s="7"/>
      <c r="I94" s="26"/>
      <c r="J94" s="7"/>
      <c r="K94" s="7"/>
      <c r="L94" s="5"/>
      <c r="M94" s="28"/>
    </row>
    <row r="95" spans="1:13" ht="15" customHeight="1" x14ac:dyDescent="0.25">
      <c r="B95" s="5" t="s">
        <v>32</v>
      </c>
      <c r="C95" s="35">
        <f>C92-(te+ti+longitud)</f>
        <v>1.1964912280701752</v>
      </c>
      <c r="D95" s="3" t="s">
        <v>17</v>
      </c>
      <c r="F95" s="7"/>
      <c r="G95" s="7"/>
      <c r="I95" s="26"/>
      <c r="J95" s="7"/>
      <c r="K95" s="7"/>
      <c r="L95" s="5"/>
      <c r="M95" s="28"/>
    </row>
    <row r="96" spans="1:13" ht="11.25" customHeight="1" x14ac:dyDescent="0.25">
      <c r="B96" s="7"/>
      <c r="C96" s="32"/>
      <c r="D96" s="26"/>
      <c r="F96" s="7"/>
      <c r="G96" s="7"/>
      <c r="I96" s="26"/>
      <c r="J96" s="7"/>
      <c r="K96" s="7"/>
      <c r="L96" s="5"/>
      <c r="M96" s="28"/>
    </row>
    <row r="97" spans="2:13" ht="15" customHeight="1" x14ac:dyDescent="0.25">
      <c r="B97" s="7"/>
      <c r="C97" s="32"/>
      <c r="D97" s="26"/>
      <c r="F97" s="7"/>
      <c r="G97" s="7"/>
      <c r="I97" s="26"/>
      <c r="J97" s="7"/>
      <c r="K97" s="7"/>
      <c r="L97" s="5"/>
      <c r="M97" s="28"/>
    </row>
    <row r="98" spans="2:13" ht="15" customHeight="1" x14ac:dyDescent="0.25">
      <c r="B98" s="5" t="s">
        <v>33</v>
      </c>
      <c r="C98" s="35">
        <f>C66/C92</f>
        <v>2.3369897500449559</v>
      </c>
      <c r="D98" s="26" t="s">
        <v>17</v>
      </c>
      <c r="F98" s="7"/>
      <c r="G98" s="7"/>
      <c r="I98" s="26"/>
      <c r="J98" s="7"/>
      <c r="K98" s="7"/>
      <c r="L98" s="5"/>
      <c r="M98" s="28"/>
    </row>
    <row r="99" spans="2:13" ht="7.5" customHeight="1" x14ac:dyDescent="0.25">
      <c r="B99" s="5"/>
      <c r="C99" s="35"/>
      <c r="D99" s="26"/>
      <c r="F99" s="7"/>
      <c r="G99" s="7"/>
      <c r="I99" s="26"/>
      <c r="J99" s="7"/>
      <c r="K99" s="7"/>
      <c r="L99" s="5"/>
      <c r="M99" s="28"/>
    </row>
    <row r="100" spans="2:13" ht="15" customHeight="1" x14ac:dyDescent="0.3">
      <c r="B100" s="97" t="s">
        <v>106</v>
      </c>
      <c r="C100" s="91">
        <v>2.4</v>
      </c>
      <c r="D100" s="38" t="s">
        <v>105</v>
      </c>
      <c r="G100" s="7"/>
      <c r="I100" s="26"/>
      <c r="J100" s="7"/>
      <c r="K100" s="7"/>
      <c r="L100" s="5"/>
      <c r="M100" s="28"/>
    </row>
    <row r="101" spans="2:13" ht="15" customHeight="1" x14ac:dyDescent="0.25">
      <c r="B101" s="7"/>
      <c r="C101" s="32"/>
      <c r="D101" s="26"/>
      <c r="F101" s="7"/>
      <c r="G101" s="7"/>
      <c r="I101" s="26"/>
      <c r="J101" s="7"/>
      <c r="K101" s="7"/>
      <c r="L101" s="5"/>
      <c r="M101" s="28"/>
    </row>
    <row r="102" spans="2:13" ht="15" customHeight="1" x14ac:dyDescent="0.3">
      <c r="B102" s="33" t="s">
        <v>107</v>
      </c>
      <c r="C102" s="32"/>
      <c r="D102" s="26"/>
      <c r="F102" s="7"/>
      <c r="G102" s="7"/>
      <c r="I102" s="26"/>
      <c r="J102" s="7"/>
      <c r="K102" s="7"/>
      <c r="L102" s="5"/>
      <c r="M102" s="28"/>
    </row>
    <row r="103" spans="2:13" ht="5.25" customHeight="1" x14ac:dyDescent="0.3">
      <c r="B103" s="33"/>
      <c r="C103" s="32"/>
      <c r="D103" s="26"/>
      <c r="F103" s="7"/>
      <c r="G103" s="7"/>
      <c r="I103" s="26"/>
      <c r="J103" s="7"/>
      <c r="K103" s="7"/>
      <c r="L103" s="5"/>
      <c r="M103" s="28"/>
    </row>
    <row r="104" spans="2:13" ht="15" customHeight="1" x14ac:dyDescent="0.3">
      <c r="B104" s="33"/>
      <c r="C104" s="32"/>
      <c r="D104" s="26"/>
      <c r="F104" s="7"/>
      <c r="G104" s="7"/>
      <c r="I104" s="26"/>
      <c r="J104" s="7"/>
      <c r="K104" s="7"/>
      <c r="L104" s="5"/>
      <c r="M104" s="28"/>
    </row>
    <row r="105" spans="2:13" ht="15" customHeight="1" x14ac:dyDescent="0.25">
      <c r="B105" s="5" t="s">
        <v>34</v>
      </c>
      <c r="C105" s="7">
        <f>1.4*PDe+1.7*PLe</f>
        <v>164.5</v>
      </c>
      <c r="D105" s="3" t="s">
        <v>25</v>
      </c>
      <c r="F105" s="7"/>
      <c r="G105" s="7"/>
      <c r="I105" s="26"/>
      <c r="J105" s="7"/>
      <c r="K105" s="7"/>
      <c r="L105" s="5"/>
      <c r="M105" s="28"/>
    </row>
    <row r="106" spans="2:13" ht="15" customHeight="1" x14ac:dyDescent="0.25">
      <c r="B106" s="5"/>
      <c r="C106" s="7"/>
      <c r="F106" s="7"/>
      <c r="G106" s="7"/>
      <c r="I106" s="26"/>
      <c r="J106" s="7"/>
      <c r="K106" s="7"/>
      <c r="L106" s="5"/>
      <c r="M106" s="28"/>
    </row>
    <row r="107" spans="2:13" ht="15" customHeight="1" x14ac:dyDescent="0.25">
      <c r="B107" s="5" t="s">
        <v>36</v>
      </c>
      <c r="C107" s="32">
        <f>1.4*PDi+1.7*PLi</f>
        <v>260</v>
      </c>
      <c r="D107" s="3" t="s">
        <v>25</v>
      </c>
      <c r="I107" s="5"/>
      <c r="J107" s="27"/>
      <c r="L107" s="5"/>
      <c r="M107" s="28"/>
    </row>
    <row r="108" spans="2:13" ht="15" customHeight="1" x14ac:dyDescent="0.25">
      <c r="B108" s="5"/>
      <c r="C108" s="32"/>
      <c r="I108" s="5"/>
      <c r="J108" s="27"/>
      <c r="L108" s="5"/>
      <c r="M108" s="28"/>
    </row>
    <row r="109" spans="2:13" ht="15" customHeight="1" x14ac:dyDescent="0.25">
      <c r="B109" s="5"/>
      <c r="C109" s="31"/>
      <c r="D109" s="26"/>
      <c r="I109" s="5"/>
      <c r="J109" s="27"/>
      <c r="L109" s="5"/>
      <c r="M109" s="28"/>
    </row>
    <row r="110" spans="2:13" ht="15" customHeight="1" x14ac:dyDescent="0.25">
      <c r="B110" s="5" t="s">
        <v>169</v>
      </c>
      <c r="C110" s="35">
        <f>(C105+C107)/C92</f>
        <v>57.782686567164177</v>
      </c>
      <c r="D110" s="26" t="s">
        <v>35</v>
      </c>
      <c r="E110" s="5"/>
      <c r="I110" s="5"/>
      <c r="J110" s="27"/>
      <c r="L110" s="5"/>
      <c r="M110" s="28"/>
    </row>
    <row r="111" spans="2:13" ht="6.75" customHeight="1" x14ac:dyDescent="0.25">
      <c r="B111" s="5"/>
      <c r="C111" s="31"/>
      <c r="D111" s="26"/>
      <c r="I111" s="5"/>
      <c r="J111" s="27"/>
      <c r="L111" s="5"/>
      <c r="M111" s="28"/>
    </row>
    <row r="112" spans="2:13" ht="15" customHeight="1" x14ac:dyDescent="0.3">
      <c r="B112" s="33" t="s">
        <v>108</v>
      </c>
      <c r="C112" s="31"/>
      <c r="D112" s="26"/>
      <c r="I112" s="5"/>
      <c r="J112" s="27"/>
      <c r="L112" s="5"/>
      <c r="M112" s="28"/>
    </row>
    <row r="113" spans="2:19" ht="15" customHeight="1" x14ac:dyDescent="0.25">
      <c r="B113" s="5"/>
      <c r="C113" s="31"/>
      <c r="D113" s="26"/>
      <c r="I113" s="5"/>
      <c r="J113" s="27"/>
      <c r="L113" s="5"/>
      <c r="M113" s="28"/>
    </row>
    <row r="114" spans="2:19" ht="15" customHeight="1" x14ac:dyDescent="0.3">
      <c r="B114" s="5"/>
      <c r="C114" s="31"/>
      <c r="D114" s="26"/>
      <c r="I114" s="5"/>
      <c r="J114" s="27"/>
      <c r="L114" s="5"/>
      <c r="M114" s="28"/>
      <c r="P114" s="130" t="s">
        <v>115</v>
      </c>
      <c r="Q114" s="130"/>
      <c r="R114" s="130"/>
      <c r="S114" s="130"/>
    </row>
    <row r="115" spans="2:19" ht="15" customHeight="1" x14ac:dyDescent="0.3">
      <c r="B115" s="5" t="s">
        <v>170</v>
      </c>
      <c r="C115" s="35">
        <f>C110/C100</f>
        <v>24.076119402985075</v>
      </c>
      <c r="D115" s="26" t="s">
        <v>206</v>
      </c>
      <c r="E115" s="50">
        <f>C115/10</f>
        <v>2.4076119402985077</v>
      </c>
      <c r="F115" s="3" t="s">
        <v>205</v>
      </c>
      <c r="I115" s="5"/>
      <c r="J115" s="27"/>
      <c r="L115" s="5"/>
      <c r="M115" s="28"/>
      <c r="P115" s="134" t="s">
        <v>116</v>
      </c>
      <c r="Q115" s="135"/>
      <c r="R115" s="135"/>
      <c r="S115" s="135"/>
    </row>
    <row r="116" spans="2:19" ht="15" customHeight="1" x14ac:dyDescent="0.3">
      <c r="B116" s="5"/>
      <c r="C116" s="31"/>
      <c r="D116" s="26"/>
      <c r="I116" s="5"/>
      <c r="J116" s="27"/>
      <c r="L116" s="5"/>
      <c r="M116" s="28"/>
      <c r="P116" s="39" t="s">
        <v>117</v>
      </c>
      <c r="Q116" s="39" t="s">
        <v>118</v>
      </c>
      <c r="R116" s="39" t="s">
        <v>118</v>
      </c>
      <c r="S116" s="39" t="s">
        <v>119</v>
      </c>
    </row>
    <row r="117" spans="2:19" ht="15" customHeight="1" x14ac:dyDescent="0.3">
      <c r="B117" s="33" t="s">
        <v>109</v>
      </c>
      <c r="C117" s="31"/>
      <c r="D117" s="26"/>
      <c r="I117" s="5"/>
      <c r="J117" s="27"/>
      <c r="L117" s="5"/>
      <c r="M117" s="28"/>
      <c r="P117" s="39"/>
      <c r="Q117" s="39" t="s">
        <v>171</v>
      </c>
      <c r="R117" s="39" t="s">
        <v>0</v>
      </c>
      <c r="S117" s="39" t="s">
        <v>1</v>
      </c>
    </row>
    <row r="118" spans="2:19" ht="15" customHeight="1" x14ac:dyDescent="0.3">
      <c r="B118" s="5"/>
      <c r="C118" s="31"/>
      <c r="D118" s="26"/>
      <c r="I118" s="5"/>
      <c r="J118" s="27"/>
      <c r="L118" s="5"/>
      <c r="M118" s="28"/>
      <c r="P118" s="39">
        <v>3</v>
      </c>
      <c r="Q118" s="40" t="s">
        <v>120</v>
      </c>
      <c r="R118" s="41">
        <v>0.95250000000000001</v>
      </c>
      <c r="S118" s="42">
        <v>0.71255739248085614</v>
      </c>
    </row>
    <row r="119" spans="2:19" ht="17.399999999999999" customHeight="1" x14ac:dyDescent="0.3">
      <c r="C119" s="26" t="str">
        <f>CONCATENATE(C105," ton")</f>
        <v>164.5 ton</v>
      </c>
      <c r="D119" s="8"/>
      <c r="E119" s="7"/>
      <c r="F119" s="8"/>
      <c r="H119" s="7" t="str">
        <f>CONCATENATE(C107," ton")</f>
        <v>260 ton</v>
      </c>
      <c r="K119" s="10"/>
      <c r="P119" s="39">
        <v>4</v>
      </c>
      <c r="Q119" s="40" t="s">
        <v>121</v>
      </c>
      <c r="R119" s="41">
        <v>1.27</v>
      </c>
      <c r="S119" s="42">
        <v>1.2667686977437445</v>
      </c>
    </row>
    <row r="120" spans="2:19" ht="17.399999999999999" customHeight="1" x14ac:dyDescent="0.3">
      <c r="C120" s="7"/>
      <c r="D120" s="11"/>
      <c r="E120" s="11"/>
      <c r="F120" s="11"/>
      <c r="G120" s="11"/>
      <c r="H120" s="7"/>
      <c r="K120" s="120"/>
      <c r="P120" s="39">
        <v>5</v>
      </c>
      <c r="Q120" s="40" t="s">
        <v>122</v>
      </c>
      <c r="R120" s="41">
        <v>1.5874999999999999</v>
      </c>
      <c r="S120" s="42">
        <v>1.9793260902246004</v>
      </c>
    </row>
    <row r="121" spans="2:19" ht="17.399999999999999" customHeight="1" x14ac:dyDescent="0.3">
      <c r="K121" s="121"/>
      <c r="P121" s="39">
        <v>6</v>
      </c>
      <c r="Q121" s="40" t="s">
        <v>123</v>
      </c>
      <c r="R121" s="41">
        <v>1.905</v>
      </c>
      <c r="S121" s="42">
        <v>2.8502295699234246</v>
      </c>
    </row>
    <row r="122" spans="2:19" ht="17.399999999999999" customHeight="1" x14ac:dyDescent="0.3">
      <c r="G122" s="122"/>
      <c r="P122" s="39">
        <v>7</v>
      </c>
      <c r="Q122" s="40" t="s">
        <v>124</v>
      </c>
      <c r="R122" s="41">
        <v>2.2225000000000001</v>
      </c>
      <c r="S122" s="42">
        <v>3.8794791368402173</v>
      </c>
    </row>
    <row r="123" spans="2:19" ht="17.399999999999999" customHeight="1" x14ac:dyDescent="0.3">
      <c r="G123" s="122"/>
      <c r="K123" s="5"/>
      <c r="P123" s="39">
        <v>8</v>
      </c>
      <c r="Q123" s="40" t="s">
        <v>125</v>
      </c>
      <c r="R123" s="41">
        <v>2.54</v>
      </c>
      <c r="S123" s="42">
        <v>5.0670747909749778</v>
      </c>
    </row>
    <row r="124" spans="2:19" ht="17.399999999999999" customHeight="1" x14ac:dyDescent="0.3">
      <c r="P124" s="39">
        <v>9</v>
      </c>
      <c r="Q124" s="40" t="s">
        <v>126</v>
      </c>
      <c r="R124" s="41">
        <v>2.8574999999999999</v>
      </c>
      <c r="S124" s="42">
        <v>6.4130165323277053</v>
      </c>
    </row>
    <row r="125" spans="2:19" ht="17.399999999999999" customHeight="1" x14ac:dyDescent="0.3">
      <c r="K125" s="123" t="str">
        <f>_xlfn.CONCAT(B110," ",ROUND(C110,2)," ",D110)</f>
        <v>WNU = 57.78 ton/m</v>
      </c>
      <c r="L125" s="123"/>
      <c r="M125" s="123"/>
      <c r="N125" s="123"/>
      <c r="P125" s="39">
        <v>10</v>
      </c>
      <c r="Q125" s="40" t="s">
        <v>127</v>
      </c>
      <c r="R125" s="41">
        <v>3.1749999999999998</v>
      </c>
      <c r="S125" s="42">
        <v>7.9173043608984015</v>
      </c>
    </row>
    <row r="126" spans="2:19" ht="17.399999999999999" customHeight="1" x14ac:dyDescent="0.3">
      <c r="K126" s="123"/>
      <c r="L126" s="123"/>
      <c r="M126" s="123"/>
      <c r="N126" s="123"/>
      <c r="P126" s="39">
        <v>11</v>
      </c>
      <c r="Q126" s="40" t="s">
        <v>128</v>
      </c>
      <c r="R126" s="41">
        <v>3.4925000000000002</v>
      </c>
      <c r="S126" s="42">
        <v>9.5799382766870682</v>
      </c>
    </row>
    <row r="127" spans="2:19" ht="17.399999999999999" customHeight="1" x14ac:dyDescent="0.3">
      <c r="C127" s="31"/>
      <c r="D127" s="7"/>
      <c r="G127" s="7"/>
      <c r="I127" s="5"/>
      <c r="J127" s="27"/>
      <c r="P127" s="39"/>
      <c r="Q127" s="40"/>
      <c r="R127" s="41"/>
      <c r="S127" s="42"/>
    </row>
    <row r="128" spans="2:19" ht="17.399999999999999" customHeight="1" x14ac:dyDescent="0.25">
      <c r="C128" s="44">
        <f>te/2</f>
        <v>0.25</v>
      </c>
      <c r="D128" s="45"/>
      <c r="E128" s="128">
        <f>te/2+longitud+ti/2</f>
        <v>5.5750000000000002</v>
      </c>
      <c r="F128" s="128"/>
      <c r="G128" s="45"/>
      <c r="H128" s="46"/>
      <c r="I128" s="129">
        <f>C92-C128-E128</f>
        <v>1.5214912280701753</v>
      </c>
      <c r="J128" s="129"/>
    </row>
    <row r="129" spans="2:19" ht="6.75" customHeight="1" x14ac:dyDescent="0.25">
      <c r="B129" s="5"/>
      <c r="C129" s="31"/>
      <c r="D129" s="26"/>
      <c r="I129" s="5"/>
      <c r="J129" s="27"/>
      <c r="L129" s="5"/>
      <c r="M129" s="28"/>
    </row>
    <row r="130" spans="2:19" ht="15" customHeight="1" x14ac:dyDescent="0.25">
      <c r="B130" s="5" t="s">
        <v>34</v>
      </c>
      <c r="C130" s="35">
        <f>C105</f>
        <v>164.5</v>
      </c>
      <c r="D130" s="3" t="s">
        <v>25</v>
      </c>
      <c r="J130" s="27"/>
      <c r="L130" s="5"/>
      <c r="M130" s="28"/>
    </row>
    <row r="131" spans="2:19" ht="15" customHeight="1" x14ac:dyDescent="0.25">
      <c r="B131" s="5" t="s">
        <v>36</v>
      </c>
      <c r="C131" s="35">
        <f>C107</f>
        <v>260</v>
      </c>
      <c r="D131" s="3" t="s">
        <v>25</v>
      </c>
      <c r="I131" s="5"/>
      <c r="J131" s="27"/>
      <c r="L131" s="5"/>
      <c r="M131" s="28"/>
    </row>
    <row r="132" spans="2:19" ht="15" customHeight="1" x14ac:dyDescent="0.25">
      <c r="B132" s="5" t="s">
        <v>37</v>
      </c>
      <c r="C132" s="35">
        <f>C110</f>
        <v>57.782686567164177</v>
      </c>
      <c r="D132" s="26" t="s">
        <v>35</v>
      </c>
      <c r="I132" s="5"/>
      <c r="J132" s="27"/>
      <c r="L132" s="5"/>
      <c r="M132" s="28"/>
    </row>
    <row r="133" spans="2:19" ht="6" customHeight="1" x14ac:dyDescent="0.25">
      <c r="F133" s="5"/>
      <c r="L133" s="5"/>
      <c r="M133" s="28"/>
    </row>
    <row r="134" spans="2:19" ht="15" customHeight="1" x14ac:dyDescent="0.3">
      <c r="F134" s="5"/>
      <c r="L134" s="5"/>
      <c r="M134" s="28"/>
      <c r="P134" s="134" t="s">
        <v>129</v>
      </c>
      <c r="Q134" s="135"/>
      <c r="R134" s="135"/>
      <c r="S134" s="136"/>
    </row>
    <row r="135" spans="2:19" ht="15" customHeight="1" x14ac:dyDescent="0.3">
      <c r="B135" s="5" t="s">
        <v>29</v>
      </c>
      <c r="C135" s="35">
        <f>C130/C110</f>
        <v>2.8468735147645323</v>
      </c>
      <c r="D135" s="3" t="s">
        <v>17</v>
      </c>
      <c r="F135" s="5"/>
      <c r="L135" s="5"/>
      <c r="M135" s="28"/>
      <c r="P135" s="131" t="s">
        <v>130</v>
      </c>
      <c r="Q135" s="132"/>
      <c r="R135" s="132"/>
      <c r="S135" s="133"/>
    </row>
    <row r="136" spans="2:19" ht="15" customHeight="1" x14ac:dyDescent="0.3">
      <c r="B136" s="35"/>
      <c r="F136" s="5"/>
      <c r="P136" s="47" t="s">
        <v>131</v>
      </c>
      <c r="Q136" s="48"/>
      <c r="R136" s="49" t="s">
        <v>132</v>
      </c>
      <c r="S136" s="49" t="s">
        <v>133</v>
      </c>
    </row>
    <row r="137" spans="2:19" ht="15" customHeight="1" x14ac:dyDescent="0.3">
      <c r="B137" s="35"/>
      <c r="H137" s="50"/>
      <c r="P137" s="47" t="s">
        <v>134</v>
      </c>
      <c r="Q137" s="48"/>
      <c r="R137" s="51">
        <v>0.9</v>
      </c>
      <c r="S137" s="52">
        <v>0.9</v>
      </c>
    </row>
    <row r="138" spans="2:19" ht="15" customHeight="1" x14ac:dyDescent="0.3">
      <c r="B138" s="53" t="s">
        <v>39</v>
      </c>
      <c r="C138" s="7">
        <f>C132*(C135^2)/2-C130*(C135-te/2)</f>
        <v>-193.03034658938279</v>
      </c>
      <c r="D138" s="3" t="s">
        <v>40</v>
      </c>
      <c r="P138" s="47" t="s">
        <v>135</v>
      </c>
      <c r="Q138" s="48"/>
      <c r="R138" s="52">
        <v>0.7</v>
      </c>
      <c r="S138" s="52">
        <v>0.65</v>
      </c>
    </row>
    <row r="139" spans="2:19" ht="15" customHeight="1" x14ac:dyDescent="0.3">
      <c r="B139" s="53"/>
      <c r="C139" s="7"/>
      <c r="P139" s="47" t="s">
        <v>136</v>
      </c>
      <c r="Q139" s="48"/>
      <c r="R139" s="52">
        <v>0.85</v>
      </c>
      <c r="S139" s="52">
        <v>0.75</v>
      </c>
    </row>
    <row r="140" spans="2:19" ht="15" customHeight="1" x14ac:dyDescent="0.3">
      <c r="B140" s="33" t="s">
        <v>110</v>
      </c>
      <c r="F140" s="5"/>
      <c r="G140" s="35"/>
      <c r="P140" s="47" t="s">
        <v>137</v>
      </c>
      <c r="Q140" s="48"/>
      <c r="R140" s="52">
        <v>0.7</v>
      </c>
      <c r="S140" s="54"/>
    </row>
    <row r="141" spans="2:19" ht="15" customHeight="1" x14ac:dyDescent="0.3">
      <c r="F141" s="5"/>
      <c r="G141" s="35"/>
      <c r="P141" s="47" t="s">
        <v>138</v>
      </c>
      <c r="Q141" s="48"/>
      <c r="R141" s="52">
        <v>0.75</v>
      </c>
      <c r="S141" s="54"/>
    </row>
    <row r="142" spans="2:19" ht="15" customHeight="1" x14ac:dyDescent="0.25">
      <c r="B142" s="118" t="s">
        <v>144</v>
      </c>
      <c r="C142" s="118"/>
      <c r="D142" s="96">
        <v>4.0000000000000001E-3</v>
      </c>
      <c r="E142" s="55"/>
    </row>
    <row r="143" spans="2:19" ht="15" customHeight="1" x14ac:dyDescent="0.3">
      <c r="B143" s="2"/>
      <c r="C143" s="12"/>
      <c r="D143" s="12"/>
    </row>
    <row r="144" spans="2:19" ht="15" customHeight="1" x14ac:dyDescent="0.3">
      <c r="B144" s="2"/>
      <c r="C144" s="12"/>
      <c r="D144" s="12"/>
      <c r="F144" s="55"/>
      <c r="G144" s="12"/>
      <c r="H144" s="34"/>
      <c r="I144" s="55"/>
      <c r="J144" s="12"/>
    </row>
    <row r="145" spans="1:10" ht="15" customHeight="1" x14ac:dyDescent="0.3">
      <c r="B145" s="2" t="s">
        <v>42</v>
      </c>
      <c r="C145" s="9">
        <f>D142*fy/C38</f>
        <v>9.6000000000000002E-2</v>
      </c>
      <c r="D145" s="12"/>
      <c r="F145" s="55"/>
      <c r="G145" s="12"/>
      <c r="H145" s="34"/>
      <c r="I145" s="55"/>
      <c r="J145" s="12"/>
    </row>
    <row r="146" spans="1:10" ht="5.25" customHeight="1" x14ac:dyDescent="0.3">
      <c r="F146" s="12"/>
      <c r="G146" s="34"/>
      <c r="H146" s="55"/>
      <c r="I146" s="12"/>
      <c r="J146" s="12"/>
    </row>
    <row r="147" spans="1:10" ht="15" customHeight="1" x14ac:dyDescent="0.25">
      <c r="B147" s="5" t="s">
        <v>41</v>
      </c>
      <c r="C147" s="7">
        <f>ABS(C138)</f>
        <v>193.03034658938279</v>
      </c>
      <c r="D147" s="3" t="s">
        <v>40</v>
      </c>
      <c r="F147" s="5"/>
      <c r="G147" s="35"/>
    </row>
    <row r="148" spans="1:10" ht="15" customHeight="1" x14ac:dyDescent="0.3">
      <c r="B148" s="34"/>
      <c r="C148" s="56"/>
      <c r="D148" s="57"/>
      <c r="E148" s="12"/>
      <c r="F148" s="58" t="str">
        <f>+LOOKUP(D149,P118:P127,Q118:Q127)</f>
        <v>1"</v>
      </c>
      <c r="G148" s="12"/>
      <c r="H148" s="12"/>
      <c r="I148" s="12"/>
      <c r="J148" s="12"/>
    </row>
    <row r="149" spans="1:10" ht="15" customHeight="1" x14ac:dyDescent="0.3">
      <c r="B149" s="34"/>
      <c r="C149" s="93" t="s">
        <v>141</v>
      </c>
      <c r="D149" s="94">
        <v>8</v>
      </c>
      <c r="E149" s="59" t="s">
        <v>142</v>
      </c>
      <c r="F149" s="55">
        <f>LOOKUP(D149,P118:P127,R118:R127)</f>
        <v>2.54</v>
      </c>
      <c r="G149" s="12" t="s">
        <v>0</v>
      </c>
      <c r="H149" s="34" t="s">
        <v>143</v>
      </c>
      <c r="I149" s="55">
        <f>LOOKUP(D149,P118:P127,S118:S127)</f>
        <v>5.0670747909749778</v>
      </c>
      <c r="J149" s="12" t="s">
        <v>1</v>
      </c>
    </row>
    <row r="150" spans="1:10" ht="15" customHeight="1" x14ac:dyDescent="0.3">
      <c r="B150" s="34"/>
      <c r="C150" s="14" t="s">
        <v>140</v>
      </c>
      <c r="D150" s="95">
        <v>5</v>
      </c>
      <c r="E150" s="3" t="s">
        <v>190</v>
      </c>
      <c r="G150" s="12"/>
      <c r="H150" s="34"/>
      <c r="I150" s="55"/>
      <c r="J150" s="12"/>
    </row>
    <row r="151" spans="1:10" ht="15" customHeight="1" x14ac:dyDescent="0.3">
      <c r="B151" s="34"/>
      <c r="C151" s="90" t="s">
        <v>114</v>
      </c>
      <c r="D151" s="92">
        <v>0.9</v>
      </c>
      <c r="E151" s="12" t="s">
        <v>145</v>
      </c>
      <c r="G151" s="12"/>
      <c r="H151" s="34"/>
      <c r="I151" s="55"/>
      <c r="J151" s="12"/>
    </row>
    <row r="152" spans="1:10" ht="15" customHeight="1" x14ac:dyDescent="0.3">
      <c r="B152" s="34"/>
      <c r="C152" s="2"/>
      <c r="E152" s="12"/>
      <c r="G152" s="12"/>
      <c r="H152" s="34"/>
      <c r="I152" s="55"/>
      <c r="J152" s="12"/>
    </row>
    <row r="153" spans="1:10" ht="15" customHeight="1" x14ac:dyDescent="0.3">
      <c r="B153" s="34"/>
      <c r="C153" s="2"/>
      <c r="E153" s="12"/>
      <c r="G153" s="12"/>
      <c r="H153" s="34"/>
      <c r="I153" s="55"/>
      <c r="J153" s="12"/>
    </row>
    <row r="154" spans="1:10" ht="15" customHeight="1" x14ac:dyDescent="0.25">
      <c r="B154" s="5" t="s">
        <v>193</v>
      </c>
      <c r="C154" s="35">
        <f>SQRT(C147/(D151*C38/1000*C100*C145*(1-0.59*C145)))</f>
        <v>75.091806096669686</v>
      </c>
      <c r="D154" s="3" t="s">
        <v>0</v>
      </c>
      <c r="F154" s="5"/>
      <c r="G154" s="35"/>
    </row>
    <row r="155" spans="1:10" ht="18.75" customHeight="1" x14ac:dyDescent="0.25">
      <c r="B155" s="5"/>
      <c r="C155" s="35"/>
      <c r="F155" s="5"/>
      <c r="G155" s="35"/>
    </row>
    <row r="156" spans="1:10" ht="15" customHeight="1" x14ac:dyDescent="0.25">
      <c r="B156" s="5" t="s">
        <v>43</v>
      </c>
      <c r="C156" s="35">
        <f>C154+D150+F149/2</f>
        <v>81.361806096669682</v>
      </c>
      <c r="D156" s="3" t="s">
        <v>0</v>
      </c>
      <c r="F156" s="5"/>
      <c r="G156" s="35"/>
    </row>
    <row r="157" spans="1:10" ht="6.75" customHeight="1" x14ac:dyDescent="0.25">
      <c r="B157" s="5"/>
      <c r="C157" s="7"/>
      <c r="F157" s="5"/>
      <c r="G157" s="35"/>
    </row>
    <row r="158" spans="1:10" ht="15" customHeight="1" x14ac:dyDescent="0.25">
      <c r="B158" s="6" t="s">
        <v>146</v>
      </c>
      <c r="C158" s="89">
        <v>85</v>
      </c>
      <c r="D158" s="26" t="s">
        <v>0</v>
      </c>
      <c r="G158" s="35"/>
    </row>
    <row r="159" spans="1:10" ht="15" customHeight="1" x14ac:dyDescent="0.25">
      <c r="A159" s="5"/>
    </row>
    <row r="160" spans="1:10" ht="15" customHeight="1" x14ac:dyDescent="0.3">
      <c r="B160" s="33" t="s">
        <v>139</v>
      </c>
      <c r="F160" s="5"/>
      <c r="G160" s="35"/>
    </row>
    <row r="161" spans="2:11" ht="15" customHeight="1" x14ac:dyDescent="0.3">
      <c r="B161" s="33"/>
      <c r="F161" s="5"/>
      <c r="G161" s="35"/>
    </row>
    <row r="162" spans="2:11" ht="15" customHeight="1" x14ac:dyDescent="0.25">
      <c r="B162" s="3" t="s">
        <v>38</v>
      </c>
    </row>
    <row r="163" spans="2:11" ht="15" customHeight="1" x14ac:dyDescent="0.25">
      <c r="B163" s="3" t="str">
        <f>+CONCATENATE("Tramo:  0 ≤ Y ≤ ",G163," :")</f>
        <v>Tramo:  0 ≤ Y ≤ 0.25 :</v>
      </c>
      <c r="F163" s="5" t="s">
        <v>147</v>
      </c>
      <c r="G163" s="35">
        <f>ROUND(C128,3)</f>
        <v>0.25</v>
      </c>
      <c r="I163" s="5" t="s">
        <v>151</v>
      </c>
      <c r="J163" s="35">
        <f>ROUND(C132*C128,3)</f>
        <v>14.446</v>
      </c>
      <c r="K163" s="3" t="s">
        <v>25</v>
      </c>
    </row>
    <row r="164" spans="2:11" ht="15" customHeight="1" x14ac:dyDescent="0.25">
      <c r="B164" s="3" t="str">
        <f>+CONCATENATE("Tramo:  ",te/2," ≤ Y ≤ ",G164," :")</f>
        <v>Tramo:  0.25 ≤ Y ≤ 5.825 :</v>
      </c>
      <c r="F164" s="5" t="s">
        <v>147</v>
      </c>
      <c r="G164" s="60">
        <f>ROUND(+C128+E128,3)</f>
        <v>5.8250000000000002</v>
      </c>
      <c r="I164" s="5" t="s">
        <v>152</v>
      </c>
      <c r="J164" s="35">
        <f>ROUND(C128*C132-C130,3)</f>
        <v>-150.054</v>
      </c>
      <c r="K164" s="3" t="s">
        <v>25</v>
      </c>
    </row>
    <row r="165" spans="2:11" ht="15" customHeight="1" x14ac:dyDescent="0.25">
      <c r="B165" s="3" t="str">
        <f>+CONCATENATE("Tramo:  ",G164," ≤ Y ≤ ",G165," :")</f>
        <v>Tramo:  5.825 ≤ Y ≤ 7.346 :</v>
      </c>
      <c r="F165" s="5" t="s">
        <v>147</v>
      </c>
      <c r="G165" s="60">
        <f>ROUND(+G164+I128,3)</f>
        <v>7.3460000000000001</v>
      </c>
      <c r="I165" s="5" t="s">
        <v>153</v>
      </c>
      <c r="J165" s="35">
        <f>ROUND(C132*(C128+E128)-C130-C131,3)</f>
        <v>-87.915999999999997</v>
      </c>
      <c r="K165" s="3" t="s">
        <v>25</v>
      </c>
    </row>
    <row r="166" spans="2:11" ht="15" customHeight="1" x14ac:dyDescent="0.25">
      <c r="B166" s="3" t="str">
        <f>+CONCATENATE("Tramo:  0 ≤ Y ≤ ",ROUND(I128,3)," :")</f>
        <v>Tramo:  0 ≤ Y ≤ 1.521 :</v>
      </c>
      <c r="F166" s="5" t="s">
        <v>147</v>
      </c>
      <c r="G166" s="60">
        <f>ROUND(I128,3)</f>
        <v>1.5209999999999999</v>
      </c>
      <c r="I166" s="5" t="s">
        <v>154</v>
      </c>
      <c r="J166" s="35">
        <f>C131-I128*C132</f>
        <v>172.08414925373137</v>
      </c>
      <c r="K166" s="3" t="s">
        <v>25</v>
      </c>
    </row>
    <row r="167" spans="2:11" ht="15" customHeight="1" x14ac:dyDescent="0.25">
      <c r="F167" s="5"/>
      <c r="G167" s="60"/>
      <c r="I167" s="5"/>
    </row>
    <row r="168" spans="2:11" ht="15" customHeight="1" x14ac:dyDescent="0.25">
      <c r="F168" s="5"/>
      <c r="G168" s="35"/>
      <c r="H168" s="35">
        <f>J166</f>
        <v>172.08414925373137</v>
      </c>
      <c r="K168" s="5"/>
    </row>
    <row r="169" spans="2:11" ht="15" customHeight="1" x14ac:dyDescent="0.25">
      <c r="F169" s="5"/>
      <c r="G169" s="35"/>
      <c r="K169" s="5"/>
    </row>
    <row r="170" spans="2:11" ht="15" customHeight="1" x14ac:dyDescent="0.25">
      <c r="C170" s="35">
        <f>J163</f>
        <v>14.446</v>
      </c>
      <c r="F170" s="61" t="s">
        <v>149</v>
      </c>
      <c r="G170" s="35"/>
      <c r="K170" s="5"/>
    </row>
    <row r="171" spans="2:11" ht="15" customHeight="1" x14ac:dyDescent="0.25">
      <c r="F171" s="5"/>
      <c r="G171" s="35"/>
      <c r="H171" s="116" t="s">
        <v>113</v>
      </c>
      <c r="I171" s="116"/>
      <c r="K171" s="5"/>
    </row>
    <row r="172" spans="2:11" ht="15" customHeight="1" x14ac:dyDescent="0.25">
      <c r="F172" s="5"/>
      <c r="G172" s="35"/>
      <c r="K172" s="5"/>
    </row>
    <row r="173" spans="2:11" ht="15" customHeight="1" x14ac:dyDescent="0.25">
      <c r="F173" s="5"/>
      <c r="G173" s="35"/>
      <c r="H173" s="122" t="s">
        <v>112</v>
      </c>
      <c r="K173" s="5"/>
    </row>
    <row r="174" spans="2:11" ht="15" customHeight="1" x14ac:dyDescent="0.25">
      <c r="F174" s="5"/>
      <c r="G174" s="35"/>
      <c r="H174" s="122"/>
      <c r="J174" s="62" t="s">
        <v>150</v>
      </c>
      <c r="K174" s="5"/>
    </row>
    <row r="175" spans="2:11" ht="15" customHeight="1" x14ac:dyDescent="0.25">
      <c r="F175" s="5"/>
      <c r="G175" s="35"/>
      <c r="H175" s="50">
        <f>J165</f>
        <v>-87.915999999999997</v>
      </c>
      <c r="K175" s="5"/>
    </row>
    <row r="176" spans="2:11" ht="15" customHeight="1" x14ac:dyDescent="0.25">
      <c r="B176" s="127">
        <f>J164</f>
        <v>-150.054</v>
      </c>
      <c r="C176" s="127"/>
      <c r="E176" s="63" t="s">
        <v>148</v>
      </c>
      <c r="F176" s="5"/>
      <c r="G176" s="35"/>
      <c r="K176" s="5"/>
    </row>
    <row r="177" spans="2:11" ht="15" customHeight="1" x14ac:dyDescent="0.25">
      <c r="F177" s="5"/>
      <c r="G177" s="35"/>
      <c r="K177" s="5"/>
    </row>
    <row r="178" spans="2:11" ht="15" customHeight="1" x14ac:dyDescent="0.3">
      <c r="C178" s="125" t="s">
        <v>111</v>
      </c>
      <c r="D178" s="125"/>
      <c r="F178" s="5"/>
      <c r="G178" s="35"/>
      <c r="K178" s="5"/>
    </row>
    <row r="179" spans="2:11" ht="15" customHeight="1" x14ac:dyDescent="0.3">
      <c r="C179" s="64"/>
      <c r="D179" s="64"/>
      <c r="F179" s="5"/>
      <c r="G179" s="35"/>
      <c r="K179" s="5"/>
    </row>
    <row r="180" spans="2:11" ht="15" customHeight="1" x14ac:dyDescent="0.3">
      <c r="B180" s="34"/>
      <c r="C180" s="56"/>
      <c r="D180" s="57"/>
      <c r="E180" s="12"/>
      <c r="F180" s="58" t="str">
        <f>LOOKUP(D181,P118:P127,Q118:Q127)</f>
        <v>1"</v>
      </c>
      <c r="G180" s="12"/>
      <c r="H180" s="12"/>
      <c r="I180" s="12"/>
      <c r="J180" s="12"/>
      <c r="K180" s="5"/>
    </row>
    <row r="181" spans="2:11" ht="15" customHeight="1" x14ac:dyDescent="0.3">
      <c r="B181" s="34"/>
      <c r="C181" s="93" t="s">
        <v>141</v>
      </c>
      <c r="D181" s="94">
        <v>8</v>
      </c>
      <c r="E181" s="59" t="s">
        <v>142</v>
      </c>
      <c r="F181" s="55">
        <f>LOOKUP(D181,P118:P127,R118:R127)</f>
        <v>2.54</v>
      </c>
      <c r="G181" s="12" t="s">
        <v>0</v>
      </c>
      <c r="H181" s="34" t="s">
        <v>143</v>
      </c>
      <c r="I181" s="55">
        <f>LOOKUP(D181,P118:P127,S118:S127)</f>
        <v>5.0670747909749778</v>
      </c>
      <c r="J181" s="12" t="s">
        <v>1</v>
      </c>
      <c r="K181" s="5"/>
    </row>
    <row r="182" spans="2:11" ht="15" customHeight="1" x14ac:dyDescent="0.3">
      <c r="B182" s="34"/>
      <c r="C182" s="14" t="s">
        <v>140</v>
      </c>
      <c r="D182" s="95">
        <v>5</v>
      </c>
      <c r="E182" s="3" t="s">
        <v>190</v>
      </c>
      <c r="G182" s="12"/>
      <c r="H182" s="34"/>
      <c r="I182" s="55"/>
      <c r="J182" s="12"/>
      <c r="K182" s="5"/>
    </row>
    <row r="183" spans="2:11" ht="15" customHeight="1" x14ac:dyDescent="0.3">
      <c r="C183" s="64"/>
      <c r="D183" s="64"/>
      <c r="F183" s="5"/>
      <c r="G183" s="35"/>
      <c r="K183" s="5"/>
    </row>
    <row r="184" spans="2:11" ht="15" customHeight="1" x14ac:dyDescent="0.25">
      <c r="F184" s="5"/>
      <c r="G184" s="35"/>
    </row>
    <row r="185" spans="2:11" ht="15" customHeight="1" x14ac:dyDescent="0.25">
      <c r="B185" s="5" t="s">
        <v>3</v>
      </c>
      <c r="C185" s="35">
        <f>C158-(D182+F181/2)</f>
        <v>78.73</v>
      </c>
      <c r="D185" s="3" t="s">
        <v>0</v>
      </c>
      <c r="F185" s="5"/>
      <c r="G185" s="35"/>
    </row>
    <row r="186" spans="2:11" ht="15" customHeight="1" x14ac:dyDescent="0.25">
      <c r="F186" s="5"/>
    </row>
    <row r="187" spans="2:11" ht="15" customHeight="1" x14ac:dyDescent="0.25">
      <c r="F187" s="5"/>
      <c r="G187" s="35"/>
      <c r="J187" s="5"/>
      <c r="K187" s="35"/>
    </row>
    <row r="188" spans="2:11" ht="15" customHeight="1" x14ac:dyDescent="0.25">
      <c r="B188" s="5" t="s">
        <v>44</v>
      </c>
      <c r="C188" s="35">
        <f>C35/2+C185/100</f>
        <v>1.0373000000000001</v>
      </c>
      <c r="D188" s="3" t="s">
        <v>17</v>
      </c>
      <c r="F188" s="5" t="s">
        <v>46</v>
      </c>
      <c r="G188" s="60">
        <f>B176+C132*C188</f>
        <v>-90.116019223880585</v>
      </c>
      <c r="H188" s="3" t="s">
        <v>25</v>
      </c>
      <c r="J188" s="5"/>
      <c r="K188" s="35"/>
    </row>
    <row r="189" spans="2:11" ht="15" customHeight="1" x14ac:dyDescent="0.25">
      <c r="F189" s="5"/>
      <c r="J189" s="5"/>
      <c r="K189" s="35"/>
    </row>
    <row r="190" spans="2:11" ht="15" customHeight="1" x14ac:dyDescent="0.25">
      <c r="F190" s="5"/>
      <c r="G190" s="35"/>
      <c r="J190" s="5"/>
      <c r="K190" s="35"/>
    </row>
    <row r="191" spans="2:11" ht="15" customHeight="1" x14ac:dyDescent="0.25">
      <c r="B191" s="5" t="s">
        <v>45</v>
      </c>
      <c r="C191" s="35">
        <f>G35/2+C185/100</f>
        <v>1.1123000000000001</v>
      </c>
      <c r="D191" s="3" t="s">
        <v>17</v>
      </c>
      <c r="F191" s="5" t="s">
        <v>47</v>
      </c>
      <c r="G191" s="7">
        <f>ROUND(H168-C132*C191,2)</f>
        <v>107.81</v>
      </c>
      <c r="H191" s="3" t="s">
        <v>25</v>
      </c>
      <c r="J191" s="5"/>
      <c r="K191" s="35"/>
    </row>
    <row r="192" spans="2:11" ht="15" customHeight="1" x14ac:dyDescent="0.25">
      <c r="J192" s="5"/>
      <c r="K192" s="35"/>
    </row>
    <row r="193" spans="2:11" ht="15" customHeight="1" x14ac:dyDescent="0.3">
      <c r="B193" s="34"/>
      <c r="C193" s="56"/>
      <c r="D193" s="57"/>
      <c r="E193" s="12"/>
      <c r="F193" s="58" t="str">
        <f>+LOOKUP(D194,P118:P127,Q118:Q127)</f>
        <v>3/4"</v>
      </c>
      <c r="G193" s="12"/>
      <c r="H193" s="12"/>
      <c r="I193" s="12"/>
      <c r="J193" s="12"/>
      <c r="K193" s="35"/>
    </row>
    <row r="194" spans="2:11" ht="15" customHeight="1" x14ac:dyDescent="0.3">
      <c r="B194" s="34"/>
      <c r="C194" s="93" t="s">
        <v>141</v>
      </c>
      <c r="D194" s="94">
        <v>6</v>
      </c>
      <c r="E194" s="59" t="s">
        <v>142</v>
      </c>
      <c r="F194" s="55">
        <f>LOOKUP(D194,P118:P127,R118:R127)</f>
        <v>1.905</v>
      </c>
      <c r="G194" s="12" t="s">
        <v>0</v>
      </c>
      <c r="H194" s="34" t="s">
        <v>143</v>
      </c>
      <c r="I194" s="55">
        <f>LOOKUP(D194,P118:P127,S118:S127)</f>
        <v>2.8502295699234246</v>
      </c>
      <c r="J194" s="12" t="s">
        <v>1</v>
      </c>
      <c r="K194" s="35"/>
    </row>
    <row r="195" spans="2:11" ht="15" customHeight="1" x14ac:dyDescent="0.3">
      <c r="B195" s="34"/>
      <c r="C195" s="14" t="s">
        <v>140</v>
      </c>
      <c r="D195" s="95">
        <v>7.5</v>
      </c>
      <c r="E195" s="3" t="s">
        <v>190</v>
      </c>
      <c r="G195" s="12"/>
      <c r="H195" s="34"/>
      <c r="I195" s="55"/>
      <c r="J195" s="12"/>
      <c r="K195" s="35"/>
    </row>
    <row r="196" spans="2:11" ht="15" customHeight="1" x14ac:dyDescent="0.3">
      <c r="B196" s="34"/>
      <c r="C196" s="5"/>
      <c r="D196" s="32"/>
      <c r="G196" s="12"/>
      <c r="H196" s="34"/>
      <c r="I196" s="55"/>
      <c r="J196" s="12"/>
      <c r="K196" s="35"/>
    </row>
    <row r="197" spans="2:11" ht="15" customHeight="1" x14ac:dyDescent="0.25">
      <c r="F197" s="5"/>
      <c r="G197" s="35"/>
      <c r="J197" s="5"/>
      <c r="K197" s="35"/>
    </row>
    <row r="198" spans="2:11" ht="15" customHeight="1" x14ac:dyDescent="0.25">
      <c r="B198" s="5" t="s">
        <v>3</v>
      </c>
      <c r="C198" s="35">
        <f>C158-(D195+F194/2)</f>
        <v>76.547499999999999</v>
      </c>
      <c r="D198" s="3" t="s">
        <v>0</v>
      </c>
      <c r="F198" s="5"/>
      <c r="G198" s="35"/>
      <c r="J198" s="5"/>
      <c r="K198" s="35"/>
    </row>
    <row r="199" spans="2:11" ht="15" customHeight="1" x14ac:dyDescent="0.25">
      <c r="F199" s="5"/>
      <c r="J199" s="5"/>
      <c r="K199" s="35"/>
    </row>
    <row r="200" spans="2:11" ht="15" customHeight="1" x14ac:dyDescent="0.25">
      <c r="F200" s="5"/>
      <c r="G200" s="35"/>
      <c r="J200" s="5"/>
      <c r="K200" s="35"/>
    </row>
    <row r="201" spans="2:11" ht="15" customHeight="1" x14ac:dyDescent="0.25">
      <c r="B201" s="5" t="s">
        <v>50</v>
      </c>
      <c r="C201" s="35">
        <f>G35/2+C198/100</f>
        <v>1.0904750000000001</v>
      </c>
      <c r="D201" s="3" t="s">
        <v>17</v>
      </c>
      <c r="F201" s="5" t="s">
        <v>48</v>
      </c>
      <c r="G201" s="35">
        <f>C132*(ti/2+C95-C201)</f>
        <v>24.905275611940276</v>
      </c>
      <c r="H201" s="3" t="s">
        <v>25</v>
      </c>
      <c r="J201" s="5"/>
      <c r="K201" s="35"/>
    </row>
    <row r="202" spans="2:11" ht="15" customHeight="1" x14ac:dyDescent="0.25">
      <c r="B202" s="5"/>
      <c r="F202" s="5"/>
      <c r="G202" s="35"/>
      <c r="J202" s="5"/>
      <c r="K202" s="35"/>
    </row>
    <row r="203" spans="2:11" ht="15" customHeight="1" x14ac:dyDescent="0.3">
      <c r="B203" s="90" t="s">
        <v>114</v>
      </c>
      <c r="C203" s="92">
        <v>0.85</v>
      </c>
      <c r="D203" s="12" t="s">
        <v>155</v>
      </c>
      <c r="F203" s="5"/>
      <c r="G203" s="35"/>
      <c r="J203" s="5"/>
      <c r="K203" s="35"/>
    </row>
    <row r="204" spans="2:11" ht="3.75" customHeight="1" x14ac:dyDescent="0.3">
      <c r="B204" s="2"/>
      <c r="C204" s="2"/>
      <c r="D204" s="12"/>
      <c r="F204" s="5"/>
      <c r="G204" s="35"/>
      <c r="J204" s="5"/>
      <c r="K204" s="35"/>
    </row>
    <row r="205" spans="2:11" ht="15" customHeight="1" x14ac:dyDescent="0.25">
      <c r="B205" s="5" t="s">
        <v>191</v>
      </c>
      <c r="C205" s="35">
        <f>MAX(G201,G191,G188)</f>
        <v>107.81</v>
      </c>
      <c r="D205" s="3" t="s">
        <v>25</v>
      </c>
      <c r="E205" s="3" t="s">
        <v>192</v>
      </c>
      <c r="J205" s="5"/>
      <c r="K205" s="35"/>
    </row>
    <row r="206" spans="2:11" ht="15" customHeight="1" x14ac:dyDescent="0.25">
      <c r="B206" s="5"/>
      <c r="C206" s="35"/>
      <c r="F206" s="5"/>
      <c r="G206" s="35"/>
      <c r="J206" s="5"/>
      <c r="K206" s="35"/>
    </row>
    <row r="207" spans="2:11" ht="15" customHeight="1" x14ac:dyDescent="0.25">
      <c r="B207" s="5"/>
      <c r="C207" s="35"/>
      <c r="F207" s="5"/>
      <c r="G207" s="35"/>
      <c r="J207" s="5"/>
      <c r="K207" s="35"/>
    </row>
    <row r="208" spans="2:11" ht="15" customHeight="1" x14ac:dyDescent="0.25">
      <c r="B208" s="5" t="s">
        <v>175</v>
      </c>
      <c r="C208" s="35">
        <f>C205/C203</f>
        <v>126.83529411764707</v>
      </c>
      <c r="D208" s="3" t="s">
        <v>25</v>
      </c>
      <c r="F208" s="5"/>
      <c r="G208" s="35"/>
      <c r="J208" s="5"/>
      <c r="K208" s="35"/>
    </row>
    <row r="209" spans="2:12" ht="15" customHeight="1" x14ac:dyDescent="0.25">
      <c r="B209" s="5"/>
      <c r="C209" s="35"/>
      <c r="F209" s="5"/>
      <c r="G209" s="35"/>
      <c r="J209" s="5"/>
      <c r="K209" s="35"/>
    </row>
    <row r="210" spans="2:12" ht="15" customHeight="1" x14ac:dyDescent="0.25">
      <c r="F210" s="5"/>
      <c r="G210" s="35"/>
      <c r="J210" s="5"/>
      <c r="K210" s="35"/>
    </row>
    <row r="211" spans="2:12" ht="15" customHeight="1" x14ac:dyDescent="0.25">
      <c r="B211" s="5" t="s">
        <v>49</v>
      </c>
      <c r="C211" s="35">
        <f>0.53*SQRT(C38)*10*C100*C185/100</f>
        <v>132.47880045799329</v>
      </c>
      <c r="D211" s="3" t="s">
        <v>25</v>
      </c>
      <c r="F211" s="5"/>
      <c r="G211" s="35"/>
      <c r="J211" s="5"/>
      <c r="K211" s="35"/>
    </row>
    <row r="212" spans="2:12" ht="15" customHeight="1" x14ac:dyDescent="0.25">
      <c r="F212" s="5"/>
      <c r="G212" s="35"/>
      <c r="J212" s="5"/>
      <c r="K212" s="35"/>
    </row>
    <row r="213" spans="2:12" ht="15" customHeight="1" x14ac:dyDescent="0.3">
      <c r="B213" s="7" t="s">
        <v>176</v>
      </c>
      <c r="C213" s="12"/>
      <c r="D213" s="9" t="s">
        <v>156</v>
      </c>
      <c r="E213" s="65"/>
      <c r="F213" s="17"/>
      <c r="G213" s="35"/>
    </row>
    <row r="214" spans="2:12" ht="15" customHeight="1" x14ac:dyDescent="0.3">
      <c r="B214" s="7">
        <f>C208</f>
        <v>126.83529411764707</v>
      </c>
      <c r="C214" s="66" t="str">
        <f>IF(B214&lt;D214,"&lt;","&gt;")</f>
        <v>&lt;</v>
      </c>
      <c r="D214" s="7">
        <f>C211</f>
        <v>132.47880045799329</v>
      </c>
      <c r="E214" s="67"/>
      <c r="F214" s="67" t="str">
        <f>IF(B214&gt;D214,"…..VERIFICAR","…..CONFORME")</f>
        <v>…..CONFORME</v>
      </c>
      <c r="G214" s="35"/>
    </row>
    <row r="215" spans="2:12" ht="15" customHeight="1" x14ac:dyDescent="0.25"/>
    <row r="216" spans="2:12" ht="15" customHeight="1" x14ac:dyDescent="0.3">
      <c r="B216" s="33" t="s">
        <v>157</v>
      </c>
      <c r="F216" s="5"/>
      <c r="G216" s="35"/>
    </row>
    <row r="217" spans="2:12" ht="15" customHeight="1" x14ac:dyDescent="0.25"/>
    <row r="218" spans="2:12" ht="15" customHeight="1" x14ac:dyDescent="0.25"/>
    <row r="219" spans="2:12" ht="15" customHeight="1" x14ac:dyDescent="0.25">
      <c r="D219" s="5"/>
      <c r="I219" s="5"/>
    </row>
    <row r="220" spans="2:12" ht="15" customHeight="1" x14ac:dyDescent="0.25">
      <c r="E220" s="116" t="str">
        <f>CONCATENATE(be," + d")</f>
        <v>0.5 + d</v>
      </c>
      <c r="I220" s="119" t="str">
        <f>CONCATENATE(bi," + d")</f>
        <v>0.65 + d</v>
      </c>
      <c r="J220" s="119"/>
    </row>
    <row r="221" spans="2:12" ht="15" customHeight="1" x14ac:dyDescent="0.25">
      <c r="C221" s="118" t="s">
        <v>74</v>
      </c>
      <c r="D221" s="117"/>
      <c r="E221" s="116"/>
      <c r="H221" s="118" t="s">
        <v>75</v>
      </c>
      <c r="I221" s="119"/>
      <c r="J221" s="119"/>
      <c r="K221" s="126">
        <f>C100</f>
        <v>2.4</v>
      </c>
      <c r="L221" s="126"/>
    </row>
    <row r="222" spans="2:12" ht="15" customHeight="1" x14ac:dyDescent="0.25">
      <c r="C222" s="118"/>
      <c r="D222" s="117"/>
      <c r="E222" s="116"/>
      <c r="H222" s="118"/>
      <c r="I222" s="119"/>
      <c r="J222" s="119"/>
    </row>
    <row r="223" spans="2:12" ht="15" customHeight="1" x14ac:dyDescent="0.25">
      <c r="E223" s="116"/>
      <c r="I223" s="119"/>
      <c r="J223" s="119"/>
    </row>
    <row r="224" spans="2:12" ht="15" customHeight="1" x14ac:dyDescent="0.25">
      <c r="C224" s="123" t="str">
        <f>CONCATENATE(C227," + d/2")</f>
        <v>0.5 + d/2</v>
      </c>
      <c r="D224" s="123"/>
      <c r="H224" s="116" t="str">
        <f>CONCATENATE(H227," + d")</f>
        <v>0.65 + d</v>
      </c>
    </row>
    <row r="225" spans="2:10" ht="15" customHeight="1" x14ac:dyDescent="0.25">
      <c r="C225" s="123"/>
      <c r="D225" s="123"/>
      <c r="H225" s="116"/>
    </row>
    <row r="226" spans="2:10" ht="15" customHeight="1" x14ac:dyDescent="0.25"/>
    <row r="227" spans="2:10" ht="15" customHeight="1" x14ac:dyDescent="0.25">
      <c r="C227" s="7">
        <f>te</f>
        <v>0.5</v>
      </c>
      <c r="E227" s="124">
        <f>longitud</f>
        <v>5</v>
      </c>
      <c r="F227" s="124"/>
      <c r="H227" s="7">
        <f>ti</f>
        <v>0.65</v>
      </c>
      <c r="I227" s="127">
        <f>C95</f>
        <v>1.1964912280701752</v>
      </c>
      <c r="J227" s="116"/>
    </row>
    <row r="228" spans="2:10" ht="15" customHeight="1" x14ac:dyDescent="0.25"/>
    <row r="229" spans="2:10" ht="15" customHeight="1" x14ac:dyDescent="0.25">
      <c r="B229" s="68" t="s">
        <v>158</v>
      </c>
      <c r="F229" s="5"/>
      <c r="G229" s="35"/>
    </row>
    <row r="230" spans="2:10" ht="7.5" customHeight="1" x14ac:dyDescent="0.25">
      <c r="F230" s="5"/>
      <c r="G230" s="35"/>
    </row>
    <row r="231" spans="2:10" ht="15" customHeight="1" x14ac:dyDescent="0.25">
      <c r="B231" s="5" t="s">
        <v>3</v>
      </c>
      <c r="C231" s="35">
        <f>C185/100</f>
        <v>0.7873</v>
      </c>
      <c r="D231" s="3" t="s">
        <v>17</v>
      </c>
      <c r="F231" s="5"/>
      <c r="G231" s="35"/>
    </row>
    <row r="232" spans="2:10" ht="15" customHeight="1" x14ac:dyDescent="0.3">
      <c r="B232" s="90" t="s">
        <v>114</v>
      </c>
      <c r="C232" s="91">
        <v>0.85</v>
      </c>
      <c r="D232" s="12" t="s">
        <v>155</v>
      </c>
      <c r="F232" s="5"/>
      <c r="G232" s="35"/>
    </row>
    <row r="233" spans="2:10" ht="4.5" customHeight="1" x14ac:dyDescent="0.3">
      <c r="B233" s="2"/>
      <c r="C233" s="2"/>
      <c r="D233" s="12"/>
      <c r="F233" s="5"/>
      <c r="G233" s="35"/>
    </row>
    <row r="234" spans="2:10" ht="15" customHeight="1" x14ac:dyDescent="0.25">
      <c r="B234" s="5" t="s">
        <v>159</v>
      </c>
      <c r="C234" s="35">
        <f>te+C231</f>
        <v>1.2873000000000001</v>
      </c>
      <c r="D234" s="3" t="s">
        <v>17</v>
      </c>
      <c r="F234" s="5"/>
      <c r="G234" s="35"/>
    </row>
    <row r="235" spans="2:10" ht="15" customHeight="1" x14ac:dyDescent="0.25">
      <c r="B235" s="5" t="s">
        <v>160</v>
      </c>
      <c r="C235" s="35">
        <f>be+C231/2</f>
        <v>0.89365000000000006</v>
      </c>
      <c r="D235" s="3" t="s">
        <v>17</v>
      </c>
      <c r="F235" s="5"/>
      <c r="G235" s="35"/>
    </row>
    <row r="236" spans="2:10" ht="15" customHeight="1" x14ac:dyDescent="0.25">
      <c r="F236" s="5"/>
      <c r="G236" s="35"/>
    </row>
    <row r="237" spans="2:10" ht="15" customHeight="1" x14ac:dyDescent="0.25">
      <c r="F237" s="5"/>
      <c r="G237" s="35"/>
    </row>
    <row r="238" spans="2:10" ht="15" customHeight="1" x14ac:dyDescent="0.25">
      <c r="B238" s="5" t="s">
        <v>51</v>
      </c>
      <c r="C238" s="7">
        <f>ROUND(C105-C115*C234*C235,2)</f>
        <v>136.80000000000001</v>
      </c>
      <c r="D238" s="3" t="s">
        <v>25</v>
      </c>
      <c r="F238" s="5"/>
      <c r="H238" s="5"/>
    </row>
    <row r="239" spans="2:10" ht="15" customHeight="1" x14ac:dyDescent="0.25">
      <c r="B239" s="5"/>
      <c r="C239" s="7"/>
      <c r="F239" s="5"/>
      <c r="H239" s="5"/>
    </row>
    <row r="240" spans="2:10" ht="15" customHeight="1" x14ac:dyDescent="0.25">
      <c r="F240" s="5"/>
      <c r="G240" s="35"/>
    </row>
    <row r="241" spans="2:11" ht="15" customHeight="1" x14ac:dyDescent="0.25">
      <c r="B241" s="2" t="s">
        <v>175</v>
      </c>
      <c r="C241" s="35">
        <f>C238/C232</f>
        <v>160.94117647058826</v>
      </c>
      <c r="D241" s="3" t="s">
        <v>25</v>
      </c>
      <c r="F241" s="5"/>
      <c r="G241" s="35"/>
    </row>
    <row r="242" spans="2:11" ht="15" customHeight="1" x14ac:dyDescent="0.25">
      <c r="B242" s="5"/>
      <c r="C242" s="35"/>
      <c r="F242" s="5"/>
      <c r="G242" s="35"/>
    </row>
    <row r="243" spans="2:11" ht="15" customHeight="1" x14ac:dyDescent="0.25">
      <c r="F243" s="5"/>
      <c r="G243" s="35"/>
    </row>
    <row r="244" spans="2:11" ht="15" customHeight="1" x14ac:dyDescent="0.25">
      <c r="F244" s="5"/>
      <c r="G244" s="35"/>
      <c r="H244" s="5"/>
      <c r="I244" s="7"/>
      <c r="K244" s="7"/>
    </row>
    <row r="245" spans="2:11" ht="15" customHeight="1" x14ac:dyDescent="0.25">
      <c r="F245" s="5"/>
      <c r="G245" s="35"/>
      <c r="H245" s="5"/>
      <c r="I245" s="7"/>
      <c r="K245" s="7"/>
    </row>
    <row r="246" spans="2:11" ht="15" customHeight="1" x14ac:dyDescent="0.25">
      <c r="B246" s="5" t="s">
        <v>52</v>
      </c>
      <c r="C246" s="7">
        <f>MAX(C34:C35)/MIN(C34:C35)</f>
        <v>1</v>
      </c>
      <c r="F246" s="5"/>
      <c r="G246" s="35"/>
      <c r="H246" s="5"/>
      <c r="I246" s="7"/>
      <c r="K246" s="7"/>
    </row>
    <row r="247" spans="2:11" ht="15" customHeight="1" x14ac:dyDescent="0.25">
      <c r="B247" s="5"/>
      <c r="C247" s="7"/>
      <c r="F247" s="5"/>
      <c r="G247" s="35"/>
      <c r="H247" s="5"/>
      <c r="I247" s="7"/>
      <c r="K247" s="7"/>
    </row>
    <row r="248" spans="2:11" ht="15" customHeight="1" x14ac:dyDescent="0.25">
      <c r="B248" s="5"/>
      <c r="C248" s="7"/>
      <c r="F248" s="5"/>
      <c r="G248" s="35"/>
      <c r="H248" s="5"/>
      <c r="I248" s="7"/>
      <c r="K248" s="7"/>
    </row>
    <row r="249" spans="2:11" ht="15" customHeight="1" x14ac:dyDescent="0.25">
      <c r="B249" s="5" t="s">
        <v>172</v>
      </c>
      <c r="C249" s="7">
        <f>0.27*(2+4/C246)</f>
        <v>1.62</v>
      </c>
      <c r="F249" s="5"/>
      <c r="G249" s="35"/>
      <c r="H249" s="5"/>
      <c r="I249" s="7"/>
      <c r="K249" s="7"/>
    </row>
    <row r="250" spans="2:11" ht="6.75" customHeight="1" x14ac:dyDescent="0.25">
      <c r="B250" s="5"/>
      <c r="C250" s="7"/>
      <c r="F250" s="5"/>
      <c r="G250" s="35"/>
      <c r="H250" s="5"/>
      <c r="I250" s="7"/>
      <c r="K250" s="7"/>
    </row>
    <row r="251" spans="2:11" ht="15" customHeight="1" x14ac:dyDescent="0.25">
      <c r="B251" s="5" t="s">
        <v>173</v>
      </c>
      <c r="C251" s="7">
        <f>IF(C249&gt;1.1,1.1,IF(C249&lt;1.1,C249))</f>
        <v>1.1000000000000001</v>
      </c>
      <c r="F251" s="5"/>
      <c r="G251" s="35"/>
      <c r="H251" s="5"/>
      <c r="I251" s="7"/>
      <c r="K251" s="7"/>
    </row>
    <row r="252" spans="2:11" ht="15" customHeight="1" x14ac:dyDescent="0.25">
      <c r="B252" s="5"/>
      <c r="C252" s="7"/>
      <c r="F252" s="5"/>
      <c r="G252" s="35"/>
      <c r="H252" s="5"/>
      <c r="I252" s="7"/>
      <c r="K252" s="7"/>
    </row>
    <row r="253" spans="2:11" ht="15" customHeight="1" x14ac:dyDescent="0.25">
      <c r="B253" s="5"/>
      <c r="C253" s="7"/>
      <c r="F253" s="5"/>
      <c r="G253" s="35"/>
      <c r="H253" s="5"/>
      <c r="I253" s="7"/>
      <c r="K253" s="7"/>
    </row>
    <row r="254" spans="2:11" ht="15" customHeight="1" x14ac:dyDescent="0.25">
      <c r="B254" s="5" t="s">
        <v>174</v>
      </c>
      <c r="C254" s="35">
        <f>2*C235+C234</f>
        <v>3.0746000000000002</v>
      </c>
      <c r="D254" s="3" t="s">
        <v>0</v>
      </c>
      <c r="F254" s="5"/>
      <c r="G254" s="35"/>
      <c r="H254" s="5"/>
      <c r="I254" s="7"/>
      <c r="K254" s="7"/>
    </row>
    <row r="255" spans="2:11" ht="15" customHeight="1" x14ac:dyDescent="0.25">
      <c r="B255" s="5"/>
      <c r="C255" s="7"/>
      <c r="F255" s="5"/>
      <c r="G255" s="35"/>
      <c r="H255" s="5"/>
      <c r="I255" s="7"/>
      <c r="K255" s="7"/>
    </row>
    <row r="256" spans="2:11" ht="15" customHeight="1" x14ac:dyDescent="0.25">
      <c r="F256" s="5"/>
      <c r="G256" s="35"/>
      <c r="H256" s="5"/>
      <c r="I256" s="7"/>
      <c r="K256" s="7"/>
    </row>
    <row r="257" spans="2:11" ht="15" customHeight="1" x14ac:dyDescent="0.25">
      <c r="B257" s="5" t="s">
        <v>49</v>
      </c>
      <c r="C257" s="35">
        <f>C251*SQRT(C38)*10*(C234+2*C235)*C231</f>
        <v>352.24155021773646</v>
      </c>
      <c r="D257" s="3" t="s">
        <v>25</v>
      </c>
      <c r="F257" s="5"/>
      <c r="G257" s="35"/>
      <c r="J257" s="32"/>
      <c r="K257" s="69"/>
    </row>
    <row r="258" spans="2:11" ht="15" customHeight="1" x14ac:dyDescent="0.25">
      <c r="B258" s="5"/>
      <c r="F258" s="5"/>
      <c r="G258" s="35"/>
      <c r="J258" s="32"/>
    </row>
    <row r="259" spans="2:11" ht="15" customHeight="1" x14ac:dyDescent="0.25">
      <c r="B259" s="7" t="s">
        <v>176</v>
      </c>
      <c r="D259" s="7" t="s">
        <v>156</v>
      </c>
      <c r="E259" s="35"/>
      <c r="F259" s="5"/>
      <c r="J259" s="32"/>
    </row>
    <row r="260" spans="2:11" ht="15" customHeight="1" x14ac:dyDescent="0.3">
      <c r="B260" s="35">
        <f>C241</f>
        <v>160.94117647058826</v>
      </c>
      <c r="C260" s="66" t="str">
        <f>IF(B260&lt;D260,"&lt;",IF(B260&gt;D260,"&gt;"))</f>
        <v>&lt;</v>
      </c>
      <c r="D260" s="7">
        <f>C257</f>
        <v>352.24155021773646</v>
      </c>
      <c r="F260" s="67" t="str">
        <f>IF(B260&gt;D260,"…..VERIFICAR","…..CONFORME")</f>
        <v>…..CONFORME</v>
      </c>
      <c r="J260" s="32"/>
    </row>
    <row r="261" spans="2:11" ht="15" customHeight="1" x14ac:dyDescent="0.25">
      <c r="F261" s="5"/>
      <c r="G261" s="35"/>
    </row>
    <row r="262" spans="2:11" ht="15" customHeight="1" x14ac:dyDescent="0.25">
      <c r="B262" s="68" t="s">
        <v>177</v>
      </c>
      <c r="F262" s="5"/>
      <c r="G262" s="35"/>
    </row>
    <row r="263" spans="2:11" ht="15" customHeight="1" x14ac:dyDescent="0.25">
      <c r="B263" s="68"/>
      <c r="F263" s="5"/>
      <c r="G263" s="35"/>
    </row>
    <row r="264" spans="2:11" ht="15" customHeight="1" x14ac:dyDescent="0.25">
      <c r="B264" s="5" t="s">
        <v>3</v>
      </c>
      <c r="C264" s="35">
        <f>C185/100</f>
        <v>0.7873</v>
      </c>
      <c r="D264" s="3" t="s">
        <v>17</v>
      </c>
      <c r="F264" s="5"/>
      <c r="G264" s="35"/>
    </row>
    <row r="265" spans="2:11" ht="15" customHeight="1" x14ac:dyDescent="0.25">
      <c r="B265" s="5" t="s">
        <v>178</v>
      </c>
      <c r="C265" s="35">
        <f>bi+C264</f>
        <v>1.4373</v>
      </c>
      <c r="D265" s="3" t="s">
        <v>17</v>
      </c>
      <c r="F265" s="5"/>
      <c r="G265" s="35"/>
    </row>
    <row r="266" spans="2:11" ht="15" customHeight="1" x14ac:dyDescent="0.25">
      <c r="B266" s="5" t="s">
        <v>179</v>
      </c>
      <c r="C266" s="35">
        <f>ti+C264</f>
        <v>1.4373</v>
      </c>
      <c r="D266" s="3" t="s">
        <v>17</v>
      </c>
      <c r="F266" s="5"/>
      <c r="G266" s="35"/>
    </row>
    <row r="267" spans="2:11" ht="12" customHeight="1" x14ac:dyDescent="0.25">
      <c r="B267" s="68"/>
      <c r="F267" s="5"/>
      <c r="G267" s="35"/>
    </row>
    <row r="268" spans="2:11" ht="15" customHeight="1" x14ac:dyDescent="0.25">
      <c r="F268" s="5"/>
      <c r="G268" s="35"/>
    </row>
    <row r="269" spans="2:11" ht="15" customHeight="1" x14ac:dyDescent="0.25">
      <c r="B269" s="5" t="s">
        <v>51</v>
      </c>
      <c r="C269" s="35">
        <f>C107-C115*C265*C266</f>
        <v>210.2627991955373</v>
      </c>
      <c r="D269" s="3" t="s">
        <v>25</v>
      </c>
      <c r="F269" s="5"/>
      <c r="H269" s="5"/>
      <c r="I269" s="35"/>
    </row>
    <row r="270" spans="2:11" ht="15" customHeight="1" x14ac:dyDescent="0.25">
      <c r="B270" s="5"/>
      <c r="C270" s="35"/>
      <c r="F270" s="5"/>
      <c r="H270" s="5"/>
      <c r="I270" s="35"/>
    </row>
    <row r="271" spans="2:11" ht="15" customHeight="1" x14ac:dyDescent="0.25">
      <c r="B271" s="5"/>
      <c r="C271" s="35"/>
      <c r="F271" s="5"/>
      <c r="H271" s="5"/>
      <c r="I271" s="35"/>
    </row>
    <row r="272" spans="2:11" ht="15" customHeight="1" x14ac:dyDescent="0.25">
      <c r="B272" s="5" t="s">
        <v>175</v>
      </c>
      <c r="C272" s="35">
        <f>C269/C232</f>
        <v>247.3679990535733</v>
      </c>
      <c r="D272" s="3" t="s">
        <v>25</v>
      </c>
      <c r="F272" s="5"/>
      <c r="H272" s="5"/>
      <c r="I272" s="35"/>
    </row>
    <row r="273" spans="2:11" ht="15" customHeight="1" x14ac:dyDescent="0.25">
      <c r="B273" s="5"/>
      <c r="C273" s="35"/>
      <c r="F273" s="5"/>
      <c r="H273" s="5"/>
      <c r="I273" s="35"/>
    </row>
    <row r="274" spans="2:11" ht="15" customHeight="1" x14ac:dyDescent="0.25">
      <c r="F274" s="5"/>
      <c r="G274" s="35"/>
    </row>
    <row r="275" spans="2:11" ht="4.5" customHeight="1" x14ac:dyDescent="0.25">
      <c r="F275" s="5"/>
      <c r="G275" s="35"/>
    </row>
    <row r="276" spans="2:11" ht="15" customHeight="1" x14ac:dyDescent="0.25">
      <c r="F276" s="5"/>
      <c r="G276" s="35"/>
      <c r="H276" s="5"/>
      <c r="K276" s="7"/>
    </row>
    <row r="277" spans="2:11" ht="15" customHeight="1" x14ac:dyDescent="0.25">
      <c r="F277" s="5"/>
      <c r="G277" s="35"/>
      <c r="H277" s="5"/>
      <c r="I277" s="7"/>
      <c r="K277" s="7"/>
    </row>
    <row r="278" spans="2:11" ht="15" customHeight="1" x14ac:dyDescent="0.25">
      <c r="B278" s="5" t="s">
        <v>52</v>
      </c>
      <c r="C278" s="35">
        <f>MAX(G34:G35)/MIN(G34:G35)</f>
        <v>1</v>
      </c>
      <c r="F278" s="5"/>
      <c r="G278" s="35"/>
      <c r="H278" s="5"/>
      <c r="I278" s="7"/>
      <c r="K278" s="7"/>
    </row>
    <row r="279" spans="2:11" ht="15" customHeight="1" x14ac:dyDescent="0.25">
      <c r="B279" s="5"/>
      <c r="C279" s="7"/>
      <c r="F279" s="5"/>
      <c r="G279" s="35"/>
      <c r="H279" s="5"/>
      <c r="I279" s="7"/>
      <c r="K279" s="7"/>
    </row>
    <row r="280" spans="2:11" ht="15" customHeight="1" x14ac:dyDescent="0.25">
      <c r="B280" s="5"/>
      <c r="C280" s="7"/>
      <c r="F280" s="5"/>
      <c r="G280" s="35"/>
      <c r="H280" s="5"/>
      <c r="I280" s="7"/>
      <c r="K280" s="7"/>
    </row>
    <row r="281" spans="2:11" ht="15" customHeight="1" x14ac:dyDescent="0.25">
      <c r="B281" s="5" t="s">
        <v>172</v>
      </c>
      <c r="C281" s="35">
        <f>0.27*(2+4/C278)</f>
        <v>1.62</v>
      </c>
      <c r="F281" s="5"/>
      <c r="G281" s="35"/>
      <c r="H281" s="5"/>
      <c r="I281" s="7"/>
      <c r="K281" s="7"/>
    </row>
    <row r="282" spans="2:11" ht="6.75" customHeight="1" x14ac:dyDescent="0.25">
      <c r="B282" s="5"/>
      <c r="C282" s="7"/>
      <c r="F282" s="5"/>
      <c r="G282" s="35"/>
      <c r="H282" s="5"/>
      <c r="I282" s="7"/>
      <c r="K282" s="7"/>
    </row>
    <row r="283" spans="2:11" ht="15" customHeight="1" x14ac:dyDescent="0.25">
      <c r="B283" s="5" t="s">
        <v>173</v>
      </c>
      <c r="C283" s="7">
        <f>IF(C281&gt;1.1,1.1,IF(C281&lt;1.1,C281))</f>
        <v>1.1000000000000001</v>
      </c>
      <c r="F283" s="5"/>
      <c r="G283" s="35"/>
      <c r="J283" s="32"/>
      <c r="K283" s="69"/>
    </row>
    <row r="284" spans="2:11" ht="15" customHeight="1" x14ac:dyDescent="0.25">
      <c r="B284" s="5"/>
      <c r="C284" s="7"/>
      <c r="F284" s="5"/>
      <c r="G284" s="35"/>
      <c r="J284" s="32"/>
    </row>
    <row r="285" spans="2:11" ht="15" customHeight="1" x14ac:dyDescent="0.25">
      <c r="B285" s="5"/>
      <c r="C285" s="7"/>
      <c r="F285" s="35"/>
      <c r="G285" s="5"/>
      <c r="J285" s="32"/>
    </row>
    <row r="286" spans="2:11" ht="15" customHeight="1" x14ac:dyDescent="0.25">
      <c r="B286" s="5" t="s">
        <v>174</v>
      </c>
      <c r="C286" s="35">
        <f>2*C266+2*C265</f>
        <v>5.7492000000000001</v>
      </c>
      <c r="D286" s="3" t="s">
        <v>0</v>
      </c>
      <c r="G286" s="70"/>
      <c r="J286" s="32"/>
    </row>
    <row r="287" spans="2:11" ht="15" customHeight="1" x14ac:dyDescent="0.25">
      <c r="B287" s="5"/>
      <c r="C287" s="7"/>
      <c r="G287" s="70"/>
      <c r="J287" s="32"/>
    </row>
    <row r="288" spans="2:11" ht="15" customHeight="1" x14ac:dyDescent="0.25">
      <c r="F288" s="5"/>
      <c r="G288" s="35"/>
      <c r="J288" s="32"/>
    </row>
    <row r="289" spans="2:18" ht="15" customHeight="1" x14ac:dyDescent="0.25">
      <c r="B289" s="5" t="s">
        <v>49</v>
      </c>
      <c r="C289" s="35">
        <f>C283*SQRT(C38)*10*C286*C231</f>
        <v>658.65710027704756</v>
      </c>
      <c r="D289" s="3" t="s">
        <v>25</v>
      </c>
      <c r="F289" s="5"/>
      <c r="G289" s="35"/>
      <c r="J289" s="32"/>
    </row>
    <row r="290" spans="2:18" ht="15" customHeight="1" x14ac:dyDescent="0.25">
      <c r="B290" s="5"/>
      <c r="F290" s="5"/>
      <c r="G290" s="35"/>
      <c r="J290" s="32"/>
    </row>
    <row r="291" spans="2:18" ht="15" customHeight="1" x14ac:dyDescent="0.25">
      <c r="B291" s="7" t="s">
        <v>176</v>
      </c>
      <c r="D291" s="7" t="s">
        <v>156</v>
      </c>
      <c r="E291" s="35"/>
      <c r="F291" s="5"/>
      <c r="J291" s="32"/>
    </row>
    <row r="292" spans="2:18" ht="15" customHeight="1" x14ac:dyDescent="0.3">
      <c r="B292" s="35">
        <f>C272</f>
        <v>247.3679990535733</v>
      </c>
      <c r="C292" s="66" t="str">
        <f>IF(B292&lt;D292,"&lt;",IF(B292&gt;D292,"&gt;"))</f>
        <v>&lt;</v>
      </c>
      <c r="D292" s="35">
        <f>C289</f>
        <v>658.65710027704756</v>
      </c>
      <c r="F292" s="67" t="str">
        <f>IF(B292&gt;D292,"…..VERIFICAR",IF(B292&lt;D292,"…..CONFORME"))</f>
        <v>…..CONFORME</v>
      </c>
      <c r="J292" s="32"/>
    </row>
    <row r="293" spans="2:18" ht="15" customHeight="1" x14ac:dyDescent="0.25">
      <c r="B293" s="5"/>
      <c r="C293" s="7"/>
      <c r="G293" s="70"/>
      <c r="J293" s="32"/>
    </row>
    <row r="294" spans="2:18" ht="15" customHeight="1" x14ac:dyDescent="0.3">
      <c r="B294" s="33" t="s">
        <v>180</v>
      </c>
      <c r="F294" s="5"/>
      <c r="G294" s="35"/>
    </row>
    <row r="295" spans="2:18" ht="15" customHeight="1" x14ac:dyDescent="0.25">
      <c r="B295" s="68"/>
      <c r="F295" s="5"/>
      <c r="G295" s="35"/>
    </row>
    <row r="296" spans="2:18" ht="15" customHeight="1" x14ac:dyDescent="0.25">
      <c r="B296" s="68" t="s">
        <v>181</v>
      </c>
      <c r="F296" s="5"/>
      <c r="G296" s="35"/>
    </row>
    <row r="297" spans="2:18" ht="15" customHeight="1" x14ac:dyDescent="0.25">
      <c r="F297" s="7"/>
      <c r="H297" s="26"/>
    </row>
    <row r="298" spans="2:18" ht="15" customHeight="1" x14ac:dyDescent="0.3">
      <c r="B298" s="90" t="s">
        <v>114</v>
      </c>
      <c r="C298" s="91">
        <v>0.9</v>
      </c>
      <c r="D298" s="12" t="s">
        <v>145</v>
      </c>
      <c r="F298" s="7"/>
      <c r="G298" s="35"/>
      <c r="H298" s="26"/>
    </row>
    <row r="299" spans="2:18" ht="15" customHeight="1" x14ac:dyDescent="0.25">
      <c r="B299" s="5" t="s">
        <v>41</v>
      </c>
      <c r="C299" s="7">
        <f>ABS(C138)</f>
        <v>193.03034658938279</v>
      </c>
      <c r="D299" s="3" t="s">
        <v>40</v>
      </c>
      <c r="G299" s="35"/>
      <c r="P299" s="76" t="s">
        <v>53</v>
      </c>
      <c r="Q299" s="114">
        <f>C302</f>
        <v>15.746</v>
      </c>
      <c r="R299" s="1" t="s">
        <v>0</v>
      </c>
    </row>
    <row r="300" spans="2:18" ht="15" customHeight="1" x14ac:dyDescent="0.25">
      <c r="B300" s="5"/>
      <c r="C300" s="7"/>
      <c r="G300" s="35"/>
      <c r="P300" s="77" t="s">
        <v>54</v>
      </c>
      <c r="Q300" s="78">
        <f>(C299*100000)/(C298*C39*(C185-Q299/2))</f>
        <v>72.069420461564093</v>
      </c>
      <c r="R300" s="79" t="s">
        <v>1</v>
      </c>
    </row>
    <row r="301" spans="2:18" ht="15" customHeight="1" x14ac:dyDescent="0.25">
      <c r="B301" s="5"/>
      <c r="F301" s="5"/>
      <c r="G301" s="35"/>
      <c r="P301" s="76" t="s">
        <v>53</v>
      </c>
      <c r="Q301" s="80">
        <f>+Q300*fy/(0.85*C38*C100*100)</f>
        <v>8.4787553484193054</v>
      </c>
      <c r="R301" s="1" t="s">
        <v>0</v>
      </c>
    </row>
    <row r="302" spans="2:18" ht="15" customHeight="1" x14ac:dyDescent="0.25">
      <c r="B302" s="5" t="s">
        <v>53</v>
      </c>
      <c r="C302" s="35">
        <f>C185/5</f>
        <v>15.746</v>
      </c>
      <c r="D302" s="3" t="s">
        <v>0</v>
      </c>
      <c r="P302" s="77" t="s">
        <v>54</v>
      </c>
      <c r="Q302" s="78">
        <f>(C299*100000)/(C298*C39*(C185-Q301/2))</f>
        <v>68.553903380090546</v>
      </c>
      <c r="R302" s="79" t="s">
        <v>1</v>
      </c>
    </row>
    <row r="303" spans="2:18" ht="15" customHeight="1" x14ac:dyDescent="0.25">
      <c r="B303" s="5"/>
      <c r="C303" s="7"/>
      <c r="F303" s="50"/>
      <c r="G303" s="5"/>
      <c r="H303" s="7"/>
      <c r="P303" s="76" t="s">
        <v>53</v>
      </c>
      <c r="Q303" s="78">
        <f>+Q302*fy/(0.85*C38*C100*100)</f>
        <v>8.065165103540064</v>
      </c>
      <c r="R303" s="1" t="s">
        <v>0</v>
      </c>
    </row>
    <row r="304" spans="2:18" ht="15" customHeight="1" x14ac:dyDescent="0.25">
      <c r="B304" s="5"/>
      <c r="C304" s="7"/>
      <c r="G304" s="5"/>
      <c r="H304" s="7"/>
      <c r="P304" s="77" t="s">
        <v>54</v>
      </c>
      <c r="Q304" s="78">
        <f>(C299*100000)/(C298*C39*(C185-Q303/2))</f>
        <v>68.364116191624163</v>
      </c>
      <c r="R304" s="79" t="s">
        <v>1</v>
      </c>
    </row>
    <row r="305" spans="1:18" ht="15" customHeight="1" x14ac:dyDescent="0.25">
      <c r="B305" s="5" t="s">
        <v>54</v>
      </c>
      <c r="C305" s="35">
        <f>(C299*100000)/(C298*C39*(C185-C302/2))</f>
        <v>72.069420461564093</v>
      </c>
      <c r="D305" s="3" t="s">
        <v>1</v>
      </c>
      <c r="G305" s="5"/>
      <c r="H305" s="7"/>
      <c r="P305" s="76" t="s">
        <v>53</v>
      </c>
      <c r="Q305" s="78">
        <f>+Q304*fy/(0.85*C38*C100*100)</f>
        <v>8.0428371990146061</v>
      </c>
      <c r="R305" s="1" t="s">
        <v>0</v>
      </c>
    </row>
    <row r="306" spans="1:18" ht="15" customHeight="1" x14ac:dyDescent="0.25">
      <c r="B306" s="5"/>
      <c r="F306" s="35"/>
      <c r="P306" s="77" t="s">
        <v>54</v>
      </c>
      <c r="Q306" s="78">
        <f>(C299*100000)/(C298*C39*(C185-Q305/2))</f>
        <v>68.353900313938624</v>
      </c>
      <c r="R306" s="79" t="s">
        <v>1</v>
      </c>
    </row>
    <row r="307" spans="1:18" ht="15" customHeight="1" x14ac:dyDescent="0.25">
      <c r="B307" s="5"/>
      <c r="F307" s="35"/>
    </row>
    <row r="308" spans="1:18" ht="15" customHeight="1" x14ac:dyDescent="0.25">
      <c r="B308" s="5" t="s">
        <v>53</v>
      </c>
      <c r="C308" s="35">
        <f>Q305</f>
        <v>8.0428371990146061</v>
      </c>
      <c r="D308" s="3" t="s">
        <v>0</v>
      </c>
    </row>
    <row r="309" spans="1:18" ht="15" customHeight="1" x14ac:dyDescent="0.25">
      <c r="B309" s="5"/>
      <c r="C309" s="7"/>
      <c r="F309" s="5"/>
      <c r="G309" s="7"/>
    </row>
    <row r="310" spans="1:18" ht="15" customHeight="1" x14ac:dyDescent="0.25">
      <c r="B310" s="5"/>
      <c r="C310" s="7"/>
      <c r="F310" s="5"/>
      <c r="G310" s="7"/>
    </row>
    <row r="311" spans="1:18" ht="15" customHeight="1" x14ac:dyDescent="0.25">
      <c r="B311" s="5" t="s">
        <v>54</v>
      </c>
      <c r="C311" s="35">
        <f>Q306</f>
        <v>68.353900313938624</v>
      </c>
      <c r="D311" s="3" t="s">
        <v>1</v>
      </c>
      <c r="F311" s="5"/>
      <c r="G311" s="7"/>
    </row>
    <row r="312" spans="1:18" ht="15" customHeight="1" x14ac:dyDescent="0.25">
      <c r="B312" s="5"/>
      <c r="C312" s="35"/>
      <c r="F312" s="5"/>
      <c r="G312" s="7"/>
    </row>
    <row r="313" spans="1:18" ht="15" customHeight="1" x14ac:dyDescent="0.3">
      <c r="A313" s="12"/>
      <c r="B313" s="33"/>
      <c r="C313" s="9"/>
      <c r="D313" s="12"/>
    </row>
    <row r="314" spans="1:18" ht="15" customHeight="1" x14ac:dyDescent="0.25">
      <c r="A314" s="82"/>
      <c r="B314" s="55" t="s">
        <v>62</v>
      </c>
      <c r="C314" s="85">
        <f>0.0018*C100*100*C185</f>
        <v>34.011360000000003</v>
      </c>
      <c r="D314" s="86" t="s">
        <v>1</v>
      </c>
    </row>
    <row r="315" spans="1:18" ht="15" customHeight="1" x14ac:dyDescent="0.25">
      <c r="A315" s="82"/>
      <c r="B315" s="55"/>
      <c r="C315" s="55"/>
      <c r="D315" s="86"/>
    </row>
    <row r="316" spans="1:18" ht="15" customHeight="1" x14ac:dyDescent="0.25">
      <c r="B316" s="14" t="s">
        <v>183</v>
      </c>
      <c r="C316" s="81">
        <f>MAX(C311,C314)</f>
        <v>68.353900313938624</v>
      </c>
      <c r="D316" s="23" t="s">
        <v>1</v>
      </c>
      <c r="F316" s="5"/>
      <c r="G316" s="7"/>
    </row>
    <row r="317" spans="1:18" ht="15" customHeight="1" x14ac:dyDescent="0.25">
      <c r="B317" s="14"/>
      <c r="C317" s="81"/>
      <c r="D317" s="23"/>
      <c r="F317" s="5"/>
      <c r="G317" s="7"/>
    </row>
    <row r="318" spans="1:18" ht="15" customHeight="1" x14ac:dyDescent="0.3">
      <c r="A318" s="82"/>
      <c r="B318" s="55"/>
      <c r="C318" s="12"/>
      <c r="D318" s="82"/>
      <c r="E318" s="55"/>
      <c r="F318" s="12"/>
      <c r="G318" s="82"/>
      <c r="H318" s="55"/>
      <c r="I318" s="12"/>
    </row>
    <row r="319" spans="1:18" ht="15" customHeight="1" x14ac:dyDescent="0.3">
      <c r="A319" s="82"/>
      <c r="B319" s="83" t="s">
        <v>184</v>
      </c>
      <c r="C319" s="84">
        <f>ROUNDUP(C316/I149,0)</f>
        <v>14</v>
      </c>
      <c r="D319" s="82"/>
      <c r="E319" s="55"/>
      <c r="F319" s="12"/>
      <c r="G319" s="82"/>
      <c r="H319" s="55"/>
      <c r="I319" s="12"/>
    </row>
    <row r="320" spans="1:18" ht="15" customHeight="1" x14ac:dyDescent="0.3">
      <c r="A320" s="82"/>
      <c r="B320" s="55"/>
      <c r="C320" s="12"/>
      <c r="D320" s="82"/>
      <c r="E320" s="55"/>
      <c r="F320" s="12"/>
      <c r="G320" s="82"/>
      <c r="H320" s="55"/>
      <c r="I320" s="12"/>
    </row>
    <row r="321" spans="1:14" ht="15" customHeight="1" x14ac:dyDescent="0.3">
      <c r="A321" s="82"/>
      <c r="B321" s="55"/>
      <c r="C321" s="12"/>
      <c r="D321" s="82"/>
      <c r="E321" s="55"/>
      <c r="F321" s="12"/>
      <c r="G321" s="82"/>
      <c r="H321" s="55"/>
      <c r="I321" s="12"/>
    </row>
    <row r="322" spans="1:14" ht="15" customHeight="1" x14ac:dyDescent="0.3">
      <c r="A322" s="82"/>
      <c r="B322" s="83" t="s">
        <v>185</v>
      </c>
      <c r="C322" s="85">
        <f>+(C100-2*D150/100-F149/100)/(C319-1)</f>
        <v>0.17496923076923077</v>
      </c>
      <c r="D322" s="86" t="s">
        <v>17</v>
      </c>
      <c r="E322" s="55"/>
      <c r="F322" s="12"/>
      <c r="G322" s="82"/>
      <c r="H322" s="55"/>
      <c r="I322" s="12"/>
    </row>
    <row r="323" spans="1:14" ht="15" customHeight="1" x14ac:dyDescent="0.3">
      <c r="A323" s="82"/>
      <c r="B323" s="83"/>
      <c r="C323" s="55"/>
      <c r="D323" s="86"/>
      <c r="E323" s="55"/>
      <c r="F323" s="12"/>
      <c r="G323" s="82"/>
      <c r="H323" s="55"/>
      <c r="I323" s="12"/>
    </row>
    <row r="324" spans="1:14" ht="15" customHeight="1" x14ac:dyDescent="0.3">
      <c r="A324" s="82"/>
      <c r="B324" s="55" t="s">
        <v>186</v>
      </c>
      <c r="C324" s="101">
        <f>C319</f>
        <v>14</v>
      </c>
      <c r="D324" s="102" t="s">
        <v>187</v>
      </c>
      <c r="E324" s="103" t="str">
        <f>F148</f>
        <v>1"</v>
      </c>
      <c r="F324" s="103" t="s">
        <v>58</v>
      </c>
      <c r="G324" s="104">
        <f>C322</f>
        <v>0.17496923076923077</v>
      </c>
      <c r="H324" s="105" t="s">
        <v>17</v>
      </c>
      <c r="I324" s="12"/>
    </row>
    <row r="325" spans="1:14" ht="15" customHeight="1" x14ac:dyDescent="0.25">
      <c r="B325" s="14"/>
      <c r="C325" s="81"/>
      <c r="D325" s="23"/>
      <c r="F325" s="5"/>
      <c r="G325" s="7"/>
    </row>
    <row r="326" spans="1:14" ht="19.5" customHeight="1" x14ac:dyDescent="0.25">
      <c r="A326" s="73"/>
      <c r="B326" s="87" t="s">
        <v>55</v>
      </c>
    </row>
    <row r="327" spans="1:14" ht="15" customHeight="1" x14ac:dyDescent="0.25">
      <c r="A327" s="73"/>
      <c r="H327" s="5"/>
      <c r="K327" s="5"/>
    </row>
    <row r="328" spans="1:14" ht="15" customHeight="1" x14ac:dyDescent="0.25">
      <c r="A328" s="73"/>
      <c r="B328" s="5" t="s">
        <v>56</v>
      </c>
      <c r="C328" s="75">
        <f>C316/(C100*100*C185)</f>
        <v>3.6175272192905403E-3</v>
      </c>
      <c r="E328" s="5" t="s">
        <v>57</v>
      </c>
      <c r="F328" s="74">
        <v>1.8E-3</v>
      </c>
    </row>
    <row r="329" spans="1:14" ht="15" customHeight="1" x14ac:dyDescent="0.25">
      <c r="A329" s="73"/>
      <c r="B329" s="74"/>
      <c r="C329" s="74"/>
      <c r="D329" s="74"/>
      <c r="E329" s="74"/>
      <c r="G329" s="74"/>
      <c r="H329" s="74"/>
      <c r="I329" s="74"/>
      <c r="J329" s="74"/>
      <c r="K329" s="74"/>
      <c r="L329" s="74"/>
      <c r="M329" s="74"/>
      <c r="N329" s="74"/>
    </row>
    <row r="330" spans="1:14" ht="15" customHeight="1" x14ac:dyDescent="0.25">
      <c r="A330" s="73"/>
      <c r="B330" s="7" t="s">
        <v>188</v>
      </c>
      <c r="D330" s="7" t="s">
        <v>189</v>
      </c>
      <c r="E330" s="35"/>
      <c r="F330" s="5"/>
      <c r="G330" s="74"/>
      <c r="H330" s="74"/>
      <c r="I330" s="74"/>
      <c r="J330" s="74"/>
      <c r="K330" s="74"/>
      <c r="L330" s="74"/>
      <c r="M330" s="74"/>
      <c r="N330" s="74"/>
    </row>
    <row r="331" spans="1:14" ht="15" customHeight="1" x14ac:dyDescent="0.25">
      <c r="A331" s="73"/>
      <c r="B331" s="75">
        <f>F328</f>
        <v>1.8E-3</v>
      </c>
      <c r="C331" s="7" t="str">
        <f>IF(B331&lt;D331,"&lt;",IF(B331&gt;D331,"&gt;"))</f>
        <v>&lt;</v>
      </c>
      <c r="D331" s="75">
        <f>C328</f>
        <v>3.6175272192905403E-3</v>
      </c>
      <c r="F331" s="7" t="str">
        <f>IF(B331&gt;D331,"…..VERIFICAR","…..CONFORME")</f>
        <v>…..CONFORME</v>
      </c>
      <c r="G331" s="74"/>
      <c r="H331" s="74"/>
      <c r="I331" s="74"/>
      <c r="J331" s="74"/>
      <c r="K331" s="74"/>
      <c r="L331" s="74"/>
      <c r="M331" s="74"/>
      <c r="N331" s="74"/>
    </row>
    <row r="332" spans="1:14" ht="15" customHeight="1" x14ac:dyDescent="0.25">
      <c r="A332" s="73"/>
      <c r="B332" s="74"/>
      <c r="C332" s="74"/>
      <c r="D332" s="74"/>
      <c r="E332" s="74"/>
      <c r="G332" s="74"/>
      <c r="H332" s="74"/>
      <c r="I332" s="74"/>
      <c r="J332" s="74"/>
      <c r="K332" s="74"/>
      <c r="L332" s="74"/>
      <c r="M332" s="74"/>
      <c r="N332" s="74"/>
    </row>
    <row r="333" spans="1:14" ht="15" customHeight="1" x14ac:dyDescent="0.25">
      <c r="B333" s="68" t="s">
        <v>182</v>
      </c>
    </row>
    <row r="334" spans="1:14" ht="15" customHeight="1" x14ac:dyDescent="0.25">
      <c r="B334" s="68"/>
    </row>
    <row r="335" spans="1:14" ht="15" customHeight="1" x14ac:dyDescent="0.3">
      <c r="B335" s="90" t="s">
        <v>114</v>
      </c>
      <c r="C335" s="91">
        <v>0.9</v>
      </c>
      <c r="D335" s="12" t="s">
        <v>145</v>
      </c>
      <c r="F335" s="7"/>
      <c r="G335" s="35"/>
      <c r="H335" s="26"/>
    </row>
    <row r="336" spans="1:14" ht="15" customHeight="1" x14ac:dyDescent="0.3">
      <c r="B336" s="2"/>
      <c r="C336" s="12"/>
      <c r="D336" s="12"/>
      <c r="F336" s="7"/>
      <c r="G336" s="35"/>
      <c r="H336" s="26"/>
    </row>
    <row r="337" spans="1:18" ht="15" customHeight="1" x14ac:dyDescent="0.3">
      <c r="B337" s="2"/>
      <c r="C337" s="12"/>
      <c r="D337" s="12"/>
      <c r="F337" s="7"/>
      <c r="G337" s="35"/>
      <c r="H337" s="26"/>
    </row>
    <row r="338" spans="1:18" ht="15" customHeight="1" x14ac:dyDescent="0.25">
      <c r="B338" s="5" t="s">
        <v>41</v>
      </c>
      <c r="C338" s="35">
        <f>C110*C95^2/2</f>
        <v>41.360594501178298</v>
      </c>
      <c r="D338" s="3" t="s">
        <v>40</v>
      </c>
      <c r="G338" s="35"/>
      <c r="P338" s="76" t="s">
        <v>53</v>
      </c>
      <c r="Q338" s="114">
        <f>C341</f>
        <v>15.3095</v>
      </c>
      <c r="R338" s="1" t="s">
        <v>0</v>
      </c>
    </row>
    <row r="339" spans="1:18" ht="15" customHeight="1" x14ac:dyDescent="0.25">
      <c r="B339" s="5"/>
      <c r="C339" s="7"/>
      <c r="G339" s="35"/>
      <c r="P339" s="77" t="s">
        <v>54</v>
      </c>
      <c r="Q339" s="78">
        <f>(C338*100000)/(C335*fy*(C185-C341/2))</f>
        <v>15.394889525176392</v>
      </c>
      <c r="R339" s="79" t="s">
        <v>1</v>
      </c>
    </row>
    <row r="340" spans="1:18" ht="15" customHeight="1" x14ac:dyDescent="0.25">
      <c r="B340" s="5"/>
      <c r="F340" s="5"/>
      <c r="G340" s="35"/>
      <c r="P340" s="76" t="s">
        <v>53</v>
      </c>
      <c r="Q340" s="80">
        <f>Q339*fy/(0.85*C38*C100*100)</f>
        <v>1.8111634735501638</v>
      </c>
      <c r="R340" s="1" t="s">
        <v>0</v>
      </c>
    </row>
    <row r="341" spans="1:18" ht="15" customHeight="1" x14ac:dyDescent="0.25">
      <c r="B341" s="5" t="s">
        <v>53</v>
      </c>
      <c r="C341" s="35">
        <f>C198/5</f>
        <v>15.3095</v>
      </c>
      <c r="D341" s="3" t="s">
        <v>0</v>
      </c>
      <c r="P341" s="77" t="s">
        <v>54</v>
      </c>
      <c r="Q341" s="78">
        <f>(C338*100000)/(C335*fy*(C185-Q340/2))</f>
        <v>14.059798275952467</v>
      </c>
      <c r="R341" s="79" t="s">
        <v>1</v>
      </c>
    </row>
    <row r="342" spans="1:18" ht="15" customHeight="1" x14ac:dyDescent="0.25">
      <c r="B342" s="5"/>
      <c r="C342" s="7"/>
      <c r="F342" s="50"/>
      <c r="G342" s="5"/>
      <c r="H342" s="7"/>
      <c r="P342" s="76" t="s">
        <v>53</v>
      </c>
      <c r="Q342" s="78">
        <f>Q341*fy/(0.85*C38*C100*100)</f>
        <v>1.6540939148179372</v>
      </c>
      <c r="R342" s="1" t="s">
        <v>0</v>
      </c>
    </row>
    <row r="343" spans="1:18" ht="15" customHeight="1" x14ac:dyDescent="0.25">
      <c r="B343" s="5"/>
      <c r="C343" s="7"/>
      <c r="G343" s="5"/>
      <c r="H343" s="7"/>
      <c r="P343" s="77" t="s">
        <v>54</v>
      </c>
      <c r="Q343" s="78">
        <f>(C338*100000)/(C335*fy*(C185-Q342/2))</f>
        <v>14.045624446689152</v>
      </c>
      <c r="R343" s="79" t="s">
        <v>1</v>
      </c>
    </row>
    <row r="344" spans="1:18" ht="15" customHeight="1" x14ac:dyDescent="0.25">
      <c r="B344" s="5" t="s">
        <v>54</v>
      </c>
      <c r="C344" s="35">
        <f>(C338*100000)/(C335*fy*(C185-C341/2))</f>
        <v>15.394889525176392</v>
      </c>
      <c r="D344" s="3" t="s">
        <v>1</v>
      </c>
      <c r="G344" s="5"/>
      <c r="H344" s="7"/>
      <c r="P344" s="76" t="s">
        <v>53</v>
      </c>
      <c r="Q344" s="78">
        <f>Q343*fy/(0.85*C38*C100*100)</f>
        <v>1.6524264054928413</v>
      </c>
      <c r="R344" s="1" t="s">
        <v>0</v>
      </c>
    </row>
    <row r="345" spans="1:18" ht="15" customHeight="1" x14ac:dyDescent="0.25">
      <c r="B345" s="5"/>
      <c r="F345" s="35"/>
      <c r="P345" s="77" t="s">
        <v>54</v>
      </c>
      <c r="Q345" s="78">
        <f>(C338*100000)/(C335*fy*(C185-Q344/2))</f>
        <v>14.045474125307454</v>
      </c>
      <c r="R345" s="79" t="s">
        <v>1</v>
      </c>
    </row>
    <row r="346" spans="1:18" ht="15" customHeight="1" x14ac:dyDescent="0.25">
      <c r="B346" s="5"/>
      <c r="F346" s="35"/>
    </row>
    <row r="347" spans="1:18" ht="15" customHeight="1" x14ac:dyDescent="0.25">
      <c r="B347" s="5" t="s">
        <v>53</v>
      </c>
      <c r="C347" s="35">
        <f>Q344</f>
        <v>1.6524264054928413</v>
      </c>
      <c r="D347" s="3" t="s">
        <v>0</v>
      </c>
    </row>
    <row r="348" spans="1:18" ht="15" customHeight="1" x14ac:dyDescent="0.25">
      <c r="B348" s="5"/>
      <c r="C348" s="7"/>
      <c r="F348" s="5"/>
      <c r="G348" s="7"/>
    </row>
    <row r="349" spans="1:18" ht="15" customHeight="1" x14ac:dyDescent="0.25">
      <c r="B349" s="5"/>
      <c r="C349" s="7"/>
      <c r="F349" s="5"/>
      <c r="G349" s="7"/>
    </row>
    <row r="350" spans="1:18" ht="15" customHeight="1" x14ac:dyDescent="0.25">
      <c r="B350" s="5" t="s">
        <v>54</v>
      </c>
      <c r="C350" s="35">
        <f>Q345</f>
        <v>14.045474125307454</v>
      </c>
      <c r="D350" s="3" t="s">
        <v>1</v>
      </c>
      <c r="F350" s="5"/>
      <c r="G350" s="7"/>
    </row>
    <row r="351" spans="1:18" ht="15" customHeight="1" x14ac:dyDescent="0.3">
      <c r="J351" s="12"/>
    </row>
    <row r="352" spans="1:18" ht="15" customHeight="1" x14ac:dyDescent="0.3">
      <c r="A352" s="12"/>
      <c r="B352" s="33"/>
      <c r="C352" s="9"/>
      <c r="D352" s="12"/>
      <c r="J352" s="12"/>
    </row>
    <row r="353" spans="1:11" ht="15" customHeight="1" x14ac:dyDescent="0.3">
      <c r="A353" s="82"/>
      <c r="B353" s="55" t="s">
        <v>62</v>
      </c>
      <c r="C353" s="85">
        <f>0.0018*C100*100*C198</f>
        <v>33.068519999999999</v>
      </c>
      <c r="D353" s="86" t="s">
        <v>1</v>
      </c>
      <c r="J353" s="12"/>
    </row>
    <row r="354" spans="1:11" ht="15" customHeight="1" x14ac:dyDescent="0.3">
      <c r="B354" s="34"/>
      <c r="C354" s="34"/>
      <c r="D354" s="59"/>
      <c r="E354" s="59"/>
      <c r="F354" s="55"/>
      <c r="G354" s="12"/>
      <c r="H354" s="34"/>
      <c r="I354" s="55"/>
      <c r="J354" s="12"/>
    </row>
    <row r="355" spans="1:11" ht="15" customHeight="1" x14ac:dyDescent="0.3">
      <c r="B355" s="14" t="s">
        <v>183</v>
      </c>
      <c r="C355" s="81">
        <f>MAX(C350,C353)</f>
        <v>33.068519999999999</v>
      </c>
      <c r="D355" s="23" t="s">
        <v>1</v>
      </c>
      <c r="E355" s="59"/>
      <c r="F355" s="55"/>
      <c r="G355" s="12"/>
      <c r="H355" s="34"/>
      <c r="I355" s="55"/>
      <c r="J355" s="12"/>
    </row>
    <row r="356" spans="1:11" ht="15" customHeight="1" x14ac:dyDescent="0.25">
      <c r="B356" s="14"/>
      <c r="C356" s="81"/>
      <c r="D356" s="23"/>
      <c r="F356" s="5"/>
      <c r="G356" s="7"/>
    </row>
    <row r="357" spans="1:11" ht="15" customHeight="1" x14ac:dyDescent="0.3">
      <c r="A357" s="82"/>
      <c r="B357" s="55"/>
      <c r="C357" s="12"/>
      <c r="D357" s="82"/>
      <c r="E357" s="55"/>
      <c r="F357" s="12"/>
      <c r="G357" s="82"/>
      <c r="H357" s="55"/>
      <c r="I357" s="12"/>
    </row>
    <row r="358" spans="1:11" ht="15" customHeight="1" x14ac:dyDescent="0.3">
      <c r="A358" s="82"/>
      <c r="B358" s="83" t="s">
        <v>184</v>
      </c>
      <c r="C358" s="84">
        <f>ROUNDUP(C355/I194,0)</f>
        <v>12</v>
      </c>
      <c r="D358" s="82"/>
      <c r="E358" s="55"/>
      <c r="F358" s="12"/>
      <c r="G358" s="82"/>
      <c r="H358" s="55"/>
      <c r="I358" s="12"/>
    </row>
    <row r="359" spans="1:11" ht="15" customHeight="1" x14ac:dyDescent="0.3">
      <c r="A359" s="82"/>
      <c r="B359" s="55"/>
      <c r="C359" s="12"/>
      <c r="D359" s="82"/>
      <c r="E359" s="55"/>
      <c r="F359" s="12"/>
      <c r="G359" s="82"/>
      <c r="H359" s="55"/>
      <c r="I359" s="12"/>
    </row>
    <row r="360" spans="1:11" ht="15" customHeight="1" x14ac:dyDescent="0.3">
      <c r="A360" s="82"/>
      <c r="B360" s="55"/>
      <c r="C360" s="12"/>
      <c r="D360" s="82"/>
      <c r="E360" s="55"/>
      <c r="F360" s="12"/>
      <c r="G360" s="82"/>
      <c r="H360" s="55"/>
      <c r="I360" s="12"/>
    </row>
    <row r="361" spans="1:11" ht="15" customHeight="1" x14ac:dyDescent="0.3">
      <c r="A361" s="82"/>
      <c r="B361" s="83" t="s">
        <v>185</v>
      </c>
      <c r="C361" s="85">
        <f>+(C100-2*D195/100-F194/100)/(C358-1)</f>
        <v>0.20281363636363636</v>
      </c>
      <c r="D361" s="86" t="s">
        <v>17</v>
      </c>
      <c r="E361" s="55"/>
      <c r="F361" s="12"/>
      <c r="G361" s="82"/>
      <c r="H361" s="55"/>
      <c r="I361" s="12"/>
    </row>
    <row r="362" spans="1:11" ht="15" customHeight="1" x14ac:dyDescent="0.3">
      <c r="A362" s="82"/>
      <c r="B362" s="83"/>
      <c r="C362" s="55"/>
      <c r="D362" s="86"/>
      <c r="E362" s="55"/>
      <c r="F362" s="12"/>
      <c r="G362" s="82"/>
      <c r="H362" s="55"/>
      <c r="I362" s="12"/>
    </row>
    <row r="363" spans="1:11" ht="15" customHeight="1" x14ac:dyDescent="0.3">
      <c r="A363" s="82"/>
      <c r="B363" s="55" t="s">
        <v>186</v>
      </c>
      <c r="C363" s="101">
        <f>C358</f>
        <v>12</v>
      </c>
      <c r="D363" s="102" t="s">
        <v>187</v>
      </c>
      <c r="E363" s="103" t="str">
        <f>F193</f>
        <v>3/4"</v>
      </c>
      <c r="F363" s="103" t="s">
        <v>58</v>
      </c>
      <c r="G363" s="104">
        <f>C361</f>
        <v>0.20281363636363636</v>
      </c>
      <c r="H363" s="105" t="s">
        <v>17</v>
      </c>
      <c r="I363" s="12"/>
    </row>
    <row r="364" spans="1:11" ht="15" customHeight="1" x14ac:dyDescent="0.25">
      <c r="B364" s="14"/>
      <c r="C364" s="81"/>
      <c r="D364" s="23"/>
      <c r="F364" s="5"/>
      <c r="G364" s="7"/>
    </row>
    <row r="365" spans="1:11" ht="15" customHeight="1" x14ac:dyDescent="0.3">
      <c r="B365" s="33" t="s">
        <v>199</v>
      </c>
    </row>
    <row r="366" spans="1:11" ht="15" customHeight="1" x14ac:dyDescent="0.3">
      <c r="B366" s="33"/>
    </row>
    <row r="367" spans="1:11" ht="15" customHeight="1" x14ac:dyDescent="0.25">
      <c r="C367" s="88" t="s">
        <v>72</v>
      </c>
      <c r="D367" s="43" t="s">
        <v>196</v>
      </c>
      <c r="G367" s="13" t="s">
        <v>196</v>
      </c>
      <c r="H367" s="7" t="s">
        <v>73</v>
      </c>
      <c r="I367" s="26" t="s">
        <v>196</v>
      </c>
    </row>
    <row r="368" spans="1:11" ht="15" customHeight="1" x14ac:dyDescent="0.3">
      <c r="C368" s="7"/>
      <c r="D368" s="8"/>
      <c r="E368" s="7"/>
      <c r="F368" s="8"/>
      <c r="H368" s="7"/>
      <c r="K368" s="10"/>
    </row>
    <row r="369" spans="2:14" ht="15" customHeight="1" x14ac:dyDescent="0.3">
      <c r="C369" s="7"/>
      <c r="D369" s="11"/>
      <c r="E369" s="11"/>
      <c r="F369" s="11"/>
      <c r="G369" s="11"/>
      <c r="H369" s="7"/>
      <c r="K369" s="120"/>
    </row>
    <row r="370" spans="2:14" ht="15" customHeight="1" x14ac:dyDescent="0.25">
      <c r="K370" s="121"/>
    </row>
    <row r="371" spans="2:14" ht="15" customHeight="1" x14ac:dyDescent="0.25">
      <c r="G371" s="122"/>
    </row>
    <row r="372" spans="2:14" ht="15" customHeight="1" x14ac:dyDescent="0.25">
      <c r="G372" s="122"/>
      <c r="K372" s="5"/>
    </row>
    <row r="373" spans="2:14" ht="15" customHeight="1" x14ac:dyDescent="0.25"/>
    <row r="374" spans="2:14" ht="15" customHeight="1" x14ac:dyDescent="0.25">
      <c r="K374" s="123"/>
      <c r="L374" s="123"/>
      <c r="M374" s="123"/>
      <c r="N374" s="123"/>
    </row>
    <row r="375" spans="2:14" ht="15" customHeight="1" x14ac:dyDescent="0.25">
      <c r="C375" s="119" t="s">
        <v>194</v>
      </c>
      <c r="D375" s="119"/>
      <c r="G375" s="116" t="s">
        <v>195</v>
      </c>
      <c r="H375" s="116"/>
      <c r="I375" s="116"/>
      <c r="K375" s="123"/>
      <c r="L375" s="123"/>
      <c r="M375" s="123"/>
      <c r="N375" s="123"/>
    </row>
    <row r="376" spans="2:14" ht="15" customHeight="1" x14ac:dyDescent="0.25"/>
    <row r="377" spans="2:14" ht="15" customHeight="1" x14ac:dyDescent="0.25">
      <c r="B377" s="5" t="s">
        <v>59</v>
      </c>
      <c r="C377" s="35">
        <f>(C35*100+C185/2)/100</f>
        <v>0.89365000000000006</v>
      </c>
      <c r="D377" s="3" t="s">
        <v>17</v>
      </c>
    </row>
    <row r="378" spans="2:14" ht="15" customHeight="1" x14ac:dyDescent="0.25">
      <c r="B378" s="5" t="s">
        <v>60</v>
      </c>
      <c r="C378" s="35">
        <f>(G35*100+2*C185/2)/100</f>
        <v>1.4373000000000002</v>
      </c>
      <c r="D378" s="3" t="s">
        <v>17</v>
      </c>
    </row>
    <row r="379" spans="2:14" ht="15" customHeight="1" x14ac:dyDescent="0.25">
      <c r="B379" s="5"/>
      <c r="C379" s="7"/>
    </row>
    <row r="380" spans="2:14" ht="15" customHeight="1" x14ac:dyDescent="0.25">
      <c r="B380" s="14" t="s">
        <v>197</v>
      </c>
      <c r="C380" s="89">
        <v>0.9</v>
      </c>
      <c r="D380" s="3" t="s">
        <v>17</v>
      </c>
      <c r="G380" s="69"/>
      <c r="H380" s="69"/>
    </row>
    <row r="381" spans="2:14" ht="15" customHeight="1" x14ac:dyDescent="0.25">
      <c r="B381" s="14" t="s">
        <v>198</v>
      </c>
      <c r="C381" s="89">
        <v>1.45</v>
      </c>
      <c r="D381" s="3" t="s">
        <v>17</v>
      </c>
      <c r="G381" s="69"/>
      <c r="H381" s="69"/>
    </row>
    <row r="382" spans="2:14" ht="15" customHeight="1" x14ac:dyDescent="0.25"/>
    <row r="383" spans="2:14" ht="15" customHeight="1" x14ac:dyDescent="0.3">
      <c r="B383" s="33" t="s">
        <v>200</v>
      </c>
    </row>
    <row r="384" spans="2:14" ht="15" customHeight="1" x14ac:dyDescent="0.3">
      <c r="B384" s="34"/>
      <c r="C384" s="56"/>
      <c r="D384" s="57"/>
      <c r="E384" s="12"/>
      <c r="F384" s="58" t="str">
        <f>+LOOKUP(D385,P118:P127,Q118:Q127)</f>
        <v>3/4"</v>
      </c>
      <c r="G384" s="12"/>
      <c r="H384" s="12"/>
      <c r="I384" s="12"/>
      <c r="J384" s="12"/>
      <c r="K384" s="35"/>
    </row>
    <row r="385" spans="2:18" ht="15" customHeight="1" x14ac:dyDescent="0.3">
      <c r="B385" s="34"/>
      <c r="C385" s="93" t="s">
        <v>141</v>
      </c>
      <c r="D385" s="94">
        <v>6</v>
      </c>
      <c r="E385" s="59" t="s">
        <v>142</v>
      </c>
      <c r="F385" s="55">
        <f>LOOKUP(D385,P118:P127,R118:R127)</f>
        <v>1.905</v>
      </c>
      <c r="G385" s="12" t="s">
        <v>0</v>
      </c>
      <c r="H385" s="34" t="s">
        <v>143</v>
      </c>
      <c r="I385" s="55">
        <f>LOOKUP(D385,P118:P127,S118:S127)</f>
        <v>2.8502295699234246</v>
      </c>
      <c r="J385" s="12" t="s">
        <v>1</v>
      </c>
      <c r="K385" s="35"/>
    </row>
    <row r="386" spans="2:18" ht="15" customHeight="1" x14ac:dyDescent="0.3">
      <c r="B386" s="34"/>
      <c r="C386" s="14" t="s">
        <v>140</v>
      </c>
      <c r="D386" s="95">
        <v>7.5</v>
      </c>
      <c r="E386" s="3" t="s">
        <v>190</v>
      </c>
      <c r="G386" s="12"/>
      <c r="H386" s="34"/>
      <c r="I386" s="55"/>
      <c r="J386" s="12"/>
      <c r="K386" s="35"/>
    </row>
    <row r="387" spans="2:18" ht="15" customHeight="1" x14ac:dyDescent="0.3">
      <c r="B387" s="33"/>
      <c r="C387" s="90" t="s">
        <v>114</v>
      </c>
      <c r="D387" s="92">
        <v>0.9</v>
      </c>
      <c r="E387" s="12" t="s">
        <v>145</v>
      </c>
    </row>
    <row r="388" spans="2:18" ht="15" customHeight="1" x14ac:dyDescent="0.3">
      <c r="B388" s="33"/>
      <c r="C388" s="90"/>
      <c r="D388" s="12"/>
      <c r="E388" s="12"/>
    </row>
    <row r="389" spans="2:18" ht="15" customHeight="1" x14ac:dyDescent="0.25"/>
    <row r="390" spans="2:18" ht="15" customHeight="1" x14ac:dyDescent="0.25">
      <c r="B390" s="5" t="s">
        <v>61</v>
      </c>
      <c r="C390" s="35">
        <f>C105/C100</f>
        <v>68.541666666666671</v>
      </c>
      <c r="D390" s="3" t="s">
        <v>35</v>
      </c>
    </row>
    <row r="391" spans="2:18" ht="15" customHeight="1" x14ac:dyDescent="0.25"/>
    <row r="392" spans="2:18" ht="15" customHeight="1" x14ac:dyDescent="0.25"/>
    <row r="393" spans="2:18" ht="15" customHeight="1" x14ac:dyDescent="0.25">
      <c r="B393" s="5" t="s">
        <v>202</v>
      </c>
      <c r="C393" s="35">
        <f>(C100-be)/2</f>
        <v>0.95</v>
      </c>
    </row>
    <row r="394" spans="2:18" ht="15" customHeight="1" x14ac:dyDescent="0.25">
      <c r="B394" s="5"/>
      <c r="C394" s="35"/>
    </row>
    <row r="395" spans="2:18" ht="15" customHeight="1" x14ac:dyDescent="0.25">
      <c r="B395" s="5"/>
      <c r="C395" s="35"/>
    </row>
    <row r="396" spans="2:18" ht="15" customHeight="1" x14ac:dyDescent="0.25">
      <c r="B396" s="5" t="s">
        <v>201</v>
      </c>
      <c r="C396" s="35">
        <f>C390*(C393)^2/2</f>
        <v>30.929427083333334</v>
      </c>
      <c r="D396" s="3" t="s">
        <v>40</v>
      </c>
    </row>
    <row r="397" spans="2:18" ht="12.75" customHeight="1" x14ac:dyDescent="0.25">
      <c r="B397" s="5"/>
      <c r="C397" s="35"/>
    </row>
    <row r="398" spans="2:18" ht="15" customHeight="1" x14ac:dyDescent="0.25">
      <c r="B398" s="5" t="s">
        <v>3</v>
      </c>
      <c r="C398" s="35">
        <f>C158-D386-F385/2</f>
        <v>76.547499999999999</v>
      </c>
      <c r="D398" s="3" t="s">
        <v>0</v>
      </c>
      <c r="G398" s="35"/>
    </row>
    <row r="399" spans="2:18" ht="12" customHeight="1" x14ac:dyDescent="0.25">
      <c r="B399" s="5"/>
      <c r="C399" s="7"/>
      <c r="G399" s="35"/>
      <c r="P399" s="77" t="s">
        <v>54</v>
      </c>
      <c r="Q399" s="78">
        <f>(C396*100000)/(D387*fy*(C398-C401/2))</f>
        <v>11.876994483866516</v>
      </c>
      <c r="R399" s="79" t="s">
        <v>1</v>
      </c>
    </row>
    <row r="400" spans="2:18" ht="15" customHeight="1" x14ac:dyDescent="0.25">
      <c r="B400" s="5"/>
      <c r="F400" s="5"/>
      <c r="G400" s="35"/>
      <c r="P400" s="76" t="s">
        <v>53</v>
      </c>
      <c r="Q400" s="80">
        <f>Q399*fy/(0.85*C38*C100*100)</f>
        <v>1.3972934686901783</v>
      </c>
      <c r="R400" s="1" t="s">
        <v>0</v>
      </c>
    </row>
    <row r="401" spans="1:18" ht="15" customHeight="1" x14ac:dyDescent="0.25">
      <c r="B401" s="5" t="s">
        <v>53</v>
      </c>
      <c r="C401" s="35">
        <f>C398/5</f>
        <v>15.3095</v>
      </c>
      <c r="D401" s="3" t="s">
        <v>0</v>
      </c>
      <c r="P401" s="77" t="s">
        <v>54</v>
      </c>
      <c r="Q401" s="78">
        <f>(C396*100000)/(D387*fy*(C398-Q400/2))</f>
        <v>10.787754547357165</v>
      </c>
      <c r="R401" s="79" t="s">
        <v>1</v>
      </c>
    </row>
    <row r="402" spans="1:18" ht="15" customHeight="1" x14ac:dyDescent="0.25">
      <c r="B402" s="5"/>
      <c r="C402" s="7"/>
      <c r="F402" s="50"/>
      <c r="G402" s="5"/>
      <c r="H402" s="7"/>
      <c r="P402" s="76" t="s">
        <v>53</v>
      </c>
      <c r="Q402" s="78">
        <f>Q401*fy/(0.85*C38*C100*100)</f>
        <v>1.2691475938067254</v>
      </c>
      <c r="R402" s="1" t="s">
        <v>0</v>
      </c>
    </row>
    <row r="403" spans="1:18" ht="15" customHeight="1" x14ac:dyDescent="0.25">
      <c r="B403" s="5"/>
      <c r="C403" s="7"/>
      <c r="G403" s="5"/>
      <c r="H403" s="7"/>
      <c r="P403" s="77" t="s">
        <v>54</v>
      </c>
      <c r="Q403" s="78">
        <f>(C396*100000)/(D387*fy*(C398-Q402/2))</f>
        <v>10.77864933752241</v>
      </c>
      <c r="R403" s="79" t="s">
        <v>1</v>
      </c>
    </row>
    <row r="404" spans="1:18" ht="15" customHeight="1" x14ac:dyDescent="0.25">
      <c r="B404" s="5" t="s">
        <v>54</v>
      </c>
      <c r="C404" s="35">
        <f>(C396*100000)/(D387*fy*(C398-C401/2))</f>
        <v>11.876994483866516</v>
      </c>
      <c r="D404" s="3" t="s">
        <v>1</v>
      </c>
      <c r="G404" s="5"/>
      <c r="H404" s="7"/>
      <c r="P404" s="76" t="s">
        <v>53</v>
      </c>
      <c r="Q404" s="78">
        <f>Q403*fy/(0.85*C38*C100*100)</f>
        <v>1.2680763926496954</v>
      </c>
      <c r="R404" s="1" t="s">
        <v>0</v>
      </c>
    </row>
    <row r="405" spans="1:18" ht="15" customHeight="1" x14ac:dyDescent="0.25">
      <c r="B405" s="5"/>
      <c r="F405" s="35"/>
      <c r="P405" s="77" t="s">
        <v>54</v>
      </c>
      <c r="Q405" s="78">
        <f>(C396*100000)/(D387*fy*(C398-Q404/2))</f>
        <v>10.778573289734789</v>
      </c>
      <c r="R405" s="79" t="s">
        <v>1</v>
      </c>
    </row>
    <row r="406" spans="1:18" ht="15" customHeight="1" x14ac:dyDescent="0.25">
      <c r="B406" s="5"/>
      <c r="F406" s="35"/>
    </row>
    <row r="407" spans="1:18" ht="15" customHeight="1" x14ac:dyDescent="0.25">
      <c r="B407" s="5" t="s">
        <v>53</v>
      </c>
      <c r="C407" s="35">
        <f>Q404</f>
        <v>1.2680763926496954</v>
      </c>
      <c r="D407" s="3" t="s">
        <v>0</v>
      </c>
    </row>
    <row r="408" spans="1:18" ht="15" customHeight="1" x14ac:dyDescent="0.25">
      <c r="B408" s="5"/>
      <c r="C408" s="7"/>
      <c r="F408" s="5"/>
      <c r="G408" s="7"/>
    </row>
    <row r="409" spans="1:18" ht="15" customHeight="1" x14ac:dyDescent="0.25">
      <c r="B409" s="5"/>
      <c r="C409" s="7"/>
      <c r="F409" s="5"/>
      <c r="G409" s="7"/>
    </row>
    <row r="410" spans="1:18" ht="15" customHeight="1" x14ac:dyDescent="0.25">
      <c r="B410" s="5" t="s">
        <v>54</v>
      </c>
      <c r="C410" s="35">
        <f>Q405</f>
        <v>10.778573289734789</v>
      </c>
      <c r="D410" s="3" t="s">
        <v>1</v>
      </c>
      <c r="F410" s="5"/>
      <c r="G410" s="7"/>
    </row>
    <row r="411" spans="1:18" ht="15" customHeight="1" x14ac:dyDescent="0.3">
      <c r="J411" s="12"/>
    </row>
    <row r="412" spans="1:18" ht="15" customHeight="1" x14ac:dyDescent="0.3">
      <c r="A412" s="12"/>
      <c r="B412" s="33"/>
      <c r="C412" s="9"/>
      <c r="D412" s="12"/>
      <c r="J412" s="12"/>
    </row>
    <row r="413" spans="1:18" ht="15" customHeight="1" x14ac:dyDescent="0.3">
      <c r="A413" s="82"/>
      <c r="B413" s="55" t="s">
        <v>62</v>
      </c>
      <c r="C413" s="85">
        <f>0.0018*C380*100*C198</f>
        <v>12.400694999999999</v>
      </c>
      <c r="D413" s="86" t="s">
        <v>1</v>
      </c>
      <c r="J413" s="12"/>
    </row>
    <row r="414" spans="1:18" ht="15" customHeight="1" x14ac:dyDescent="0.3">
      <c r="B414" s="34"/>
      <c r="C414" s="34"/>
      <c r="D414" s="59"/>
      <c r="E414" s="59"/>
      <c r="F414" s="55"/>
      <c r="G414" s="12"/>
      <c r="H414" s="34"/>
      <c r="I414" s="55"/>
      <c r="J414" s="12"/>
    </row>
    <row r="415" spans="1:18" ht="15" customHeight="1" x14ac:dyDescent="0.3">
      <c r="B415" s="14" t="s">
        <v>183</v>
      </c>
      <c r="C415" s="81">
        <f>MAX(C410,C413)</f>
        <v>12.400694999999999</v>
      </c>
      <c r="D415" s="23" t="s">
        <v>1</v>
      </c>
      <c r="E415" s="59"/>
      <c r="F415" s="55"/>
      <c r="G415" s="12"/>
      <c r="H415" s="34"/>
      <c r="I415" s="55"/>
      <c r="J415" s="12"/>
    </row>
    <row r="416" spans="1:18" ht="15" customHeight="1" x14ac:dyDescent="0.25">
      <c r="B416" s="14"/>
      <c r="C416" s="81"/>
      <c r="D416" s="23"/>
      <c r="F416" s="5"/>
      <c r="G416" s="7"/>
    </row>
    <row r="417" spans="1:11" ht="15" customHeight="1" x14ac:dyDescent="0.3">
      <c r="A417" s="82"/>
      <c r="B417" s="55"/>
      <c r="C417" s="12"/>
      <c r="D417" s="82"/>
      <c r="E417" s="55"/>
      <c r="F417" s="12"/>
      <c r="G417" s="82"/>
      <c r="H417" s="55"/>
      <c r="I417" s="12"/>
    </row>
    <row r="418" spans="1:11" ht="15" customHeight="1" x14ac:dyDescent="0.3">
      <c r="A418" s="82"/>
      <c r="B418" s="83" t="s">
        <v>184</v>
      </c>
      <c r="C418" s="84">
        <f>ROUNDUP(C415/I385,0)</f>
        <v>5</v>
      </c>
      <c r="D418" s="82"/>
      <c r="E418" s="55"/>
      <c r="F418" s="12"/>
      <c r="G418" s="82"/>
      <c r="H418" s="55"/>
      <c r="I418" s="12"/>
    </row>
    <row r="419" spans="1:11" ht="15" customHeight="1" x14ac:dyDescent="0.3">
      <c r="A419" s="82"/>
      <c r="B419" s="55"/>
      <c r="C419" s="12"/>
      <c r="D419" s="82"/>
      <c r="E419" s="55"/>
      <c r="F419" s="12"/>
      <c r="G419" s="82"/>
      <c r="H419" s="55"/>
      <c r="I419" s="12"/>
    </row>
    <row r="420" spans="1:11" ht="15" customHeight="1" x14ac:dyDescent="0.3">
      <c r="A420" s="82"/>
      <c r="B420" s="55"/>
      <c r="C420" s="12"/>
      <c r="D420" s="82"/>
      <c r="E420" s="55"/>
      <c r="F420" s="12"/>
      <c r="G420" s="82"/>
      <c r="H420" s="55"/>
      <c r="I420" s="12"/>
    </row>
    <row r="421" spans="1:11" ht="15" customHeight="1" x14ac:dyDescent="0.3">
      <c r="A421" s="82"/>
      <c r="B421" s="83" t="s">
        <v>185</v>
      </c>
      <c r="C421" s="85">
        <f>+(C100-2*D386/100-F385/100)/(C418-1)</f>
        <v>0.5577375</v>
      </c>
      <c r="D421" s="86" t="s">
        <v>17</v>
      </c>
      <c r="E421" s="55"/>
      <c r="F421" s="12"/>
      <c r="G421" s="82"/>
      <c r="H421" s="55"/>
      <c r="I421" s="12"/>
    </row>
    <row r="422" spans="1:11" ht="15" customHeight="1" x14ac:dyDescent="0.3">
      <c r="A422" s="82"/>
      <c r="B422" s="83"/>
      <c r="C422" s="55"/>
      <c r="D422" s="86"/>
      <c r="E422" s="55"/>
      <c r="F422" s="12"/>
      <c r="G422" s="82"/>
      <c r="H422" s="55"/>
      <c r="I422" s="12"/>
    </row>
    <row r="423" spans="1:11" ht="15" customHeight="1" x14ac:dyDescent="0.3">
      <c r="A423" s="82"/>
      <c r="B423" s="55" t="s">
        <v>186</v>
      </c>
      <c r="C423" s="101">
        <f>C418</f>
        <v>5</v>
      </c>
      <c r="D423" s="102" t="s">
        <v>187</v>
      </c>
      <c r="E423" s="103" t="str">
        <f>F384</f>
        <v>3/4"</v>
      </c>
      <c r="F423" s="103" t="s">
        <v>58</v>
      </c>
      <c r="G423" s="104">
        <f>C421</f>
        <v>0.5577375</v>
      </c>
      <c r="H423" s="105" t="s">
        <v>17</v>
      </c>
      <c r="I423" s="12"/>
    </row>
    <row r="424" spans="1:11" ht="15" customHeight="1" x14ac:dyDescent="0.3">
      <c r="A424" s="82"/>
      <c r="B424" s="55"/>
      <c r="C424" s="84"/>
      <c r="D424" s="55"/>
      <c r="E424" s="58"/>
      <c r="F424" s="58"/>
      <c r="G424" s="85"/>
      <c r="H424" s="55"/>
      <c r="I424" s="12"/>
    </row>
    <row r="425" spans="1:11" ht="15" customHeight="1" x14ac:dyDescent="0.3">
      <c r="B425" s="33" t="s">
        <v>213</v>
      </c>
    </row>
    <row r="426" spans="1:11" ht="15" customHeight="1" x14ac:dyDescent="0.3">
      <c r="B426" s="34"/>
      <c r="C426" s="56"/>
      <c r="D426" s="57"/>
      <c r="E426" s="12"/>
      <c r="F426" s="58" t="str">
        <f>+LOOKUP(D427,P118:P127,Q118:Q127)</f>
        <v>3/4"</v>
      </c>
      <c r="G426" s="12"/>
      <c r="H426" s="12"/>
      <c r="I426" s="12"/>
      <c r="J426" s="12"/>
      <c r="K426" s="35"/>
    </row>
    <row r="427" spans="1:11" ht="15" customHeight="1" x14ac:dyDescent="0.3">
      <c r="B427" s="34"/>
      <c r="C427" s="93" t="s">
        <v>141</v>
      </c>
      <c r="D427" s="94">
        <v>6</v>
      </c>
      <c r="E427" s="59" t="s">
        <v>142</v>
      </c>
      <c r="F427" s="55">
        <f>LOOKUP(D427,P118:P127,R118:R127)</f>
        <v>1.905</v>
      </c>
      <c r="G427" s="12" t="s">
        <v>0</v>
      </c>
      <c r="H427" s="34" t="s">
        <v>143</v>
      </c>
      <c r="I427" s="55">
        <f>LOOKUP(D427,P118:P127,S118:S127)</f>
        <v>2.8502295699234246</v>
      </c>
      <c r="J427" s="12" t="s">
        <v>1</v>
      </c>
      <c r="K427" s="35"/>
    </row>
    <row r="428" spans="1:11" ht="15" customHeight="1" x14ac:dyDescent="0.3">
      <c r="B428" s="34"/>
      <c r="C428" s="14" t="s">
        <v>140</v>
      </c>
      <c r="D428" s="95">
        <v>7.5</v>
      </c>
      <c r="E428" s="3" t="s">
        <v>190</v>
      </c>
      <c r="G428" s="12"/>
      <c r="H428" s="34"/>
      <c r="I428" s="55"/>
      <c r="J428" s="12"/>
      <c r="K428" s="35"/>
    </row>
    <row r="429" spans="1:11" ht="15" customHeight="1" x14ac:dyDescent="0.3">
      <c r="B429" s="34"/>
      <c r="C429" s="90" t="s">
        <v>114</v>
      </c>
      <c r="D429" s="92">
        <v>0.9</v>
      </c>
      <c r="E429" s="12" t="s">
        <v>145</v>
      </c>
      <c r="G429" s="12"/>
      <c r="H429" s="34"/>
      <c r="I429" s="55"/>
      <c r="J429" s="12"/>
      <c r="K429" s="35"/>
    </row>
    <row r="430" spans="1:11" ht="15" customHeight="1" x14ac:dyDescent="0.3">
      <c r="B430" s="33"/>
    </row>
    <row r="431" spans="1:11" ht="15" customHeight="1" x14ac:dyDescent="0.25"/>
    <row r="432" spans="1:11" ht="15" customHeight="1" x14ac:dyDescent="0.25">
      <c r="B432" s="5" t="s">
        <v>61</v>
      </c>
      <c r="C432" s="35">
        <f>C107/C100</f>
        <v>108.33333333333334</v>
      </c>
      <c r="D432" s="3" t="s">
        <v>35</v>
      </c>
    </row>
    <row r="433" spans="2:18" ht="15" customHeight="1" x14ac:dyDescent="0.25"/>
    <row r="434" spans="2:18" ht="15" customHeight="1" x14ac:dyDescent="0.25"/>
    <row r="435" spans="2:18" ht="15" customHeight="1" x14ac:dyDescent="0.25">
      <c r="B435" s="5" t="s">
        <v>203</v>
      </c>
      <c r="C435" s="35">
        <f>(C100-bi)/2</f>
        <v>0.875</v>
      </c>
    </row>
    <row r="436" spans="2:18" ht="15" customHeight="1" x14ac:dyDescent="0.25">
      <c r="B436" s="5"/>
      <c r="C436" s="35"/>
    </row>
    <row r="437" spans="2:18" ht="15" customHeight="1" x14ac:dyDescent="0.25">
      <c r="B437" s="5"/>
      <c r="C437" s="35"/>
    </row>
    <row r="438" spans="2:18" ht="15" customHeight="1" x14ac:dyDescent="0.25">
      <c r="B438" s="5" t="s">
        <v>201</v>
      </c>
      <c r="C438" s="35">
        <f>C432*(C435)^2/2</f>
        <v>41.471354166666671</v>
      </c>
      <c r="D438" s="3" t="s">
        <v>40</v>
      </c>
    </row>
    <row r="439" spans="2:18" ht="10.5" customHeight="1" x14ac:dyDescent="0.25">
      <c r="B439" s="5"/>
      <c r="C439" s="35"/>
    </row>
    <row r="440" spans="2:18" ht="15" customHeight="1" x14ac:dyDescent="0.25">
      <c r="B440" s="5" t="s">
        <v>3</v>
      </c>
      <c r="C440" s="35">
        <f>C158-D428-F427-F427/2</f>
        <v>74.642499999999998</v>
      </c>
      <c r="D440" s="3" t="s">
        <v>0</v>
      </c>
      <c r="G440" s="35"/>
    </row>
    <row r="441" spans="2:18" ht="10.5" customHeight="1" x14ac:dyDescent="0.25">
      <c r="B441" s="5"/>
      <c r="C441" s="7"/>
      <c r="G441" s="35"/>
      <c r="P441" s="77" t="s">
        <v>54</v>
      </c>
      <c r="Q441" s="78">
        <f>(C438*100000)/(D429*fy*(C440-C443/2))</f>
        <v>16.331562248271403</v>
      </c>
      <c r="R441" s="79" t="s">
        <v>1</v>
      </c>
    </row>
    <row r="442" spans="2:18" ht="15" customHeight="1" x14ac:dyDescent="0.25">
      <c r="B442" s="5"/>
      <c r="F442" s="5"/>
      <c r="G442" s="35"/>
      <c r="P442" s="76" t="s">
        <v>53</v>
      </c>
      <c r="Q442" s="80">
        <f>Q441*fy/(0.85*C38*C100*100)</f>
        <v>1.9213602645025181</v>
      </c>
      <c r="R442" s="1" t="s">
        <v>0</v>
      </c>
    </row>
    <row r="443" spans="2:18" ht="15" customHeight="1" x14ac:dyDescent="0.25">
      <c r="B443" s="5" t="s">
        <v>53</v>
      </c>
      <c r="C443" s="35">
        <f>C440/5</f>
        <v>14.9285</v>
      </c>
      <c r="D443" s="3" t="s">
        <v>0</v>
      </c>
      <c r="P443" s="77" t="s">
        <v>54</v>
      </c>
      <c r="Q443" s="78">
        <f>(C438*100000)/(D429*fy*(C440-Q442/2))</f>
        <v>14.890047145607502</v>
      </c>
      <c r="R443" s="79" t="s">
        <v>1</v>
      </c>
    </row>
    <row r="444" spans="2:18" ht="15" customHeight="1" x14ac:dyDescent="0.25">
      <c r="B444" s="5"/>
      <c r="C444" s="7"/>
      <c r="F444" s="50"/>
      <c r="G444" s="5"/>
      <c r="H444" s="7"/>
      <c r="P444" s="76" t="s">
        <v>53</v>
      </c>
      <c r="Q444" s="78">
        <f>Q443*fy/(0.85*C38*C100*100)</f>
        <v>1.7517702524244121</v>
      </c>
      <c r="R444" s="1" t="s">
        <v>0</v>
      </c>
    </row>
    <row r="445" spans="2:18" ht="15" customHeight="1" x14ac:dyDescent="0.25">
      <c r="B445" s="5"/>
      <c r="C445" s="7"/>
      <c r="G445" s="5"/>
      <c r="H445" s="7"/>
      <c r="P445" s="77" t="s">
        <v>54</v>
      </c>
      <c r="Q445" s="78">
        <f>(C438*100000)/(D429*fy*(C440-Q444/2))</f>
        <v>14.872930979442176</v>
      </c>
      <c r="R445" s="79" t="s">
        <v>1</v>
      </c>
    </row>
    <row r="446" spans="2:18" ht="15" customHeight="1" x14ac:dyDescent="0.25">
      <c r="B446" s="5" t="s">
        <v>54</v>
      </c>
      <c r="C446" s="35">
        <f>(C438*100000)/(D429*fy*(C440-C443/2))</f>
        <v>16.331562248271403</v>
      </c>
      <c r="D446" s="3" t="s">
        <v>1</v>
      </c>
      <c r="G446" s="5"/>
      <c r="H446" s="7"/>
      <c r="P446" s="76" t="s">
        <v>53</v>
      </c>
      <c r="Q446" s="78">
        <f>Q445*fy/(0.85*C38*C100*100)</f>
        <v>1.7497565858167266</v>
      </c>
      <c r="R446" s="1" t="s">
        <v>0</v>
      </c>
    </row>
    <row r="447" spans="2:18" ht="15" customHeight="1" x14ac:dyDescent="0.25">
      <c r="B447" s="5"/>
      <c r="F447" s="35"/>
      <c r="P447" s="77" t="s">
        <v>54</v>
      </c>
      <c r="Q447" s="78">
        <f>(C438*100000)/(D429*fy*(C440-Q446/2))</f>
        <v>14.872727983034139</v>
      </c>
      <c r="R447" s="79" t="s">
        <v>1</v>
      </c>
    </row>
    <row r="448" spans="2:18" ht="15" customHeight="1" x14ac:dyDescent="0.25">
      <c r="B448" s="5"/>
      <c r="F448" s="35"/>
    </row>
    <row r="449" spans="1:10" ht="15" customHeight="1" x14ac:dyDescent="0.25">
      <c r="B449" s="5" t="s">
        <v>53</v>
      </c>
      <c r="C449" s="35">
        <f>Q446</f>
        <v>1.7497565858167266</v>
      </c>
      <c r="D449" s="3" t="s">
        <v>0</v>
      </c>
    </row>
    <row r="450" spans="1:10" ht="15" customHeight="1" x14ac:dyDescent="0.25">
      <c r="B450" s="5"/>
      <c r="C450" s="7"/>
      <c r="F450" s="5"/>
      <c r="G450" s="7"/>
    </row>
    <row r="451" spans="1:10" ht="15" customHeight="1" x14ac:dyDescent="0.25">
      <c r="B451" s="5"/>
      <c r="C451" s="7"/>
      <c r="F451" s="5"/>
      <c r="G451" s="7"/>
    </row>
    <row r="452" spans="1:10" ht="15" customHeight="1" x14ac:dyDescent="0.25">
      <c r="B452" s="5" t="s">
        <v>54</v>
      </c>
      <c r="C452" s="35">
        <f>Q447</f>
        <v>14.872727983034139</v>
      </c>
      <c r="D452" s="3" t="s">
        <v>1</v>
      </c>
      <c r="F452" s="5"/>
      <c r="G452" s="7"/>
    </row>
    <row r="453" spans="1:10" ht="15" customHeight="1" x14ac:dyDescent="0.3">
      <c r="J453" s="12"/>
    </row>
    <row r="454" spans="1:10" ht="15" customHeight="1" x14ac:dyDescent="0.3">
      <c r="A454" s="12"/>
      <c r="B454" s="33"/>
      <c r="C454" s="9"/>
      <c r="D454" s="12"/>
      <c r="J454" s="12"/>
    </row>
    <row r="455" spans="1:10" ht="15" customHeight="1" x14ac:dyDescent="0.3">
      <c r="A455" s="82"/>
      <c r="B455" s="55" t="s">
        <v>62</v>
      </c>
      <c r="C455" s="85">
        <f>0.0018*C381*100*C440</f>
        <v>19.481692500000001</v>
      </c>
      <c r="D455" s="86" t="s">
        <v>1</v>
      </c>
      <c r="J455" s="12"/>
    </row>
    <row r="456" spans="1:10" ht="15" customHeight="1" x14ac:dyDescent="0.3">
      <c r="B456" s="34"/>
      <c r="C456" s="34"/>
      <c r="D456" s="59"/>
      <c r="E456" s="59"/>
      <c r="F456" s="55"/>
      <c r="G456" s="12"/>
      <c r="H456" s="34"/>
      <c r="I456" s="55"/>
      <c r="J456" s="12"/>
    </row>
    <row r="457" spans="1:10" ht="15" customHeight="1" x14ac:dyDescent="0.3">
      <c r="B457" s="14" t="s">
        <v>183</v>
      </c>
      <c r="C457" s="81">
        <f>MAX(C452,C455)</f>
        <v>19.481692500000001</v>
      </c>
      <c r="D457" s="23" t="s">
        <v>1</v>
      </c>
      <c r="E457" s="59"/>
      <c r="F457" s="55"/>
      <c r="G457" s="12"/>
      <c r="H457" s="34"/>
      <c r="I457" s="55"/>
      <c r="J457" s="12"/>
    </row>
    <row r="458" spans="1:10" ht="15" customHeight="1" x14ac:dyDescent="0.25">
      <c r="B458" s="14"/>
      <c r="C458" s="81"/>
      <c r="D458" s="23"/>
      <c r="F458" s="5"/>
      <c r="G458" s="7"/>
    </row>
    <row r="459" spans="1:10" ht="15" customHeight="1" x14ac:dyDescent="0.3">
      <c r="A459" s="82"/>
      <c r="B459" s="55"/>
      <c r="C459" s="12"/>
      <c r="D459" s="82"/>
      <c r="E459" s="55"/>
      <c r="F459" s="12"/>
      <c r="G459" s="82"/>
      <c r="H459" s="55"/>
      <c r="I459" s="12"/>
    </row>
    <row r="460" spans="1:10" ht="15" customHeight="1" x14ac:dyDescent="0.3">
      <c r="A460" s="82"/>
      <c r="B460" s="83" t="s">
        <v>184</v>
      </c>
      <c r="C460" s="84">
        <f>ROUNDUP(C457/I427,0)</f>
        <v>7</v>
      </c>
      <c r="D460" s="82"/>
      <c r="E460" s="55"/>
      <c r="F460" s="12"/>
      <c r="G460" s="82"/>
      <c r="H460" s="55"/>
      <c r="I460" s="12"/>
    </row>
    <row r="461" spans="1:10" ht="15" customHeight="1" x14ac:dyDescent="0.3">
      <c r="A461" s="82"/>
      <c r="B461" s="55"/>
      <c r="C461" s="12"/>
      <c r="D461" s="82"/>
      <c r="E461" s="55"/>
      <c r="F461" s="12"/>
      <c r="G461" s="82"/>
      <c r="H461" s="55"/>
      <c r="I461" s="12"/>
    </row>
    <row r="462" spans="1:10" ht="15" customHeight="1" x14ac:dyDescent="0.3">
      <c r="A462" s="82"/>
      <c r="B462" s="55"/>
      <c r="C462" s="12"/>
      <c r="D462" s="82"/>
      <c r="E462" s="55"/>
      <c r="F462" s="12"/>
      <c r="G462" s="82"/>
      <c r="H462" s="55"/>
      <c r="I462" s="12"/>
    </row>
    <row r="463" spans="1:10" ht="15" customHeight="1" x14ac:dyDescent="0.3">
      <c r="A463" s="82"/>
      <c r="B463" s="83" t="s">
        <v>185</v>
      </c>
      <c r="C463" s="85">
        <f>+(C100-2*D428/100-F427/100)/(C460-1)</f>
        <v>0.37182500000000002</v>
      </c>
      <c r="D463" s="86" t="s">
        <v>17</v>
      </c>
      <c r="E463" s="55"/>
      <c r="F463" s="12"/>
      <c r="G463" s="82"/>
      <c r="H463" s="55"/>
      <c r="I463" s="12"/>
    </row>
    <row r="464" spans="1:10" ht="15" customHeight="1" x14ac:dyDescent="0.3">
      <c r="A464" s="82"/>
      <c r="B464" s="83"/>
      <c r="C464" s="55"/>
      <c r="D464" s="86"/>
      <c r="E464" s="55"/>
      <c r="F464" s="12"/>
      <c r="G464" s="82"/>
      <c r="H464" s="55"/>
      <c r="I464" s="12"/>
    </row>
    <row r="465" spans="1:14" ht="15" customHeight="1" x14ac:dyDescent="0.3">
      <c r="A465" s="82"/>
      <c r="B465" s="55" t="s">
        <v>186</v>
      </c>
      <c r="C465" s="101">
        <f>C460</f>
        <v>7</v>
      </c>
      <c r="D465" s="102" t="s">
        <v>187</v>
      </c>
      <c r="E465" s="103" t="str">
        <f>F426</f>
        <v>3/4"</v>
      </c>
      <c r="F465" s="103" t="s">
        <v>58</v>
      </c>
      <c r="G465" s="104">
        <f>C463</f>
        <v>0.37182500000000002</v>
      </c>
      <c r="H465" s="105" t="s">
        <v>17</v>
      </c>
      <c r="I465" s="12"/>
    </row>
    <row r="466" spans="1:14" ht="15" customHeight="1" x14ac:dyDescent="0.25">
      <c r="A466" s="82"/>
    </row>
    <row r="467" spans="1:14" ht="15" customHeight="1" x14ac:dyDescent="0.3">
      <c r="B467" s="33" t="s">
        <v>214</v>
      </c>
      <c r="E467" s="35"/>
      <c r="K467" s="71"/>
      <c r="L467" s="72"/>
      <c r="M467" s="71"/>
    </row>
    <row r="468" spans="1:14" ht="15" customHeight="1" x14ac:dyDescent="0.3">
      <c r="B468" s="33"/>
      <c r="E468" s="35"/>
      <c r="K468" s="71"/>
      <c r="L468" s="72"/>
      <c r="M468" s="71"/>
    </row>
    <row r="469" spans="1:14" ht="15" customHeight="1" x14ac:dyDescent="0.3">
      <c r="B469" s="113" t="s">
        <v>215</v>
      </c>
      <c r="E469" s="35"/>
      <c r="K469" s="71"/>
      <c r="L469" s="72"/>
      <c r="M469" s="71"/>
    </row>
    <row r="470" spans="1:14" ht="15" customHeight="1" x14ac:dyDescent="0.3">
      <c r="B470" s="34"/>
      <c r="C470" s="56"/>
      <c r="D470" s="57"/>
      <c r="E470" s="12"/>
      <c r="F470" s="58" t="str">
        <f>LOOKUP(D471,P118:P127,Q118:Q127)</f>
        <v>3/4"</v>
      </c>
      <c r="G470" s="12"/>
      <c r="H470" s="12"/>
      <c r="I470" s="12"/>
      <c r="J470" s="12"/>
      <c r="K470" s="71"/>
      <c r="L470" s="72"/>
      <c r="M470" s="71"/>
    </row>
    <row r="471" spans="1:14" ht="15" customHeight="1" x14ac:dyDescent="0.3">
      <c r="B471" s="34"/>
      <c r="C471" s="93" t="s">
        <v>141</v>
      </c>
      <c r="D471" s="94">
        <v>6</v>
      </c>
      <c r="E471" s="59" t="s">
        <v>142</v>
      </c>
      <c r="F471" s="55">
        <f>LOOKUP(D471,P118:P127,R118:R127)</f>
        <v>1.905</v>
      </c>
      <c r="G471" s="12" t="s">
        <v>0</v>
      </c>
      <c r="H471" s="34" t="s">
        <v>143</v>
      </c>
      <c r="I471" s="55">
        <f>LOOKUP(D471,P118:P127,S118:S127)</f>
        <v>2.8502295699234246</v>
      </c>
      <c r="J471" s="12" t="s">
        <v>1</v>
      </c>
      <c r="K471" s="71"/>
      <c r="L471" s="72"/>
      <c r="M471" s="71"/>
    </row>
    <row r="472" spans="1:14" ht="15" customHeight="1" x14ac:dyDescent="0.3">
      <c r="B472" s="34"/>
      <c r="C472" s="93"/>
      <c r="D472" s="93"/>
      <c r="E472" s="59"/>
      <c r="F472" s="55"/>
      <c r="G472" s="12"/>
      <c r="H472" s="34"/>
      <c r="I472" s="55"/>
      <c r="J472" s="12"/>
      <c r="K472" s="71"/>
      <c r="L472" s="72"/>
      <c r="M472" s="71"/>
      <c r="N472" s="110"/>
    </row>
    <row r="473" spans="1:14" ht="15" customHeight="1" x14ac:dyDescent="0.3">
      <c r="B473" s="34"/>
      <c r="C473" s="14"/>
      <c r="D473" s="14"/>
      <c r="G473" s="12"/>
      <c r="H473" s="34"/>
      <c r="I473" s="55"/>
      <c r="J473" s="12"/>
      <c r="K473" s="71"/>
      <c r="L473" s="72"/>
      <c r="M473" s="71"/>
    </row>
    <row r="474" spans="1:14" ht="15" customHeight="1" x14ac:dyDescent="0.3">
      <c r="B474" s="34"/>
      <c r="C474" s="14"/>
      <c r="D474" s="14"/>
      <c r="G474" s="12"/>
      <c r="H474" s="34"/>
      <c r="I474" s="55"/>
      <c r="J474" s="12"/>
      <c r="K474" s="71"/>
      <c r="L474" s="72"/>
      <c r="M474" s="71"/>
    </row>
    <row r="475" spans="1:14" ht="15" customHeight="1" x14ac:dyDescent="0.3">
      <c r="B475" s="34"/>
      <c r="C475" s="14"/>
      <c r="D475" s="14"/>
      <c r="G475" s="12"/>
      <c r="H475" s="34"/>
      <c r="I475" s="55"/>
      <c r="J475" s="12"/>
      <c r="K475" s="71"/>
      <c r="L475" s="72"/>
      <c r="M475" s="71"/>
    </row>
    <row r="476" spans="1:14" ht="15" customHeight="1" x14ac:dyDescent="0.25">
      <c r="B476" s="5" t="s">
        <v>19</v>
      </c>
      <c r="C476" s="35">
        <f>36*F471</f>
        <v>68.58</v>
      </c>
      <c r="D476" s="3" t="s">
        <v>0</v>
      </c>
      <c r="E476" s="111" t="str">
        <f>IF(D471&lt;=6,"Usar:  Ø 3/8 ",IF(6&lt;D471,"Usar:  Ø 1/2 "))</f>
        <v xml:space="preserve">Usar:  Ø 3/8 </v>
      </c>
      <c r="I476" s="110"/>
      <c r="K476" s="71"/>
      <c r="L476" s="72"/>
      <c r="M476" s="71"/>
    </row>
    <row r="477" spans="1:14" ht="15" customHeight="1" x14ac:dyDescent="0.25">
      <c r="B477" s="5"/>
      <c r="C477" s="35"/>
      <c r="E477" s="35"/>
      <c r="K477" s="71"/>
      <c r="L477" s="72"/>
      <c r="M477" s="71"/>
    </row>
    <row r="478" spans="1:14" ht="15" customHeight="1" x14ac:dyDescent="0.3">
      <c r="B478" s="34"/>
      <c r="C478" s="56"/>
      <c r="D478" s="57"/>
      <c r="E478" s="12"/>
      <c r="F478" s="58" t="str">
        <f>LOOKUP(D479,P118:P127,Q118:Q127)</f>
        <v>3/8"</v>
      </c>
      <c r="G478" s="12"/>
      <c r="H478" s="12"/>
      <c r="I478" s="12"/>
      <c r="J478" s="12"/>
      <c r="K478" s="71"/>
      <c r="L478" s="72"/>
      <c r="M478" s="71"/>
    </row>
    <row r="479" spans="1:14" ht="15" customHeight="1" x14ac:dyDescent="0.3">
      <c r="B479" s="34"/>
      <c r="C479" s="93" t="s">
        <v>141</v>
      </c>
      <c r="D479" s="94">
        <v>3</v>
      </c>
      <c r="E479" s="59" t="s">
        <v>142</v>
      </c>
      <c r="F479" s="55">
        <f>LOOKUP(D479,P118:P127,R118:R127)</f>
        <v>0.95250000000000001</v>
      </c>
      <c r="G479" s="12" t="s">
        <v>0</v>
      </c>
      <c r="H479" s="34" t="s">
        <v>143</v>
      </c>
      <c r="I479" s="55">
        <f>LOOKUP(D479,P118:P127,S118:S127)</f>
        <v>0.71255739248085614</v>
      </c>
      <c r="J479" s="12" t="s">
        <v>1</v>
      </c>
      <c r="K479" s="71"/>
      <c r="L479" s="72"/>
      <c r="M479" s="71"/>
    </row>
    <row r="480" spans="1:14" ht="15" customHeight="1" x14ac:dyDescent="0.3">
      <c r="B480" s="34"/>
      <c r="C480" s="14" t="s">
        <v>140</v>
      </c>
      <c r="D480" s="95">
        <v>7.5</v>
      </c>
      <c r="E480" s="3" t="s">
        <v>190</v>
      </c>
      <c r="G480" s="12"/>
      <c r="H480" s="34"/>
      <c r="I480" s="55"/>
      <c r="J480" s="12"/>
      <c r="K480" s="71"/>
      <c r="L480" s="72"/>
      <c r="M480" s="71"/>
    </row>
    <row r="481" spans="1:13" ht="15" customHeight="1" x14ac:dyDescent="0.25">
      <c r="B481" s="5"/>
      <c r="C481" s="35"/>
      <c r="E481" s="35"/>
      <c r="K481" s="71"/>
      <c r="L481" s="72"/>
      <c r="M481" s="71"/>
    </row>
    <row r="482" spans="1:13" ht="15" customHeight="1" x14ac:dyDescent="0.25">
      <c r="B482" s="5"/>
      <c r="C482" s="35"/>
      <c r="E482" s="35"/>
      <c r="K482" s="71"/>
      <c r="L482" s="72"/>
      <c r="M482" s="71"/>
    </row>
    <row r="483" spans="1:13" ht="15" customHeight="1" x14ac:dyDescent="0.25">
      <c r="B483" s="5" t="s">
        <v>54</v>
      </c>
      <c r="C483" s="35">
        <f>C100*100/C476</f>
        <v>3.499562554680665</v>
      </c>
      <c r="D483" s="3" t="s">
        <v>1</v>
      </c>
      <c r="E483" s="35"/>
      <c r="K483" s="71"/>
      <c r="L483" s="72"/>
      <c r="M483" s="71"/>
    </row>
    <row r="484" spans="1:13" ht="15" customHeight="1" x14ac:dyDescent="0.25">
      <c r="B484" s="14"/>
      <c r="C484" s="81"/>
      <c r="D484" s="23"/>
      <c r="F484" s="5"/>
      <c r="G484" s="7"/>
    </row>
    <row r="485" spans="1:13" ht="15" customHeight="1" x14ac:dyDescent="0.3">
      <c r="A485" s="82"/>
      <c r="B485" s="55"/>
      <c r="C485" s="12"/>
      <c r="D485" s="82"/>
      <c r="E485" s="55"/>
      <c r="F485" s="12"/>
      <c r="G485" s="82"/>
      <c r="H485" s="55"/>
      <c r="I485" s="12"/>
    </row>
    <row r="486" spans="1:13" ht="15" customHeight="1" x14ac:dyDescent="0.3">
      <c r="A486" s="82"/>
      <c r="B486" s="83" t="s">
        <v>184</v>
      </c>
      <c r="C486" s="84">
        <f>C483/I479</f>
        <v>4.9112711363452535</v>
      </c>
      <c r="D486" s="82"/>
      <c r="E486" s="55"/>
      <c r="F486" s="12"/>
      <c r="G486" s="82"/>
      <c r="H486" s="55"/>
      <c r="I486" s="12"/>
    </row>
    <row r="487" spans="1:13" ht="15" customHeight="1" x14ac:dyDescent="0.3">
      <c r="A487" s="82"/>
      <c r="B487" s="55"/>
      <c r="C487" s="12"/>
      <c r="D487" s="82"/>
      <c r="E487" s="55"/>
      <c r="F487" s="12"/>
      <c r="G487" s="82"/>
      <c r="H487" s="55"/>
      <c r="I487" s="12"/>
    </row>
    <row r="488" spans="1:13" ht="15" customHeight="1" x14ac:dyDescent="0.3">
      <c r="A488" s="82"/>
      <c r="B488" s="55"/>
      <c r="C488" s="12"/>
      <c r="D488" s="82"/>
      <c r="E488" s="55"/>
      <c r="F488" s="12"/>
      <c r="G488" s="82"/>
      <c r="H488" s="55"/>
      <c r="I488" s="12"/>
    </row>
    <row r="489" spans="1:13" ht="15" customHeight="1" x14ac:dyDescent="0.3">
      <c r="A489" s="82"/>
      <c r="B489" s="83" t="s">
        <v>185</v>
      </c>
      <c r="C489" s="85">
        <f>+(C100-2*D480/100-F479/100)/(C486-1)</f>
        <v>0.57282528413346745</v>
      </c>
      <c r="D489" s="86" t="s">
        <v>17</v>
      </c>
      <c r="E489" s="55"/>
      <c r="F489" s="12"/>
      <c r="G489" s="82"/>
      <c r="H489" s="55"/>
      <c r="I489" s="12"/>
    </row>
    <row r="490" spans="1:13" ht="15" customHeight="1" x14ac:dyDescent="0.3">
      <c r="A490" s="82"/>
      <c r="B490" s="83"/>
      <c r="C490" s="55"/>
      <c r="D490" s="86"/>
      <c r="E490" s="55"/>
      <c r="F490" s="12"/>
      <c r="G490" s="82"/>
      <c r="H490" s="55"/>
      <c r="I490" s="12"/>
    </row>
    <row r="491" spans="1:13" ht="15" customHeight="1" x14ac:dyDescent="0.3">
      <c r="A491" s="82"/>
      <c r="B491" s="55" t="s">
        <v>186</v>
      </c>
      <c r="C491" s="101">
        <f>C486</f>
        <v>4.9112711363452535</v>
      </c>
      <c r="D491" s="102" t="s">
        <v>187</v>
      </c>
      <c r="E491" s="103" t="str">
        <f>F478</f>
        <v>3/8"</v>
      </c>
      <c r="F491" s="103" t="s">
        <v>58</v>
      </c>
      <c r="G491" s="104">
        <f>C489</f>
        <v>0.57282528413346745</v>
      </c>
      <c r="H491" s="105" t="s">
        <v>17</v>
      </c>
      <c r="I491" s="12"/>
    </row>
    <row r="492" spans="1:13" ht="15" customHeight="1" x14ac:dyDescent="0.3">
      <c r="A492" s="82"/>
      <c r="B492" s="55"/>
      <c r="C492" s="55"/>
      <c r="D492" s="55"/>
      <c r="E492" s="55"/>
      <c r="F492" s="55"/>
      <c r="G492" s="55"/>
      <c r="H492" s="55"/>
      <c r="I492" s="12"/>
    </row>
    <row r="493" spans="1:13" ht="15" customHeight="1" x14ac:dyDescent="0.3">
      <c r="A493" s="82"/>
      <c r="B493" s="113" t="s">
        <v>216</v>
      </c>
      <c r="E493" s="35"/>
      <c r="K493" s="71"/>
      <c r="L493" s="72"/>
      <c r="M493" s="71"/>
    </row>
    <row r="494" spans="1:13" ht="15" customHeight="1" x14ac:dyDescent="0.3">
      <c r="A494" s="82"/>
      <c r="B494" s="34"/>
      <c r="C494" s="56"/>
      <c r="D494" s="57"/>
      <c r="E494" s="12"/>
      <c r="F494" s="58" t="str">
        <f>LOOKUP(D495,P118:P127,Q118:Q127)</f>
        <v>3/4"</v>
      </c>
      <c r="G494" s="12"/>
      <c r="H494" s="12"/>
      <c r="I494" s="12"/>
      <c r="J494" s="12"/>
      <c r="K494" s="71"/>
      <c r="L494" s="72"/>
      <c r="M494" s="71"/>
    </row>
    <row r="495" spans="1:13" ht="15" customHeight="1" x14ac:dyDescent="0.3">
      <c r="A495" s="82"/>
      <c r="B495" s="34"/>
      <c r="C495" s="93" t="s">
        <v>141</v>
      </c>
      <c r="D495" s="94">
        <v>6</v>
      </c>
      <c r="E495" s="59" t="s">
        <v>142</v>
      </c>
      <c r="F495" s="55">
        <f>LOOKUP(D495,P118:P127,R118:R127)</f>
        <v>1.905</v>
      </c>
      <c r="G495" s="12" t="s">
        <v>0</v>
      </c>
      <c r="H495" s="34" t="s">
        <v>143</v>
      </c>
      <c r="I495" s="55">
        <f>LOOKUP(D495,P118:P127,S118:S127)</f>
        <v>2.8502295699234246</v>
      </c>
      <c r="J495" s="12" t="s">
        <v>1</v>
      </c>
      <c r="K495" s="71"/>
      <c r="L495" s="72"/>
      <c r="M495" s="71"/>
    </row>
    <row r="496" spans="1:13" ht="15" customHeight="1" x14ac:dyDescent="0.3">
      <c r="A496" s="82"/>
      <c r="B496" s="34"/>
      <c r="C496" s="93"/>
      <c r="D496" s="93"/>
      <c r="E496" s="59"/>
      <c r="F496" s="55"/>
      <c r="G496" s="12"/>
      <c r="H496" s="34"/>
      <c r="I496" s="55"/>
      <c r="J496" s="12"/>
      <c r="K496" s="71"/>
      <c r="L496" s="72"/>
      <c r="M496" s="71"/>
    </row>
    <row r="497" spans="1:16" ht="15" customHeight="1" x14ac:dyDescent="0.3">
      <c r="A497" s="82"/>
      <c r="B497" s="34"/>
      <c r="C497" s="14"/>
      <c r="D497" s="14"/>
      <c r="G497" s="12"/>
      <c r="H497" s="34"/>
      <c r="I497" s="55"/>
      <c r="J497" s="12"/>
      <c r="K497" s="71"/>
      <c r="L497" s="72"/>
      <c r="M497" s="71"/>
    </row>
    <row r="498" spans="1:16" ht="15" customHeight="1" x14ac:dyDescent="0.3">
      <c r="A498" s="82"/>
      <c r="B498" s="34"/>
      <c r="C498" s="14"/>
      <c r="D498" s="14"/>
      <c r="G498" s="12"/>
      <c r="H498" s="34"/>
      <c r="I498" s="55"/>
      <c r="J498" s="12"/>
      <c r="K498" s="71"/>
      <c r="L498" s="72"/>
      <c r="M498" s="71"/>
    </row>
    <row r="499" spans="1:16" ht="15" customHeight="1" x14ac:dyDescent="0.3">
      <c r="A499" s="82"/>
      <c r="B499" s="34"/>
      <c r="C499" s="14"/>
      <c r="D499" s="14"/>
      <c r="G499" s="12"/>
      <c r="H499" s="34"/>
      <c r="I499" s="55"/>
      <c r="J499" s="12"/>
      <c r="K499" s="71"/>
      <c r="L499" s="72"/>
      <c r="M499" s="71"/>
    </row>
    <row r="500" spans="1:16" ht="15" customHeight="1" x14ac:dyDescent="0.25">
      <c r="A500" s="82"/>
      <c r="B500" s="5" t="s">
        <v>19</v>
      </c>
      <c r="C500" s="35">
        <f>36*F495</f>
        <v>68.58</v>
      </c>
      <c r="D500" s="3" t="s">
        <v>0</v>
      </c>
      <c r="E500" s="111" t="str">
        <f>IF(D495&lt;=6,"Usar:  Ø 3/8 ",IF(6&lt;D495,"Usar:  Ø 1/2 "))</f>
        <v xml:space="preserve">Usar:  Ø 3/8 </v>
      </c>
      <c r="I500" s="110"/>
      <c r="K500" s="71"/>
      <c r="L500" s="72"/>
      <c r="M500" s="71"/>
    </row>
    <row r="501" spans="1:16" ht="15" customHeight="1" x14ac:dyDescent="0.25">
      <c r="A501" s="82"/>
      <c r="B501" s="5"/>
      <c r="C501" s="35"/>
      <c r="E501" s="35"/>
      <c r="K501" s="71"/>
      <c r="L501" s="72"/>
      <c r="M501" s="71"/>
    </row>
    <row r="502" spans="1:16" ht="15" customHeight="1" x14ac:dyDescent="0.3">
      <c r="A502" s="82"/>
      <c r="B502" s="34"/>
      <c r="C502" s="56"/>
      <c r="D502" s="57"/>
      <c r="E502" s="12"/>
      <c r="F502" s="58" t="str">
        <f>LOOKUP(D503,P118:P127,Q118:Q127)</f>
        <v>3/8"</v>
      </c>
      <c r="G502" s="12"/>
      <c r="H502" s="12"/>
      <c r="I502" s="12"/>
      <c r="J502" s="12"/>
      <c r="K502" s="71"/>
      <c r="L502" s="72"/>
      <c r="M502" s="71"/>
      <c r="P502" s="112"/>
    </row>
    <row r="503" spans="1:16" ht="15" customHeight="1" x14ac:dyDescent="0.3">
      <c r="A503" s="82"/>
      <c r="B503" s="34"/>
      <c r="C503" s="93" t="s">
        <v>141</v>
      </c>
      <c r="D503" s="94">
        <v>3</v>
      </c>
      <c r="E503" s="59" t="s">
        <v>142</v>
      </c>
      <c r="F503" s="55">
        <f>LOOKUP(D503,P118:P127,R118:R127)</f>
        <v>0.95250000000000001</v>
      </c>
      <c r="G503" s="12" t="s">
        <v>0</v>
      </c>
      <c r="H503" s="34" t="s">
        <v>143</v>
      </c>
      <c r="I503" s="55">
        <f>LOOKUP(D503,P118:P127,S118:S127)</f>
        <v>0.71255739248085614</v>
      </c>
      <c r="J503" s="12" t="s">
        <v>1</v>
      </c>
      <c r="K503" s="71"/>
      <c r="L503" s="72"/>
      <c r="M503" s="71"/>
    </row>
    <row r="504" spans="1:16" ht="15" customHeight="1" x14ac:dyDescent="0.3">
      <c r="A504" s="82"/>
      <c r="B504" s="34"/>
      <c r="C504" s="14" t="s">
        <v>140</v>
      </c>
      <c r="D504" s="95">
        <v>7.5</v>
      </c>
      <c r="E504" s="3" t="s">
        <v>190</v>
      </c>
      <c r="G504" s="12"/>
      <c r="H504" s="34"/>
      <c r="I504" s="55"/>
      <c r="J504" s="12"/>
      <c r="K504" s="71"/>
      <c r="L504" s="72"/>
      <c r="M504" s="71"/>
      <c r="P504" s="112"/>
    </row>
    <row r="505" spans="1:16" ht="15" customHeight="1" x14ac:dyDescent="0.25">
      <c r="A505" s="82"/>
      <c r="B505" s="5"/>
      <c r="C505" s="35"/>
      <c r="E505" s="35"/>
      <c r="K505" s="71"/>
      <c r="L505" s="72"/>
      <c r="M505" s="71"/>
    </row>
    <row r="506" spans="1:16" ht="15" customHeight="1" x14ac:dyDescent="0.25">
      <c r="A506" s="82"/>
      <c r="B506" s="5"/>
      <c r="C506" s="35"/>
      <c r="E506" s="35"/>
      <c r="K506" s="71"/>
      <c r="L506" s="72"/>
      <c r="M506" s="71"/>
    </row>
    <row r="507" spans="1:16" ht="15" customHeight="1" x14ac:dyDescent="0.25">
      <c r="A507" s="82"/>
      <c r="B507" s="5" t="s">
        <v>54</v>
      </c>
      <c r="C507" s="35">
        <f>C100*100/C500</f>
        <v>3.499562554680665</v>
      </c>
      <c r="D507" s="3" t="s">
        <v>1</v>
      </c>
      <c r="E507" s="35"/>
      <c r="K507" s="71"/>
      <c r="L507" s="72"/>
      <c r="M507" s="71"/>
    </row>
    <row r="508" spans="1:16" ht="15" customHeight="1" x14ac:dyDescent="0.25">
      <c r="A508" s="82"/>
      <c r="B508" s="14"/>
      <c r="C508" s="81"/>
      <c r="D508" s="23"/>
      <c r="F508" s="5"/>
      <c r="G508" s="7"/>
    </row>
    <row r="509" spans="1:16" ht="15" customHeight="1" x14ac:dyDescent="0.3">
      <c r="A509" s="82"/>
      <c r="B509" s="55"/>
      <c r="C509" s="12"/>
      <c r="D509" s="82"/>
      <c r="E509" s="55"/>
      <c r="F509" s="12"/>
      <c r="G509" s="82"/>
      <c r="H509" s="55"/>
      <c r="I509" s="12"/>
    </row>
    <row r="510" spans="1:16" ht="15" customHeight="1" x14ac:dyDescent="0.3">
      <c r="A510" s="82"/>
      <c r="B510" s="83" t="s">
        <v>184</v>
      </c>
      <c r="C510" s="84">
        <f>C507/I503</f>
        <v>4.9112711363452535</v>
      </c>
      <c r="D510" s="82"/>
      <c r="E510" s="55"/>
      <c r="F510" s="12"/>
      <c r="G510" s="82"/>
      <c r="H510" s="55"/>
      <c r="I510" s="12"/>
    </row>
    <row r="511" spans="1:16" ht="15" customHeight="1" x14ac:dyDescent="0.3">
      <c r="A511" s="82"/>
      <c r="B511" s="55"/>
      <c r="C511" s="12"/>
      <c r="D511" s="82"/>
      <c r="E511" s="55"/>
      <c r="F511" s="12"/>
      <c r="G511" s="82"/>
      <c r="H511" s="55"/>
      <c r="I511" s="12"/>
    </row>
    <row r="512" spans="1:16" ht="15" customHeight="1" x14ac:dyDescent="0.3">
      <c r="A512" s="82"/>
      <c r="B512" s="55"/>
      <c r="C512" s="12"/>
      <c r="D512" s="82"/>
      <c r="E512" s="55"/>
      <c r="F512" s="12"/>
      <c r="G512" s="82"/>
      <c r="H512" s="55"/>
      <c r="I512" s="12"/>
    </row>
    <row r="513" spans="1:13" ht="15" customHeight="1" x14ac:dyDescent="0.3">
      <c r="A513" s="82"/>
      <c r="B513" s="83" t="s">
        <v>185</v>
      </c>
      <c r="C513" s="85">
        <f>+(C100-2*D504/100-F503/100)/(C510-1)</f>
        <v>0.57282528413346745</v>
      </c>
      <c r="D513" s="86" t="s">
        <v>17</v>
      </c>
      <c r="E513" s="55"/>
      <c r="F513" s="12"/>
      <c r="G513" s="82"/>
      <c r="H513" s="55"/>
      <c r="I513" s="12"/>
    </row>
    <row r="514" spans="1:13" ht="15" customHeight="1" x14ac:dyDescent="0.3">
      <c r="A514" s="82"/>
      <c r="B514" s="83"/>
      <c r="C514" s="55"/>
      <c r="D514" s="86"/>
      <c r="E514" s="55"/>
      <c r="F514" s="12"/>
      <c r="G514" s="82"/>
      <c r="H514" s="55"/>
      <c r="I514" s="12"/>
    </row>
    <row r="515" spans="1:13" ht="15" customHeight="1" x14ac:dyDescent="0.3">
      <c r="A515" s="82"/>
      <c r="B515" s="55" t="s">
        <v>186</v>
      </c>
      <c r="C515" s="101">
        <f>C510</f>
        <v>4.9112711363452535</v>
      </c>
      <c r="D515" s="102" t="s">
        <v>187</v>
      </c>
      <c r="E515" s="103" t="str">
        <f>F502</f>
        <v>3/8"</v>
      </c>
      <c r="F515" s="103" t="s">
        <v>58</v>
      </c>
      <c r="G515" s="104">
        <f>C513</f>
        <v>0.57282528413346745</v>
      </c>
      <c r="H515" s="105" t="s">
        <v>17</v>
      </c>
      <c r="I515" s="12"/>
    </row>
    <row r="516" spans="1:13" ht="15" customHeight="1" x14ac:dyDescent="0.3">
      <c r="A516" s="82"/>
      <c r="B516" s="55"/>
      <c r="C516" s="84"/>
      <c r="D516" s="55"/>
      <c r="E516" s="58"/>
      <c r="F516" s="58"/>
      <c r="G516" s="85"/>
      <c r="H516" s="55"/>
      <c r="I516" s="12"/>
    </row>
    <row r="517" spans="1:13" ht="15" customHeight="1" x14ac:dyDescent="0.25">
      <c r="B517" s="23" t="s">
        <v>209</v>
      </c>
    </row>
    <row r="518" spans="1:13" ht="15" customHeight="1" x14ac:dyDescent="0.3">
      <c r="B518" s="33"/>
    </row>
    <row r="519" spans="1:13" ht="17.399999999999999" customHeight="1" x14ac:dyDescent="0.3">
      <c r="C519" s="7" t="str">
        <f>CONCATENATE(PSe," ton")</f>
        <v>110 ton</v>
      </c>
      <c r="D519" s="8"/>
      <c r="E519" s="9" t="str">
        <f>CONCATENATE(sc," kg/m2")</f>
        <v>400 kg/m2</v>
      </c>
      <c r="F519" s="8"/>
      <c r="H519" s="32">
        <f>G54</f>
        <v>175</v>
      </c>
      <c r="K519" s="10" t="s">
        <v>84</v>
      </c>
    </row>
    <row r="520" spans="1:13" ht="17.399999999999999" customHeight="1" x14ac:dyDescent="0.3">
      <c r="D520" s="11"/>
      <c r="E520" s="11"/>
      <c r="G520" s="12"/>
    </row>
    <row r="521" spans="1:13" ht="17.399999999999999" customHeight="1" x14ac:dyDescent="0.3">
      <c r="C521" s="7"/>
      <c r="D521" s="11"/>
      <c r="E521" s="11"/>
      <c r="F521" s="11"/>
      <c r="G521" s="11"/>
      <c r="H521" s="7"/>
      <c r="K521" s="124" t="str">
        <f>CONCATENATE(C46," m")</f>
        <v>0.3 m</v>
      </c>
      <c r="L521" s="124"/>
    </row>
    <row r="522" spans="1:13" ht="17.399999999999999" customHeight="1" x14ac:dyDescent="0.25">
      <c r="J522" s="3" t="s">
        <v>89</v>
      </c>
      <c r="K522" s="124"/>
      <c r="L522" s="124"/>
    </row>
    <row r="523" spans="1:13" ht="17.399999999999999" customHeight="1" x14ac:dyDescent="0.3">
      <c r="F523" s="100" t="str">
        <f>CONCATENATE(ROUND(C324,0),D324,E324,F324,ROUND(G324,2),H324)</f>
        <v>14Ø1"@0.17m</v>
      </c>
      <c r="J523" s="10"/>
    </row>
    <row r="524" spans="1:13" ht="17.399999999999999" customHeight="1" x14ac:dyDescent="0.25">
      <c r="E524" s="108" t="str">
        <f>CONCATENATE(,D491,E491,F491,ROUND(G491,2),H491)</f>
        <v>Ø3/8"@0.57m</v>
      </c>
      <c r="I524" s="107" t="str">
        <f>CONCATENATE(D491,E491,F491,ROUND(G491,2),H491)</f>
        <v>Ø3/8"@0.57m</v>
      </c>
      <c r="K524" s="124" t="str">
        <f>CONCATENATE(C45," m")</f>
        <v>1.2 m</v>
      </c>
      <c r="L524" s="124"/>
    </row>
    <row r="525" spans="1:13" ht="17.399999999999999" customHeight="1" x14ac:dyDescent="0.25">
      <c r="M525" s="26" t="str">
        <f>CONCATENATE(H," m")</f>
        <v>1.5 m</v>
      </c>
    </row>
    <row r="527" spans="1:13" ht="17.399999999999999" customHeight="1" x14ac:dyDescent="0.25">
      <c r="K527" s="116" t="str">
        <f>CONCATENATE(C158/100," m")</f>
        <v>0.85 m</v>
      </c>
      <c r="L527" s="116"/>
    </row>
    <row r="529" spans="2:30" ht="17.399999999999999" customHeight="1" x14ac:dyDescent="0.25">
      <c r="C529" s="141" t="str">
        <f>CONCATENATE(C380," m")</f>
        <v>0.9 m</v>
      </c>
      <c r="D529" s="139"/>
      <c r="E529" s="138"/>
      <c r="F529" s="138"/>
      <c r="G529" s="7"/>
      <c r="H529" s="139" t="str">
        <f>CONCATENATE(C381," m")</f>
        <v>1.45 m</v>
      </c>
      <c r="J529" s="142"/>
    </row>
    <row r="530" spans="2:30" ht="17.399999999999999" customHeight="1" x14ac:dyDescent="0.25">
      <c r="C530" s="139"/>
      <c r="D530" s="139"/>
      <c r="E530" s="138"/>
      <c r="F530" s="138"/>
      <c r="G530" s="7"/>
      <c r="H530" s="139"/>
      <c r="J530" s="142"/>
    </row>
    <row r="531" spans="2:30" ht="17.399999999999999" customHeight="1" x14ac:dyDescent="0.25">
      <c r="B531" s="98" t="str">
        <f>CONCATENATE(ROUND(C423,0),D423,E423,F423,ROUND(G423,2),H423)</f>
        <v>5Ø3/4"@0.56m</v>
      </c>
      <c r="E531" s="99" t="str">
        <f>CONCATENATE(D515,E515,F515,ROUND(G515,2),H515)</f>
        <v>Ø3/8"@0.57m</v>
      </c>
      <c r="F531" s="7"/>
      <c r="G531" s="98" t="str">
        <f>CONCATENATE(ROUND(C465,0),D465,E465,F465,ROUND(G465,2),H465)</f>
        <v>7Ø3/4"@0.37m</v>
      </c>
      <c r="I531" s="106" t="str">
        <f>CONCATENATE(ROUND(C363,0),D363,E363,F363,ROUND(G363,2),H363)</f>
        <v>12Ø3/4"@0.2m</v>
      </c>
    </row>
    <row r="532" spans="2:30" ht="17.399999999999999" customHeight="1" x14ac:dyDescent="0.25">
      <c r="B532" s="98"/>
      <c r="E532" s="99"/>
      <c r="F532" s="7"/>
      <c r="G532" s="98"/>
      <c r="I532" s="106"/>
    </row>
    <row r="533" spans="2:30" ht="17.399999999999999" customHeight="1" x14ac:dyDescent="0.25">
      <c r="B533" s="23" t="s">
        <v>210</v>
      </c>
      <c r="E533" s="116"/>
      <c r="F533" s="116"/>
    </row>
    <row r="534" spans="2:30" ht="17.399999999999999" customHeight="1" x14ac:dyDescent="0.25">
      <c r="B534" s="23"/>
      <c r="D534" s="108" t="str">
        <f>CONCATENATE(,D491,E491,F491,ROUND(G491,2),H491)</f>
        <v>Ø3/8"@0.57m</v>
      </c>
      <c r="E534" s="7"/>
      <c r="G534" s="109" t="str">
        <f>CONCATENATE(ROUND(C324,0),D324,E324,F324,ROUND(G324,2),H324)</f>
        <v>14Ø1"@0.17m</v>
      </c>
      <c r="J534" s="108" t="str">
        <f>CONCATENATE(D491,E491,F491,ROUND(G491,2),H491)</f>
        <v>Ø3/8"@0.57m</v>
      </c>
    </row>
    <row r="536" spans="2:30" ht="17.399999999999999" customHeight="1" x14ac:dyDescent="0.25"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</row>
    <row r="537" spans="2:30" ht="17.399999999999999" customHeight="1" x14ac:dyDescent="0.25">
      <c r="D537" s="117"/>
      <c r="E537" s="117"/>
      <c r="I537" s="117"/>
      <c r="J537" s="117"/>
    </row>
    <row r="539" spans="2:30" ht="17.399999999999999" customHeight="1" x14ac:dyDescent="0.25">
      <c r="C539" s="118" t="s">
        <v>207</v>
      </c>
      <c r="D539" s="117"/>
      <c r="E539" s="117"/>
      <c r="H539" s="118" t="s">
        <v>208</v>
      </c>
      <c r="I539" s="117"/>
      <c r="J539" s="117"/>
      <c r="K539" s="119" t="str">
        <f>CONCATENATE(ROUND(C100,2)," m")</f>
        <v>2.4 m</v>
      </c>
      <c r="L539" s="119"/>
    </row>
    <row r="540" spans="2:30" ht="17.399999999999999" customHeight="1" x14ac:dyDescent="0.25">
      <c r="C540" s="118"/>
      <c r="D540" s="117"/>
      <c r="E540" s="117"/>
      <c r="H540" s="118"/>
      <c r="I540" s="117"/>
      <c r="J540" s="117"/>
      <c r="K540" s="119"/>
      <c r="L540" s="119"/>
    </row>
    <row r="541" spans="2:30" ht="17.399999999999999" customHeight="1" x14ac:dyDescent="0.25">
      <c r="C541" s="116"/>
      <c r="E541" s="116"/>
      <c r="F541" s="116"/>
      <c r="H541" s="116"/>
      <c r="I541" s="116"/>
      <c r="J541" s="116"/>
    </row>
    <row r="542" spans="2:30" ht="17.399999999999999" customHeight="1" x14ac:dyDescent="0.25">
      <c r="C542" s="116"/>
      <c r="E542" s="116"/>
      <c r="F542" s="116"/>
      <c r="H542" s="116"/>
      <c r="I542" s="116"/>
      <c r="J542" s="116"/>
    </row>
    <row r="545" spans="2:30" ht="17.399999999999999" customHeight="1" x14ac:dyDescent="0.25">
      <c r="F545" s="116" t="str">
        <f>CONCATENATE(ROUND(te+ti+longitud+C95,2)," m")</f>
        <v>7.35 m</v>
      </c>
      <c r="G545" s="116"/>
    </row>
    <row r="546" spans="2:30" ht="17.399999999999999" customHeight="1" x14ac:dyDescent="0.25">
      <c r="B546" s="98"/>
      <c r="E546" s="99"/>
      <c r="F546" s="7"/>
      <c r="G546" s="98"/>
      <c r="I546" s="106"/>
    </row>
    <row r="547" spans="2:30" ht="17.399999999999999" customHeight="1" x14ac:dyDescent="0.25">
      <c r="B547" s="23" t="s">
        <v>211</v>
      </c>
      <c r="E547" s="116"/>
      <c r="F547" s="116"/>
    </row>
    <row r="548" spans="2:30" ht="17.399999999999999" customHeight="1" x14ac:dyDescent="0.25">
      <c r="B548" s="98" t="str">
        <f>CONCATENATE(ROUND(C423,0),D423,E423,F423,ROUND(G423,2),H423)</f>
        <v>5Ø3/4"@0.56m</v>
      </c>
      <c r="D548" s="108" t="str">
        <f>CONCATENATE(D515,E515,F515,ROUND(G515,2),H515)</f>
        <v>Ø3/8"@0.57m</v>
      </c>
      <c r="E548" s="7"/>
      <c r="F548" s="98" t="str">
        <f>CONCATENATE(ROUND(C465,0),D465,E465,F465,ROUND(G465,2),H465)</f>
        <v>7Ø3/4"@0.37m</v>
      </c>
      <c r="H548" s="100" t="str">
        <f>CONCATENATE(ROUND(C363,0),D363,E363,F363,ROUND(G363,2),H363)</f>
        <v>12Ø3/4"@0.2m</v>
      </c>
      <c r="J548" s="108" t="str">
        <f>CONCATENATE(D515,E515,F515,ROUND(G515,2),H515)</f>
        <v>Ø3/8"@0.57m</v>
      </c>
    </row>
    <row r="550" spans="2:30" ht="17.399999999999999" customHeight="1" x14ac:dyDescent="0.25"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</row>
    <row r="551" spans="2:30" ht="17.399999999999999" customHeight="1" x14ac:dyDescent="0.25">
      <c r="D551" s="117"/>
      <c r="E551" s="117"/>
      <c r="I551" s="117"/>
      <c r="J551" s="117"/>
    </row>
    <row r="553" spans="2:30" ht="17.399999999999999" customHeight="1" x14ac:dyDescent="0.25">
      <c r="C553" s="118" t="s">
        <v>207</v>
      </c>
      <c r="D553" s="117"/>
      <c r="E553" s="117"/>
      <c r="H553" s="118" t="s">
        <v>208</v>
      </c>
      <c r="I553" s="117"/>
      <c r="J553" s="117"/>
      <c r="K553" s="119" t="str">
        <f>CONCATENATE(ROUND(C100,2)," m")</f>
        <v>2.4 m</v>
      </c>
      <c r="L553" s="119"/>
    </row>
    <row r="554" spans="2:30" ht="17.399999999999999" customHeight="1" x14ac:dyDescent="0.25">
      <c r="C554" s="118"/>
      <c r="D554" s="117"/>
      <c r="E554" s="117"/>
      <c r="H554" s="118"/>
      <c r="I554" s="117"/>
      <c r="J554" s="117"/>
      <c r="K554" s="119"/>
      <c r="L554" s="119"/>
    </row>
    <row r="555" spans="2:30" ht="17.399999999999999" customHeight="1" x14ac:dyDescent="0.25">
      <c r="C555" s="116"/>
      <c r="E555" s="116"/>
      <c r="F555" s="116"/>
      <c r="H555" s="116"/>
      <c r="I555" s="116"/>
      <c r="J555" s="116"/>
    </row>
    <row r="556" spans="2:30" ht="17.399999999999999" customHeight="1" x14ac:dyDescent="0.25">
      <c r="C556" s="116"/>
      <c r="E556" s="116"/>
      <c r="F556" s="116"/>
      <c r="H556" s="116"/>
      <c r="I556" s="116"/>
      <c r="J556" s="116"/>
    </row>
    <row r="559" spans="2:30" ht="17.399999999999999" customHeight="1" x14ac:dyDescent="0.25">
      <c r="F559" s="116" t="str">
        <f>CONCATENATE(ROUND(te+ti+longitud+C95,2)," m")</f>
        <v>7.35 m</v>
      </c>
      <c r="G559" s="116"/>
    </row>
    <row r="560" spans="2:30" ht="17.399999999999999" customHeight="1" x14ac:dyDescent="0.25">
      <c r="F560" s="7"/>
      <c r="G560" s="7"/>
    </row>
    <row r="561" spans="2:30" ht="17.399999999999999" customHeight="1" x14ac:dyDescent="0.25">
      <c r="B561" s="23" t="s">
        <v>212</v>
      </c>
      <c r="F561" s="7"/>
      <c r="G561" s="7"/>
    </row>
    <row r="562" spans="2:30" ht="17.399999999999999" customHeight="1" x14ac:dyDescent="0.25">
      <c r="E562" s="116" t="str">
        <f>CONCATENATE(ROUND(te/2+ti/2+longitud,3)," m")</f>
        <v>5.575 m</v>
      </c>
      <c r="F562" s="116"/>
    </row>
    <row r="564" spans="2:30" ht="17.399999999999999" customHeight="1" x14ac:dyDescent="0.25"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</row>
    <row r="565" spans="2:30" ht="17.399999999999999" customHeight="1" x14ac:dyDescent="0.25">
      <c r="D565" s="117" t="str">
        <f>CONCATENATE(ROUND(C393,3)," m")</f>
        <v>0.95 m</v>
      </c>
      <c r="E565" s="117"/>
      <c r="I565" s="117" t="str">
        <f>CONCATENATE(ROUND(C435,3)," m")</f>
        <v>0.875 m</v>
      </c>
      <c r="J565" s="117"/>
    </row>
    <row r="567" spans="2:30" ht="17.399999999999999" customHeight="1" x14ac:dyDescent="0.25">
      <c r="C567" s="118" t="s">
        <v>207</v>
      </c>
      <c r="D567" s="117" t="str">
        <f>CONCATENATE(ROUND(C34,3)," m")</f>
        <v>0.5 m</v>
      </c>
      <c r="E567" s="117"/>
      <c r="H567" s="118" t="s">
        <v>208</v>
      </c>
      <c r="I567" s="117" t="str">
        <f>CONCATENATE(ROUND(G34,3)," m")</f>
        <v>0.65 m</v>
      </c>
      <c r="J567" s="117"/>
      <c r="K567" s="119" t="str">
        <f>CONCATENATE(ROUND(C100,2)," m")</f>
        <v>2.4 m</v>
      </c>
      <c r="L567" s="119"/>
    </row>
    <row r="568" spans="2:30" ht="17.399999999999999" customHeight="1" x14ac:dyDescent="0.25">
      <c r="C568" s="118"/>
      <c r="D568" s="117"/>
      <c r="E568" s="117"/>
      <c r="H568" s="118"/>
      <c r="I568" s="117"/>
      <c r="J568" s="117"/>
      <c r="K568" s="119"/>
      <c r="L568" s="119"/>
    </row>
    <row r="569" spans="2:30" ht="17.399999999999999" customHeight="1" x14ac:dyDescent="0.25">
      <c r="C569" s="116" t="str">
        <f>CONCATENATE(ROUND(C35,3)," m")</f>
        <v>0.5 m</v>
      </c>
      <c r="E569" s="116" t="str">
        <f>CONCATENATE(ROUND(longitud,3)," m")</f>
        <v>5 m</v>
      </c>
      <c r="F569" s="116"/>
      <c r="H569" s="116" t="str">
        <f>CONCATENATE(ROUND(G35,3)," m")</f>
        <v>0.65 m</v>
      </c>
      <c r="I569" s="116" t="str">
        <f>CONCATENATE(ROUND(C95,3)," m")</f>
        <v>1.196 m</v>
      </c>
      <c r="J569" s="116"/>
    </row>
    <row r="570" spans="2:30" ht="17.399999999999999" customHeight="1" x14ac:dyDescent="0.25">
      <c r="C570" s="116"/>
      <c r="E570" s="116"/>
      <c r="F570" s="116"/>
      <c r="H570" s="116"/>
      <c r="I570" s="116"/>
      <c r="J570" s="116"/>
    </row>
    <row r="573" spans="2:30" ht="17.399999999999999" customHeight="1" x14ac:dyDescent="0.25">
      <c r="F573" s="116" t="str">
        <f>CONCATENATE(ROUND(te+ti+longitud+C95,2)," m")</f>
        <v>7.35 m</v>
      </c>
      <c r="G573" s="116"/>
    </row>
    <row r="574" spans="2:30" ht="15" customHeight="1" x14ac:dyDescent="0.3">
      <c r="B574" s="33"/>
    </row>
    <row r="575" spans="2:30" ht="15" customHeight="1" x14ac:dyDescent="0.3">
      <c r="B575" s="33"/>
    </row>
    <row r="576" spans="2:30" ht="17.399999999999999" customHeight="1" x14ac:dyDescent="0.25">
      <c r="B576" s="115"/>
      <c r="C576" s="115"/>
      <c r="D576" s="115"/>
      <c r="E576" s="115"/>
      <c r="F576" s="115"/>
      <c r="G576" s="115"/>
      <c r="H576" s="115"/>
      <c r="I576" s="115"/>
    </row>
    <row r="577" spans="2:9" ht="17.399999999999999" customHeight="1" x14ac:dyDescent="0.25">
      <c r="B577" s="115"/>
      <c r="C577" s="115"/>
      <c r="D577" s="115"/>
      <c r="E577"/>
      <c r="F577" s="115"/>
      <c r="G577" s="115"/>
      <c r="H577" s="115"/>
      <c r="I577" s="115"/>
    </row>
    <row r="578" spans="2:9" ht="17.399999999999999" customHeight="1" x14ac:dyDescent="0.25">
      <c r="B578" s="115"/>
      <c r="C578" s="115"/>
      <c r="D578" s="115"/>
      <c r="E578" s="115"/>
      <c r="F578" s="115"/>
      <c r="G578" s="115"/>
      <c r="H578" s="115"/>
      <c r="I578" s="115"/>
    </row>
    <row r="579" spans="2:9" ht="17.399999999999999" customHeight="1" x14ac:dyDescent="0.25">
      <c r="B579" s="115"/>
      <c r="C579" s="115"/>
      <c r="D579" s="115"/>
      <c r="E579" s="115"/>
      <c r="F579" s="115"/>
      <c r="G579" s="115"/>
      <c r="H579" s="115"/>
      <c r="I579" s="115"/>
    </row>
    <row r="580" spans="2:9" ht="17.399999999999999" customHeight="1" x14ac:dyDescent="0.25">
      <c r="B580" s="115"/>
      <c r="C580" s="115"/>
      <c r="D580" s="115"/>
      <c r="E580" s="115"/>
      <c r="F580" s="115"/>
      <c r="G580" s="115"/>
      <c r="H580" s="115"/>
      <c r="I580" s="115"/>
    </row>
    <row r="581" spans="2:9" ht="17.399999999999999" customHeight="1" x14ac:dyDescent="0.25">
      <c r="B581" s="115"/>
      <c r="C581" s="115"/>
      <c r="D581" s="115"/>
      <c r="E581" s="115"/>
      <c r="F581" s="115"/>
      <c r="G581" s="115"/>
      <c r="H581" s="115"/>
      <c r="I581" s="115"/>
    </row>
  </sheetData>
  <mergeCells count="103">
    <mergeCell ref="F573:G573"/>
    <mergeCell ref="C529:D530"/>
    <mergeCell ref="J529:J530"/>
    <mergeCell ref="E562:F562"/>
    <mergeCell ref="D567:E568"/>
    <mergeCell ref="I567:J568"/>
    <mergeCell ref="I537:J537"/>
    <mergeCell ref="C539:C540"/>
    <mergeCell ref="D539:E540"/>
    <mergeCell ref="H539:H540"/>
    <mergeCell ref="I565:J565"/>
    <mergeCell ref="C569:C570"/>
    <mergeCell ref="E569:F570"/>
    <mergeCell ref="H569:H570"/>
    <mergeCell ref="I569:J570"/>
    <mergeCell ref="F559:G559"/>
    <mergeCell ref="I539:J540"/>
    <mergeCell ref="A2:N2"/>
    <mergeCell ref="D9:D10"/>
    <mergeCell ref="I9:I10"/>
    <mergeCell ref="C11:C12"/>
    <mergeCell ref="H11:H12"/>
    <mergeCell ref="C9:C10"/>
    <mergeCell ref="E4:F4"/>
    <mergeCell ref="Q564:AD564"/>
    <mergeCell ref="C567:C568"/>
    <mergeCell ref="H567:H568"/>
    <mergeCell ref="E529:F530"/>
    <mergeCell ref="H529:H530"/>
    <mergeCell ref="K567:L568"/>
    <mergeCell ref="D565:E565"/>
    <mergeCell ref="E533:F533"/>
    <mergeCell ref="Q536:AD536"/>
    <mergeCell ref="D537:E537"/>
    <mergeCell ref="L23:L24"/>
    <mergeCell ref="E83:F83"/>
    <mergeCell ref="C80:C82"/>
    <mergeCell ref="E80:F82"/>
    <mergeCell ref="H173:H174"/>
    <mergeCell ref="K19:K20"/>
    <mergeCell ref="K72:K73"/>
    <mergeCell ref="P114:S114"/>
    <mergeCell ref="P135:S135"/>
    <mergeCell ref="B142:C142"/>
    <mergeCell ref="Q6:AD6"/>
    <mergeCell ref="F15:G15"/>
    <mergeCell ref="I11:J12"/>
    <mergeCell ref="C27:C28"/>
    <mergeCell ref="E27:F28"/>
    <mergeCell ref="H9:H10"/>
    <mergeCell ref="E11:F12"/>
    <mergeCell ref="G77:G78"/>
    <mergeCell ref="P115:S115"/>
    <mergeCell ref="P134:S134"/>
    <mergeCell ref="K120:K121"/>
    <mergeCell ref="K125:N126"/>
    <mergeCell ref="E128:F128"/>
    <mergeCell ref="I128:J128"/>
    <mergeCell ref="B176:C176"/>
    <mergeCell ref="H171:I171"/>
    <mergeCell ref="I80:J82"/>
    <mergeCell ref="G122:G123"/>
    <mergeCell ref="H27:H28"/>
    <mergeCell ref="I27:J28"/>
    <mergeCell ref="H80:H82"/>
    <mergeCell ref="K527:L527"/>
    <mergeCell ref="K369:K370"/>
    <mergeCell ref="G371:G372"/>
    <mergeCell ref="K374:N375"/>
    <mergeCell ref="C375:D375"/>
    <mergeCell ref="G375:I375"/>
    <mergeCell ref="K524:L524"/>
    <mergeCell ref="K521:L522"/>
    <mergeCell ref="C178:D178"/>
    <mergeCell ref="E220:E223"/>
    <mergeCell ref="C224:D225"/>
    <mergeCell ref="K221:L221"/>
    <mergeCell ref="E227:F227"/>
    <mergeCell ref="I227:J227"/>
    <mergeCell ref="H224:H225"/>
    <mergeCell ref="C221:C222"/>
    <mergeCell ref="D221:D222"/>
    <mergeCell ref="H221:H222"/>
    <mergeCell ref="I220:J223"/>
    <mergeCell ref="K539:L540"/>
    <mergeCell ref="H553:H554"/>
    <mergeCell ref="I553:J554"/>
    <mergeCell ref="K553:L554"/>
    <mergeCell ref="C541:C542"/>
    <mergeCell ref="E541:F542"/>
    <mergeCell ref="H541:H542"/>
    <mergeCell ref="I541:J542"/>
    <mergeCell ref="F545:G545"/>
    <mergeCell ref="Q550:AD550"/>
    <mergeCell ref="D551:E551"/>
    <mergeCell ref="I551:J551"/>
    <mergeCell ref="C553:C554"/>
    <mergeCell ref="D553:E554"/>
    <mergeCell ref="E547:F547"/>
    <mergeCell ref="C555:C556"/>
    <mergeCell ref="E555:F556"/>
    <mergeCell ref="H555:H556"/>
    <mergeCell ref="I555:J556"/>
  </mergeCells>
  <phoneticPr fontId="1" type="noConversion"/>
  <dataValidations count="2">
    <dataValidation type="list" allowBlank="1" showInputMessage="1" showErrorMessage="1" sqref="D149 D194 D385 D471 D427 D479 D495 D503 D181" xr:uid="{00000000-0002-0000-0000-000000000000}">
      <formula1>$P$118:$P$127</formula1>
    </dataValidation>
    <dataValidation type="list" allowBlank="1" showDropDown="1" showInputMessage="1" showErrorMessage="1" sqref="E142" xr:uid="{00000000-0002-0000-0000-000001000000}">
      <formula1>#REF!</formula1>
    </dataValidation>
  </dataValidations>
  <pageMargins left="1.1811023622047245" right="0.59055118110236227" top="0.78740157480314965" bottom="0.78740157480314965" header="0.59055118110236227" footer="0"/>
  <pageSetup paperSize="9" scale="56" orientation="portrait" horizontalDpi="300" verticalDpi="300" r:id="rId1"/>
  <headerFooter alignWithMargins="0"/>
  <colBreaks count="1" manualBreakCount="1">
    <brk id="14" max="1048575" man="1"/>
  </colBreaks>
  <drawing r:id="rId2"/>
  <legacyDrawing r:id="rId3"/>
  <oleObjects>
    <mc:AlternateContent xmlns:mc="http://schemas.openxmlformats.org/markup-compatibility/2006">
      <mc:Choice Requires="x14">
        <oleObject progId="Equation.DSMT4" shapeId="8193" r:id="rId4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3" r:id="rId4"/>
      </mc:Fallback>
    </mc:AlternateContent>
    <mc:AlternateContent xmlns:mc="http://schemas.openxmlformats.org/markup-compatibility/2006">
      <mc:Choice Requires="x14">
        <oleObject progId="Equation.DSMT4" shapeId="8194" r:id="rId6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4" r:id="rId6"/>
      </mc:Fallback>
    </mc:AlternateContent>
    <mc:AlternateContent xmlns:mc="http://schemas.openxmlformats.org/markup-compatibility/2006">
      <mc:Choice Requires="x14">
        <oleObject progId="Equation.DSMT4" shapeId="8195" r:id="rId7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195" r:id="rId7"/>
      </mc:Fallback>
    </mc:AlternateContent>
    <mc:AlternateContent xmlns:mc="http://schemas.openxmlformats.org/markup-compatibility/2006">
      <mc:Choice Requires="x14">
        <oleObject progId="Equation.DSMT4" shapeId="8196" r:id="rId9">
          <objectPr defaultSize="0" autoPict="0" r:id="rId10">
            <anchor moveWithCells="1" sizeWithCells="1">
              <from>
                <xdr:col>0</xdr:col>
                <xdr:colOff>297180</xdr:colOff>
                <xdr:row>4</xdr:row>
                <xdr:rowOff>0</xdr:rowOff>
              </from>
              <to>
                <xdr:col>4</xdr:col>
                <xdr:colOff>274320</xdr:colOff>
                <xdr:row>4</xdr:row>
                <xdr:rowOff>0</xdr:rowOff>
              </to>
            </anchor>
          </objectPr>
        </oleObject>
      </mc:Choice>
      <mc:Fallback>
        <oleObject progId="Equation.DSMT4" shapeId="8196" r:id="rId9"/>
      </mc:Fallback>
    </mc:AlternateContent>
    <mc:AlternateContent xmlns:mc="http://schemas.openxmlformats.org/markup-compatibility/2006">
      <mc:Choice Requires="x14">
        <oleObject progId="Equation.DSMT4" shapeId="8197" r:id="rId11">
          <objectPr defaultSize="0" autoPict="0" r:id="rId12">
            <anchor moveWithCells="1" sizeWithCells="1">
              <from>
                <xdr:col>9</xdr:col>
                <xdr:colOff>45720</xdr:colOff>
                <xdr:row>4</xdr:row>
                <xdr:rowOff>0</xdr:rowOff>
              </from>
              <to>
                <xdr:col>10</xdr:col>
                <xdr:colOff>137160</xdr:colOff>
                <xdr:row>4</xdr:row>
                <xdr:rowOff>0</xdr:rowOff>
              </to>
            </anchor>
          </objectPr>
        </oleObject>
      </mc:Choice>
      <mc:Fallback>
        <oleObject progId="Equation.DSMT4" shapeId="8197" r:id="rId11"/>
      </mc:Fallback>
    </mc:AlternateContent>
    <mc:AlternateContent xmlns:mc="http://schemas.openxmlformats.org/markup-compatibility/2006">
      <mc:Choice Requires="x14">
        <oleObject progId="Equation.DSMT4" shapeId="8198" r:id="rId13">
          <objectPr defaultSize="0" autoPict="0" r:id="rId14">
            <anchor moveWithCells="1" sizeWithCells="1">
              <from>
                <xdr:col>1</xdr:col>
                <xdr:colOff>60960</xdr:colOff>
                <xdr:row>4</xdr:row>
                <xdr:rowOff>0</xdr:rowOff>
              </from>
              <to>
                <xdr:col>5</xdr:col>
                <xdr:colOff>388620</xdr:colOff>
                <xdr:row>4</xdr:row>
                <xdr:rowOff>0</xdr:rowOff>
              </to>
            </anchor>
          </objectPr>
        </oleObject>
      </mc:Choice>
      <mc:Fallback>
        <oleObject progId="Equation.DSMT4" shapeId="8198" r:id="rId13"/>
      </mc:Fallback>
    </mc:AlternateContent>
    <mc:AlternateContent xmlns:mc="http://schemas.openxmlformats.org/markup-compatibility/2006">
      <mc:Choice Requires="x14">
        <oleObject progId="Equation.DSMT4" shapeId="8199" r:id="rId15">
          <objectPr defaultSize="0" autoPict="0" r:id="rId16">
            <anchor moveWithCells="1" sizeWithCells="1">
              <from>
                <xdr:col>7</xdr:col>
                <xdr:colOff>22860</xdr:colOff>
                <xdr:row>4</xdr:row>
                <xdr:rowOff>0</xdr:rowOff>
              </from>
              <to>
                <xdr:col>10</xdr:col>
                <xdr:colOff>175260</xdr:colOff>
                <xdr:row>4</xdr:row>
                <xdr:rowOff>0</xdr:rowOff>
              </to>
            </anchor>
          </objectPr>
        </oleObject>
      </mc:Choice>
      <mc:Fallback>
        <oleObject progId="Equation.DSMT4" shapeId="8199" r:id="rId15"/>
      </mc:Fallback>
    </mc:AlternateContent>
    <mc:AlternateContent xmlns:mc="http://schemas.openxmlformats.org/markup-compatibility/2006">
      <mc:Choice Requires="x14">
        <oleObject progId="Equation.DSMT4" shapeId="8200" r:id="rId17">
          <objectPr defaultSize="0" autoPict="0" r:id="rId18">
            <anchor moveWithCells="1" sizeWithCells="1">
              <from>
                <xdr:col>1</xdr:col>
                <xdr:colOff>38100</xdr:colOff>
                <xdr:row>4</xdr:row>
                <xdr:rowOff>0</xdr:rowOff>
              </from>
              <to>
                <xdr:col>5</xdr:col>
                <xdr:colOff>22860</xdr:colOff>
                <xdr:row>4</xdr:row>
                <xdr:rowOff>0</xdr:rowOff>
              </to>
            </anchor>
          </objectPr>
        </oleObject>
      </mc:Choice>
      <mc:Fallback>
        <oleObject progId="Equation.DSMT4" shapeId="8200" r:id="rId17"/>
      </mc:Fallback>
    </mc:AlternateContent>
    <mc:AlternateContent xmlns:mc="http://schemas.openxmlformats.org/markup-compatibility/2006">
      <mc:Choice Requires="x14">
        <oleObject progId="Equation.DSMT4" shapeId="8201" r:id="rId19">
          <objectPr defaultSize="0" autoPict="0" r:id="rId20">
            <anchor moveWithCells="1" sizeWithCells="1">
              <from>
                <xdr:col>6</xdr:col>
                <xdr:colOff>312420</xdr:colOff>
                <xdr:row>4</xdr:row>
                <xdr:rowOff>0</xdr:rowOff>
              </from>
              <to>
                <xdr:col>9</xdr:col>
                <xdr:colOff>220980</xdr:colOff>
                <xdr:row>4</xdr:row>
                <xdr:rowOff>0</xdr:rowOff>
              </to>
            </anchor>
          </objectPr>
        </oleObject>
      </mc:Choice>
      <mc:Fallback>
        <oleObject progId="Equation.DSMT4" shapeId="8201" r:id="rId19"/>
      </mc:Fallback>
    </mc:AlternateContent>
    <mc:AlternateContent xmlns:mc="http://schemas.openxmlformats.org/markup-compatibility/2006">
      <mc:Choice Requires="x14">
        <oleObject progId="Equation.DSMT4" shapeId="8202" r:id="rId21">
          <objectPr defaultSize="0" autoPict="0" r:id="rId22">
            <anchor moveWithCells="1" sizeWithCells="1">
              <from>
                <xdr:col>6</xdr:col>
                <xdr:colOff>266700</xdr:colOff>
                <xdr:row>4</xdr:row>
                <xdr:rowOff>0</xdr:rowOff>
              </from>
              <to>
                <xdr:col>10</xdr:col>
                <xdr:colOff>68580</xdr:colOff>
                <xdr:row>4</xdr:row>
                <xdr:rowOff>0</xdr:rowOff>
              </to>
            </anchor>
          </objectPr>
        </oleObject>
      </mc:Choice>
      <mc:Fallback>
        <oleObject progId="Equation.DSMT4" shapeId="8202" r:id="rId21"/>
      </mc:Fallback>
    </mc:AlternateContent>
    <mc:AlternateContent xmlns:mc="http://schemas.openxmlformats.org/markup-compatibility/2006">
      <mc:Choice Requires="x14">
        <oleObject progId="Equation.DSMT4" shapeId="8203" r:id="rId23">
          <objectPr defaultSize="0" autoPict="0" r:id="rId24">
            <anchor moveWithCells="1" sizeWithCells="1">
              <from>
                <xdr:col>6</xdr:col>
                <xdr:colOff>289560</xdr:colOff>
                <xdr:row>4</xdr:row>
                <xdr:rowOff>0</xdr:rowOff>
              </from>
              <to>
                <xdr:col>9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Equation.DSMT4" shapeId="8203" r:id="rId23"/>
      </mc:Fallback>
    </mc:AlternateContent>
    <mc:AlternateContent xmlns:mc="http://schemas.openxmlformats.org/markup-compatibility/2006">
      <mc:Choice Requires="x14">
        <oleObject progId="Equation.DSMT4" shapeId="8204" r:id="rId25">
          <objectPr defaultSize="0" autoPict="0" r:id="rId26">
            <anchor moveWithCells="1" sizeWithCells="1">
              <from>
                <xdr:col>1</xdr:col>
                <xdr:colOff>99060</xdr:colOff>
                <xdr:row>4</xdr:row>
                <xdr:rowOff>0</xdr:rowOff>
              </from>
              <to>
                <xdr:col>5</xdr:col>
                <xdr:colOff>350520</xdr:colOff>
                <xdr:row>4</xdr:row>
                <xdr:rowOff>0</xdr:rowOff>
              </to>
            </anchor>
          </objectPr>
        </oleObject>
      </mc:Choice>
      <mc:Fallback>
        <oleObject progId="Equation.DSMT4" shapeId="8204" r:id="rId25"/>
      </mc:Fallback>
    </mc:AlternateContent>
    <mc:AlternateContent xmlns:mc="http://schemas.openxmlformats.org/markup-compatibility/2006">
      <mc:Choice Requires="x14">
        <oleObject progId="Equation.DSMT4" shapeId="8205" r:id="rId27">
          <objectPr defaultSize="0" autoPict="0" r:id="rId28">
            <anchor moveWithCells="1" sizeWithCells="1">
              <from>
                <xdr:col>8</xdr:col>
                <xdr:colOff>60960</xdr:colOff>
                <xdr:row>4</xdr:row>
                <xdr:rowOff>0</xdr:rowOff>
              </from>
              <to>
                <xdr:col>10</xdr:col>
                <xdr:colOff>213360</xdr:colOff>
                <xdr:row>4</xdr:row>
                <xdr:rowOff>0</xdr:rowOff>
              </to>
            </anchor>
          </objectPr>
        </oleObject>
      </mc:Choice>
      <mc:Fallback>
        <oleObject progId="Equation.DSMT4" shapeId="8205" r:id="rId27"/>
      </mc:Fallback>
    </mc:AlternateContent>
    <mc:AlternateContent xmlns:mc="http://schemas.openxmlformats.org/markup-compatibility/2006">
      <mc:Choice Requires="x14">
        <oleObject progId="Equation.DSMT4" shapeId="8206" r:id="rId29">
          <objectPr defaultSize="0" autoPict="0" r:id="rId30">
            <anchor moveWithCells="1" sizeWithCells="1">
              <from>
                <xdr:col>8</xdr:col>
                <xdr:colOff>266700</xdr:colOff>
                <xdr:row>4</xdr:row>
                <xdr:rowOff>0</xdr:rowOff>
              </from>
              <to>
                <xdr:col>11</xdr:col>
                <xdr:colOff>373380</xdr:colOff>
                <xdr:row>4</xdr:row>
                <xdr:rowOff>0</xdr:rowOff>
              </to>
            </anchor>
          </objectPr>
        </oleObject>
      </mc:Choice>
      <mc:Fallback>
        <oleObject progId="Equation.DSMT4" shapeId="8206" r:id="rId29"/>
      </mc:Fallback>
    </mc:AlternateContent>
    <mc:AlternateContent xmlns:mc="http://schemas.openxmlformats.org/markup-compatibility/2006">
      <mc:Choice Requires="x14">
        <oleObject progId="Equation.DSMT4" shapeId="8207" r:id="rId31">
          <objectPr defaultSize="0" autoPict="0" r:id="rId32">
            <anchor moveWithCells="1" sizeWithCells="1">
              <from>
                <xdr:col>2</xdr:col>
                <xdr:colOff>365760</xdr:colOff>
                <xdr:row>4</xdr:row>
                <xdr:rowOff>0</xdr:rowOff>
              </from>
              <to>
                <xdr:col>3</xdr:col>
                <xdr:colOff>373380</xdr:colOff>
                <xdr:row>4</xdr:row>
                <xdr:rowOff>0</xdr:rowOff>
              </to>
            </anchor>
          </objectPr>
        </oleObject>
      </mc:Choice>
      <mc:Fallback>
        <oleObject progId="Equation.DSMT4" shapeId="8207" r:id="rId31"/>
      </mc:Fallback>
    </mc:AlternateContent>
    <mc:AlternateContent xmlns:mc="http://schemas.openxmlformats.org/markup-compatibility/2006">
      <mc:Choice Requires="x14">
        <oleObject progId="Equation.DSMT4" shapeId="8208" r:id="rId33">
          <objectPr defaultSize="0" autoPict="0" r:id="rId34">
            <anchor moveWithCells="1" sizeWithCells="1">
              <from>
                <xdr:col>1</xdr:col>
                <xdr:colOff>106680</xdr:colOff>
                <xdr:row>4</xdr:row>
                <xdr:rowOff>0</xdr:rowOff>
              </from>
              <to>
                <xdr:col>5</xdr:col>
                <xdr:colOff>22860</xdr:colOff>
                <xdr:row>4</xdr:row>
                <xdr:rowOff>0</xdr:rowOff>
              </to>
            </anchor>
          </objectPr>
        </oleObject>
      </mc:Choice>
      <mc:Fallback>
        <oleObject progId="Equation.DSMT4" shapeId="8208" r:id="rId33"/>
      </mc:Fallback>
    </mc:AlternateContent>
    <mc:AlternateContent xmlns:mc="http://schemas.openxmlformats.org/markup-compatibility/2006">
      <mc:Choice Requires="x14">
        <oleObject progId="Equation.DSMT4" shapeId="8209" r:id="rId35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09" r:id="rId35"/>
      </mc:Fallback>
    </mc:AlternateContent>
    <mc:AlternateContent xmlns:mc="http://schemas.openxmlformats.org/markup-compatibility/2006">
      <mc:Choice Requires="x14">
        <oleObject progId="Equation.DSMT4" shapeId="8210" r:id="rId36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0" r:id="rId36"/>
      </mc:Fallback>
    </mc:AlternateContent>
    <mc:AlternateContent xmlns:mc="http://schemas.openxmlformats.org/markup-compatibility/2006">
      <mc:Choice Requires="x14">
        <oleObject progId="Equation.DSMT4" shapeId="8211" r:id="rId37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1" r:id="rId37"/>
      </mc:Fallback>
    </mc:AlternateContent>
    <mc:AlternateContent xmlns:mc="http://schemas.openxmlformats.org/markup-compatibility/2006">
      <mc:Choice Requires="x14">
        <oleObject progId="Equation.DSMT4" shapeId="8212" r:id="rId38">
          <objectPr defaultSize="0" autoPict="0" r:id="rId5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2" r:id="rId38"/>
      </mc:Fallback>
    </mc:AlternateContent>
    <mc:AlternateContent xmlns:mc="http://schemas.openxmlformats.org/markup-compatibility/2006">
      <mc:Choice Requires="x14">
        <oleObject progId="Equation.DSMT4" shapeId="8213" r:id="rId39">
          <objectPr defaultSize="0" autoPict="0" r:id="rId8">
            <anchor moveWithCells="1" sizeWithCells="1">
              <from>
                <xdr:col>0</xdr:col>
                <xdr:colOff>83820</xdr:colOff>
                <xdr:row>4</xdr:row>
                <xdr:rowOff>0</xdr:rowOff>
              </from>
              <to>
                <xdr:col>0</xdr:col>
                <xdr:colOff>304800</xdr:colOff>
                <xdr:row>4</xdr:row>
                <xdr:rowOff>0</xdr:rowOff>
              </to>
            </anchor>
          </objectPr>
        </oleObject>
      </mc:Choice>
      <mc:Fallback>
        <oleObject progId="Equation.DSMT4" shapeId="8213" r:id="rId39"/>
      </mc:Fallback>
    </mc:AlternateContent>
    <mc:AlternateContent xmlns:mc="http://schemas.openxmlformats.org/markup-compatibility/2006">
      <mc:Choice Requires="x14">
        <oleObject progId="Equation.DSMT4" shapeId="8214" r:id="rId40">
          <objectPr defaultSize="0" autoPict="0" r:id="rId10">
            <anchor moveWithCells="1" sizeWithCells="1">
              <from>
                <xdr:col>8</xdr:col>
                <xdr:colOff>213360</xdr:colOff>
                <xdr:row>4</xdr:row>
                <xdr:rowOff>0</xdr:rowOff>
              </from>
              <to>
                <xdr:col>12</xdr:col>
                <xdr:colOff>114300</xdr:colOff>
                <xdr:row>4</xdr:row>
                <xdr:rowOff>0</xdr:rowOff>
              </to>
            </anchor>
          </objectPr>
        </oleObject>
      </mc:Choice>
      <mc:Fallback>
        <oleObject progId="Equation.DSMT4" shapeId="8214" r:id="rId40"/>
      </mc:Fallback>
    </mc:AlternateContent>
    <mc:AlternateContent xmlns:mc="http://schemas.openxmlformats.org/markup-compatibility/2006">
      <mc:Choice Requires="x14">
        <oleObject progId="Equation.DSMT4" shapeId="8215" r:id="rId41">
          <objectPr defaultSize="0" autoPict="0" r:id="rId42">
            <anchor moveWithCells="1" sizeWithCells="1">
              <from>
                <xdr:col>1</xdr:col>
                <xdr:colOff>38100</xdr:colOff>
                <xdr:row>329</xdr:row>
                <xdr:rowOff>0</xdr:rowOff>
              </from>
              <to>
                <xdr:col>4</xdr:col>
                <xdr:colOff>22860</xdr:colOff>
                <xdr:row>329</xdr:row>
                <xdr:rowOff>0</xdr:rowOff>
              </to>
            </anchor>
          </objectPr>
        </oleObject>
      </mc:Choice>
      <mc:Fallback>
        <oleObject progId="Equation.DSMT4" shapeId="8215" r:id="rId41"/>
      </mc:Fallback>
    </mc:AlternateContent>
    <mc:AlternateContent xmlns:mc="http://schemas.openxmlformats.org/markup-compatibility/2006">
      <mc:Choice Requires="x14">
        <oleObject progId="Equation.DSMT4" shapeId="8216" r:id="rId43">
          <objectPr defaultSize="0" autoPict="0" r:id="rId20">
            <anchor moveWithCells="1" sizeWithCells="1">
              <from>
                <xdr:col>6</xdr:col>
                <xdr:colOff>312420</xdr:colOff>
                <xdr:row>329</xdr:row>
                <xdr:rowOff>0</xdr:rowOff>
              </from>
              <to>
                <xdr:col>9</xdr:col>
                <xdr:colOff>220980</xdr:colOff>
                <xdr:row>329</xdr:row>
                <xdr:rowOff>0</xdr:rowOff>
              </to>
            </anchor>
          </objectPr>
        </oleObject>
      </mc:Choice>
      <mc:Fallback>
        <oleObject progId="Equation.DSMT4" shapeId="8216" r:id="rId43"/>
      </mc:Fallback>
    </mc:AlternateContent>
    <mc:AlternateContent xmlns:mc="http://schemas.openxmlformats.org/markup-compatibility/2006">
      <mc:Choice Requires="x14">
        <oleObject progId="Equation.DSMT4" shapeId="8217" r:id="rId44">
          <objectPr defaultSize="0" autoPict="0" r:id="rId22">
            <anchor moveWithCells="1" sizeWithCells="1">
              <from>
                <xdr:col>6</xdr:col>
                <xdr:colOff>266700</xdr:colOff>
                <xdr:row>329</xdr:row>
                <xdr:rowOff>0</xdr:rowOff>
              </from>
              <to>
                <xdr:col>10</xdr:col>
                <xdr:colOff>68580</xdr:colOff>
                <xdr:row>329</xdr:row>
                <xdr:rowOff>0</xdr:rowOff>
              </to>
            </anchor>
          </objectPr>
        </oleObject>
      </mc:Choice>
      <mc:Fallback>
        <oleObject progId="Equation.DSMT4" shapeId="8217" r:id="rId44"/>
      </mc:Fallback>
    </mc:AlternateContent>
    <mc:AlternateContent xmlns:mc="http://schemas.openxmlformats.org/markup-compatibility/2006">
      <mc:Choice Requires="x14">
        <oleObject progId="Equation.DSMT4" shapeId="8218" r:id="rId45">
          <objectPr defaultSize="0" autoPict="0" r:id="rId24">
            <anchor moveWithCells="1" sizeWithCells="1">
              <from>
                <xdr:col>6</xdr:col>
                <xdr:colOff>289560</xdr:colOff>
                <xdr:row>329</xdr:row>
                <xdr:rowOff>0</xdr:rowOff>
              </from>
              <to>
                <xdr:col>9</xdr:col>
                <xdr:colOff>0</xdr:colOff>
                <xdr:row>329</xdr:row>
                <xdr:rowOff>0</xdr:rowOff>
              </to>
            </anchor>
          </objectPr>
        </oleObject>
      </mc:Choice>
      <mc:Fallback>
        <oleObject progId="Equation.DSMT4" shapeId="8218" r:id="rId45"/>
      </mc:Fallback>
    </mc:AlternateContent>
    <mc:AlternateContent xmlns:mc="http://schemas.openxmlformats.org/markup-compatibility/2006">
      <mc:Choice Requires="x14">
        <oleObject progId="Equation.DSMT4" shapeId="8219" r:id="rId46">
          <objectPr defaultSize="0" autoPict="0" r:id="rId26">
            <anchor moveWithCells="1" sizeWithCells="1">
              <from>
                <xdr:col>1</xdr:col>
                <xdr:colOff>99060</xdr:colOff>
                <xdr:row>329</xdr:row>
                <xdr:rowOff>0</xdr:rowOff>
              </from>
              <to>
                <xdr:col>5</xdr:col>
                <xdr:colOff>350520</xdr:colOff>
                <xdr:row>329</xdr:row>
                <xdr:rowOff>0</xdr:rowOff>
              </to>
            </anchor>
          </objectPr>
        </oleObject>
      </mc:Choice>
      <mc:Fallback>
        <oleObject progId="Equation.DSMT4" shapeId="8219" r:id="rId46"/>
      </mc:Fallback>
    </mc:AlternateContent>
    <mc:AlternateContent xmlns:mc="http://schemas.openxmlformats.org/markup-compatibility/2006">
      <mc:Choice Requires="x14">
        <oleObject progId="Equation.DSMT4" shapeId="8220" r:id="rId47">
          <objectPr defaultSize="0" autoPict="0" r:id="rId28">
            <anchor moveWithCells="1" sizeWithCells="1">
              <from>
                <xdr:col>8</xdr:col>
                <xdr:colOff>60960</xdr:colOff>
                <xdr:row>329</xdr:row>
                <xdr:rowOff>0</xdr:rowOff>
              </from>
              <to>
                <xdr:col>10</xdr:col>
                <xdr:colOff>213360</xdr:colOff>
                <xdr:row>329</xdr:row>
                <xdr:rowOff>0</xdr:rowOff>
              </to>
            </anchor>
          </objectPr>
        </oleObject>
      </mc:Choice>
      <mc:Fallback>
        <oleObject progId="Equation.DSMT4" shapeId="8220" r:id="rId47"/>
      </mc:Fallback>
    </mc:AlternateContent>
    <mc:AlternateContent xmlns:mc="http://schemas.openxmlformats.org/markup-compatibility/2006">
      <mc:Choice Requires="x14">
        <oleObject progId="Equation.DSMT4" shapeId="8221" r:id="rId48">
          <objectPr defaultSize="0" autoPict="0" r:id="rId30">
            <anchor moveWithCells="1" sizeWithCells="1">
              <from>
                <xdr:col>8</xdr:col>
                <xdr:colOff>266700</xdr:colOff>
                <xdr:row>329</xdr:row>
                <xdr:rowOff>0</xdr:rowOff>
              </from>
              <to>
                <xdr:col>11</xdr:col>
                <xdr:colOff>373380</xdr:colOff>
                <xdr:row>329</xdr:row>
                <xdr:rowOff>0</xdr:rowOff>
              </to>
            </anchor>
          </objectPr>
        </oleObject>
      </mc:Choice>
      <mc:Fallback>
        <oleObject progId="Equation.DSMT4" shapeId="8221" r:id="rId48"/>
      </mc:Fallback>
    </mc:AlternateContent>
    <mc:AlternateContent xmlns:mc="http://schemas.openxmlformats.org/markup-compatibility/2006">
      <mc:Choice Requires="x14">
        <oleObject progId="Equation.DSMT4" shapeId="8222" r:id="rId49">
          <objectPr defaultSize="0" autoPict="0" r:id="rId20">
            <anchor moveWithCells="1" sizeWithCells="1">
              <from>
                <xdr:col>6</xdr:col>
                <xdr:colOff>335280</xdr:colOff>
                <xdr:row>329</xdr:row>
                <xdr:rowOff>0</xdr:rowOff>
              </from>
              <to>
                <xdr:col>9</xdr:col>
                <xdr:colOff>236220</xdr:colOff>
                <xdr:row>329</xdr:row>
                <xdr:rowOff>0</xdr:rowOff>
              </to>
            </anchor>
          </objectPr>
        </oleObject>
      </mc:Choice>
      <mc:Fallback>
        <oleObject progId="Equation.DSMT4" shapeId="8222" r:id="rId49"/>
      </mc:Fallback>
    </mc:AlternateContent>
    <mc:AlternateContent xmlns:mc="http://schemas.openxmlformats.org/markup-compatibility/2006">
      <mc:Choice Requires="x14">
        <oleObject progId="Equation.DSMT4" shapeId="8223" r:id="rId50">
          <objectPr defaultSize="0" autoPict="0" r:id="rId22">
            <anchor moveWithCells="1" sizeWithCells="1">
              <from>
                <xdr:col>6</xdr:col>
                <xdr:colOff>274320</xdr:colOff>
                <xdr:row>329</xdr:row>
                <xdr:rowOff>0</xdr:rowOff>
              </from>
              <to>
                <xdr:col>10</xdr:col>
                <xdr:colOff>76200</xdr:colOff>
                <xdr:row>329</xdr:row>
                <xdr:rowOff>0</xdr:rowOff>
              </to>
            </anchor>
          </objectPr>
        </oleObject>
      </mc:Choice>
      <mc:Fallback>
        <oleObject progId="Equation.DSMT4" shapeId="8223" r:id="rId50"/>
      </mc:Fallback>
    </mc:AlternateContent>
    <mc:AlternateContent xmlns:mc="http://schemas.openxmlformats.org/markup-compatibility/2006">
      <mc:Choice Requires="x14">
        <oleObject progId="Equation.DSMT4" shapeId="8224" r:id="rId51">
          <objectPr defaultSize="0" autoPict="0" r:id="rId24">
            <anchor moveWithCells="1" sizeWithCells="1">
              <from>
                <xdr:col>6</xdr:col>
                <xdr:colOff>289560</xdr:colOff>
                <xdr:row>329</xdr:row>
                <xdr:rowOff>0</xdr:rowOff>
              </from>
              <to>
                <xdr:col>9</xdr:col>
                <xdr:colOff>0</xdr:colOff>
                <xdr:row>329</xdr:row>
                <xdr:rowOff>0</xdr:rowOff>
              </to>
            </anchor>
          </objectPr>
        </oleObject>
      </mc:Choice>
      <mc:Fallback>
        <oleObject progId="Equation.DSMT4" shapeId="8224" r:id="rId51"/>
      </mc:Fallback>
    </mc:AlternateContent>
    <mc:AlternateContent xmlns:mc="http://schemas.openxmlformats.org/markup-compatibility/2006">
      <mc:Choice Requires="x14">
        <oleObject progId="Equation.DSMT4" shapeId="8225" r:id="rId52">
          <objectPr defaultSize="0" autoPict="0" r:id="rId26">
            <anchor moveWithCells="1" sizeWithCells="1">
              <from>
                <xdr:col>1</xdr:col>
                <xdr:colOff>99060</xdr:colOff>
                <xdr:row>329</xdr:row>
                <xdr:rowOff>0</xdr:rowOff>
              </from>
              <to>
                <xdr:col>5</xdr:col>
                <xdr:colOff>350520</xdr:colOff>
                <xdr:row>329</xdr:row>
                <xdr:rowOff>0</xdr:rowOff>
              </to>
            </anchor>
          </objectPr>
        </oleObject>
      </mc:Choice>
      <mc:Fallback>
        <oleObject progId="Equation.DSMT4" shapeId="8225" r:id="rId52"/>
      </mc:Fallback>
    </mc:AlternateContent>
    <mc:AlternateContent xmlns:mc="http://schemas.openxmlformats.org/markup-compatibility/2006">
      <mc:Choice Requires="x14">
        <oleObject progId="Equation.DSMT4" shapeId="8226" r:id="rId53">
          <objectPr defaultSize="0" autoPict="0" r:id="rId28">
            <anchor moveWithCells="1" sizeWithCells="1">
              <from>
                <xdr:col>8</xdr:col>
                <xdr:colOff>60960</xdr:colOff>
                <xdr:row>329</xdr:row>
                <xdr:rowOff>0</xdr:rowOff>
              </from>
              <to>
                <xdr:col>10</xdr:col>
                <xdr:colOff>213360</xdr:colOff>
                <xdr:row>329</xdr:row>
                <xdr:rowOff>0</xdr:rowOff>
              </to>
            </anchor>
          </objectPr>
        </oleObject>
      </mc:Choice>
      <mc:Fallback>
        <oleObject progId="Equation.DSMT4" shapeId="8226" r:id="rId53"/>
      </mc:Fallback>
    </mc:AlternateContent>
    <mc:AlternateContent xmlns:mc="http://schemas.openxmlformats.org/markup-compatibility/2006">
      <mc:Choice Requires="x14">
        <oleObject progId="Equation.DSMT4" shapeId="8227" r:id="rId54">
          <objectPr defaultSize="0" autoPict="0" r:id="rId30">
            <anchor moveWithCells="1" sizeWithCells="1">
              <from>
                <xdr:col>8</xdr:col>
                <xdr:colOff>266700</xdr:colOff>
                <xdr:row>329</xdr:row>
                <xdr:rowOff>0</xdr:rowOff>
              </from>
              <to>
                <xdr:col>11</xdr:col>
                <xdr:colOff>373380</xdr:colOff>
                <xdr:row>329</xdr:row>
                <xdr:rowOff>0</xdr:rowOff>
              </to>
            </anchor>
          </objectPr>
        </oleObject>
      </mc:Choice>
      <mc:Fallback>
        <oleObject progId="Equation.DSMT4" shapeId="8227" r:id="rId54"/>
      </mc:Fallback>
    </mc:AlternateContent>
    <mc:AlternateContent xmlns:mc="http://schemas.openxmlformats.org/markup-compatibility/2006">
      <mc:Choice Requires="x14">
        <oleObject progId="Equation.DSMT4" shapeId="8228" r:id="rId55">
          <objectPr defaultSize="0" autoPict="0" r:id="rId20">
            <anchor moveWithCells="1" sizeWithCells="1">
              <from>
                <xdr:col>6</xdr:col>
                <xdr:colOff>228600</xdr:colOff>
                <xdr:row>329</xdr:row>
                <xdr:rowOff>0</xdr:rowOff>
              </from>
              <to>
                <xdr:col>9</xdr:col>
                <xdr:colOff>137160</xdr:colOff>
                <xdr:row>329</xdr:row>
                <xdr:rowOff>0</xdr:rowOff>
              </to>
            </anchor>
          </objectPr>
        </oleObject>
      </mc:Choice>
      <mc:Fallback>
        <oleObject progId="Equation.DSMT4" shapeId="8228" r:id="rId55"/>
      </mc:Fallback>
    </mc:AlternateContent>
    <mc:AlternateContent xmlns:mc="http://schemas.openxmlformats.org/markup-compatibility/2006">
      <mc:Choice Requires="x14">
        <oleObject progId="Equation.DSMT4" shapeId="8229" r:id="rId56">
          <objectPr defaultSize="0" autoPict="0" r:id="rId22">
            <anchor moveWithCells="1" sizeWithCells="1">
              <from>
                <xdr:col>9</xdr:col>
                <xdr:colOff>342900</xdr:colOff>
                <xdr:row>329</xdr:row>
                <xdr:rowOff>0</xdr:rowOff>
              </from>
              <to>
                <xdr:col>13</xdr:col>
                <xdr:colOff>144780</xdr:colOff>
                <xdr:row>329</xdr:row>
                <xdr:rowOff>0</xdr:rowOff>
              </to>
            </anchor>
          </objectPr>
        </oleObject>
      </mc:Choice>
      <mc:Fallback>
        <oleObject progId="Equation.DSMT4" shapeId="8229" r:id="rId56"/>
      </mc:Fallback>
    </mc:AlternateContent>
    <mc:AlternateContent xmlns:mc="http://schemas.openxmlformats.org/markup-compatibility/2006">
      <mc:Choice Requires="x14">
        <oleObject progId="Equation.DSMT4" shapeId="8230" r:id="rId57">
          <objectPr defaultSize="0" autoPict="0" r:id="rId24">
            <anchor moveWithCells="1" sizeWithCells="1">
              <from>
                <xdr:col>6</xdr:col>
                <xdr:colOff>289560</xdr:colOff>
                <xdr:row>329</xdr:row>
                <xdr:rowOff>0</xdr:rowOff>
              </from>
              <to>
                <xdr:col>9</xdr:col>
                <xdr:colOff>0</xdr:colOff>
                <xdr:row>329</xdr:row>
                <xdr:rowOff>0</xdr:rowOff>
              </to>
            </anchor>
          </objectPr>
        </oleObject>
      </mc:Choice>
      <mc:Fallback>
        <oleObject progId="Equation.DSMT4" shapeId="8230" r:id="rId57"/>
      </mc:Fallback>
    </mc:AlternateContent>
    <mc:AlternateContent xmlns:mc="http://schemas.openxmlformats.org/markup-compatibility/2006">
      <mc:Choice Requires="x14">
        <oleObject progId="Equation.DSMT4" shapeId="8231" r:id="rId58">
          <objectPr defaultSize="0" autoPict="0" r:id="rId26">
            <anchor moveWithCells="1" sizeWithCells="1">
              <from>
                <xdr:col>1</xdr:col>
                <xdr:colOff>99060</xdr:colOff>
                <xdr:row>329</xdr:row>
                <xdr:rowOff>0</xdr:rowOff>
              </from>
              <to>
                <xdr:col>5</xdr:col>
                <xdr:colOff>350520</xdr:colOff>
                <xdr:row>329</xdr:row>
                <xdr:rowOff>0</xdr:rowOff>
              </to>
            </anchor>
          </objectPr>
        </oleObject>
      </mc:Choice>
      <mc:Fallback>
        <oleObject progId="Equation.DSMT4" shapeId="8231" r:id="rId58"/>
      </mc:Fallback>
    </mc:AlternateContent>
    <mc:AlternateContent xmlns:mc="http://schemas.openxmlformats.org/markup-compatibility/2006">
      <mc:Choice Requires="x14">
        <oleObject progId="Equation.DSMT4" shapeId="8232" r:id="rId59">
          <objectPr defaultSize="0" autoPict="0" r:id="rId28">
            <anchor moveWithCells="1" sizeWithCells="1">
              <from>
                <xdr:col>8</xdr:col>
                <xdr:colOff>60960</xdr:colOff>
                <xdr:row>329</xdr:row>
                <xdr:rowOff>0</xdr:rowOff>
              </from>
              <to>
                <xdr:col>10</xdr:col>
                <xdr:colOff>213360</xdr:colOff>
                <xdr:row>329</xdr:row>
                <xdr:rowOff>0</xdr:rowOff>
              </to>
            </anchor>
          </objectPr>
        </oleObject>
      </mc:Choice>
      <mc:Fallback>
        <oleObject progId="Equation.DSMT4" shapeId="8232" r:id="rId59"/>
      </mc:Fallback>
    </mc:AlternateContent>
    <mc:AlternateContent xmlns:mc="http://schemas.openxmlformats.org/markup-compatibility/2006">
      <mc:Choice Requires="x14">
        <oleObject progId="Equation.DSMT4" shapeId="8233" r:id="rId60">
          <objectPr defaultSize="0" autoPict="0" r:id="rId30">
            <anchor moveWithCells="1" sizeWithCells="1">
              <from>
                <xdr:col>8</xdr:col>
                <xdr:colOff>266700</xdr:colOff>
                <xdr:row>329</xdr:row>
                <xdr:rowOff>0</xdr:rowOff>
              </from>
              <to>
                <xdr:col>11</xdr:col>
                <xdr:colOff>373380</xdr:colOff>
                <xdr:row>329</xdr:row>
                <xdr:rowOff>0</xdr:rowOff>
              </to>
            </anchor>
          </objectPr>
        </oleObject>
      </mc:Choice>
      <mc:Fallback>
        <oleObject progId="Equation.DSMT4" shapeId="8233" r:id="rId60"/>
      </mc:Fallback>
    </mc:AlternateContent>
    <mc:AlternateContent xmlns:mc="http://schemas.openxmlformats.org/markup-compatibility/2006">
      <mc:Choice Requires="x14">
        <oleObject progId="Equation.DSMT4" shapeId="8235" r:id="rId61">
          <objectPr defaultSize="0" autoPict="0" r:id="rId62">
            <anchor moveWithCells="1" sizeWithCells="1">
              <from>
                <xdr:col>1</xdr:col>
                <xdr:colOff>68580</xdr:colOff>
                <xdr:row>329</xdr:row>
                <xdr:rowOff>0</xdr:rowOff>
              </from>
              <to>
                <xdr:col>5</xdr:col>
                <xdr:colOff>30480</xdr:colOff>
                <xdr:row>329</xdr:row>
                <xdr:rowOff>0</xdr:rowOff>
              </to>
            </anchor>
          </objectPr>
        </oleObject>
      </mc:Choice>
      <mc:Fallback>
        <oleObject progId="Equation.DSMT4" shapeId="8235" r:id="rId61"/>
      </mc:Fallback>
    </mc:AlternateContent>
    <mc:AlternateContent xmlns:mc="http://schemas.openxmlformats.org/markup-compatibility/2006">
      <mc:Choice Requires="x14">
        <oleObject progId="Equation.DSMT4" shapeId="8236" r:id="rId63">
          <objectPr defaultSize="0" autoPict="0" r:id="rId64">
            <anchor moveWithCells="1" sizeWithCells="1">
              <from>
                <xdr:col>7</xdr:col>
                <xdr:colOff>228600</xdr:colOff>
                <xdr:row>329</xdr:row>
                <xdr:rowOff>0</xdr:rowOff>
              </from>
              <to>
                <xdr:col>10</xdr:col>
                <xdr:colOff>289560</xdr:colOff>
                <xdr:row>329</xdr:row>
                <xdr:rowOff>0</xdr:rowOff>
              </to>
            </anchor>
          </objectPr>
        </oleObject>
      </mc:Choice>
      <mc:Fallback>
        <oleObject progId="Equation.DSMT4" shapeId="8236" r:id="rId63"/>
      </mc:Fallback>
    </mc:AlternateContent>
    <mc:AlternateContent xmlns:mc="http://schemas.openxmlformats.org/markup-compatibility/2006">
      <mc:Choice Requires="x14">
        <oleObject progId="Equation.DSMT4" shapeId="8237" r:id="rId65">
          <objectPr defaultSize="0" autoPict="0" r:id="rId66">
            <anchor moveWithCells="1" sizeWithCells="1">
              <from>
                <xdr:col>1</xdr:col>
                <xdr:colOff>68580</xdr:colOff>
                <xdr:row>329</xdr:row>
                <xdr:rowOff>0</xdr:rowOff>
              </from>
              <to>
                <xdr:col>3</xdr:col>
                <xdr:colOff>175260</xdr:colOff>
                <xdr:row>329</xdr:row>
                <xdr:rowOff>0</xdr:rowOff>
              </to>
            </anchor>
          </objectPr>
        </oleObject>
      </mc:Choice>
      <mc:Fallback>
        <oleObject progId="Equation.DSMT4" shapeId="8237" r:id="rId65"/>
      </mc:Fallback>
    </mc:AlternateContent>
    <mc:AlternateContent xmlns:mc="http://schemas.openxmlformats.org/markup-compatibility/2006">
      <mc:Choice Requires="x14">
        <oleObject progId="Equation.DSMT4" shapeId="68344" r:id="rId67">
          <objectPr defaultSize="0" autoPict="0" r:id="rId14">
            <anchor moveWithCells="1" sizeWithCells="1">
              <from>
                <xdr:col>2</xdr:col>
                <xdr:colOff>60960</xdr:colOff>
                <xdr:row>17</xdr:row>
                <xdr:rowOff>0</xdr:rowOff>
              </from>
              <to>
                <xdr:col>6</xdr:col>
                <xdr:colOff>388620</xdr:colOff>
                <xdr:row>17</xdr:row>
                <xdr:rowOff>0</xdr:rowOff>
              </to>
            </anchor>
          </objectPr>
        </oleObject>
      </mc:Choice>
      <mc:Fallback>
        <oleObject progId="Equation.DSMT4" shapeId="68344" r:id="rId67"/>
      </mc:Fallback>
    </mc:AlternateContent>
    <mc:AlternateContent xmlns:mc="http://schemas.openxmlformats.org/markup-compatibility/2006">
      <mc:Choice Requires="x14">
        <oleObject progId="Equation.DSMT4" shapeId="68345" r:id="rId68">
          <objectPr defaultSize="0" autoPict="0" r:id="rId18">
            <anchor moveWithCells="1" sizeWithCells="1">
              <from>
                <xdr:col>2</xdr:col>
                <xdr:colOff>38100</xdr:colOff>
                <xdr:row>17</xdr:row>
                <xdr:rowOff>0</xdr:rowOff>
              </from>
              <to>
                <xdr:col>6</xdr:col>
                <xdr:colOff>22860</xdr:colOff>
                <xdr:row>17</xdr:row>
                <xdr:rowOff>0</xdr:rowOff>
              </to>
            </anchor>
          </objectPr>
        </oleObject>
      </mc:Choice>
      <mc:Fallback>
        <oleObject progId="Equation.DSMT4" shapeId="68345" r:id="rId68"/>
      </mc:Fallback>
    </mc:AlternateContent>
    <mc:AlternateContent xmlns:mc="http://schemas.openxmlformats.org/markup-compatibility/2006">
      <mc:Choice Requires="x14">
        <oleObject progId="Equation.DSMT4" shapeId="68346" r:id="rId69">
          <objectPr defaultSize="0" autoPict="0" r:id="rId26">
            <anchor moveWithCells="1" sizeWithCells="1">
              <from>
                <xdr:col>2</xdr:col>
                <xdr:colOff>99060</xdr:colOff>
                <xdr:row>17</xdr:row>
                <xdr:rowOff>0</xdr:rowOff>
              </from>
              <to>
                <xdr:col>6</xdr:col>
                <xdr:colOff>350520</xdr:colOff>
                <xdr:row>17</xdr:row>
                <xdr:rowOff>0</xdr:rowOff>
              </to>
            </anchor>
          </objectPr>
        </oleObject>
      </mc:Choice>
      <mc:Fallback>
        <oleObject progId="Equation.DSMT4" shapeId="68346" r:id="rId69"/>
      </mc:Fallback>
    </mc:AlternateContent>
    <mc:AlternateContent xmlns:mc="http://schemas.openxmlformats.org/markup-compatibility/2006">
      <mc:Choice Requires="x14">
        <oleObject progId="Equation.DSMT4" shapeId="68347" r:id="rId70">
          <objectPr defaultSize="0" autoPict="0" r:id="rId32">
            <anchor moveWithCells="1" sizeWithCells="1">
              <from>
                <xdr:col>3</xdr:col>
                <xdr:colOff>365760</xdr:colOff>
                <xdr:row>17</xdr:row>
                <xdr:rowOff>0</xdr:rowOff>
              </from>
              <to>
                <xdr:col>4</xdr:col>
                <xdr:colOff>373380</xdr:colOff>
                <xdr:row>17</xdr:row>
                <xdr:rowOff>0</xdr:rowOff>
              </to>
            </anchor>
          </objectPr>
        </oleObject>
      </mc:Choice>
      <mc:Fallback>
        <oleObject progId="Equation.DSMT4" shapeId="68347" r:id="rId70"/>
      </mc:Fallback>
    </mc:AlternateContent>
    <mc:AlternateContent xmlns:mc="http://schemas.openxmlformats.org/markup-compatibility/2006">
      <mc:Choice Requires="x14">
        <oleObject progId="Equation.DSMT4" shapeId="68348" r:id="rId71">
          <objectPr defaultSize="0" autoPict="0" r:id="rId34">
            <anchor moveWithCells="1" sizeWithCells="1">
              <from>
                <xdr:col>2</xdr:col>
                <xdr:colOff>106680</xdr:colOff>
                <xdr:row>17</xdr:row>
                <xdr:rowOff>0</xdr:rowOff>
              </from>
              <to>
                <xdr:col>6</xdr:col>
                <xdr:colOff>22860</xdr:colOff>
                <xdr:row>17</xdr:row>
                <xdr:rowOff>0</xdr:rowOff>
              </to>
            </anchor>
          </objectPr>
        </oleObject>
      </mc:Choice>
      <mc:Fallback>
        <oleObject progId="Equation.DSMT4" shapeId="68348" r:id="rId71"/>
      </mc:Fallback>
    </mc:AlternateContent>
    <mc:AlternateContent xmlns:mc="http://schemas.openxmlformats.org/markup-compatibility/2006">
      <mc:Choice Requires="x14">
        <oleObject progId="Equation.DSMT4" shapeId="69993" r:id="rId72">
          <objectPr defaultSize="0" autoPict="0" r:id="rId14">
            <anchor moveWithCells="1" sizeWithCells="1">
              <from>
                <xdr:col>2</xdr:col>
                <xdr:colOff>60960</xdr:colOff>
                <xdr:row>70</xdr:row>
                <xdr:rowOff>0</xdr:rowOff>
              </from>
              <to>
                <xdr:col>6</xdr:col>
                <xdr:colOff>388620</xdr:colOff>
                <xdr:row>70</xdr:row>
                <xdr:rowOff>0</xdr:rowOff>
              </to>
            </anchor>
          </objectPr>
        </oleObject>
      </mc:Choice>
      <mc:Fallback>
        <oleObject progId="Equation.DSMT4" shapeId="69993" r:id="rId72"/>
      </mc:Fallback>
    </mc:AlternateContent>
    <mc:AlternateContent xmlns:mc="http://schemas.openxmlformats.org/markup-compatibility/2006">
      <mc:Choice Requires="x14">
        <oleObject progId="Equation.DSMT4" shapeId="69994" r:id="rId73">
          <objectPr defaultSize="0" autoPict="0" r:id="rId18">
            <anchor moveWithCells="1" sizeWithCells="1">
              <from>
                <xdr:col>2</xdr:col>
                <xdr:colOff>38100</xdr:colOff>
                <xdr:row>70</xdr:row>
                <xdr:rowOff>0</xdr:rowOff>
              </from>
              <to>
                <xdr:col>6</xdr:col>
                <xdr:colOff>22860</xdr:colOff>
                <xdr:row>70</xdr:row>
                <xdr:rowOff>0</xdr:rowOff>
              </to>
            </anchor>
          </objectPr>
        </oleObject>
      </mc:Choice>
      <mc:Fallback>
        <oleObject progId="Equation.DSMT4" shapeId="69994" r:id="rId73"/>
      </mc:Fallback>
    </mc:AlternateContent>
    <mc:AlternateContent xmlns:mc="http://schemas.openxmlformats.org/markup-compatibility/2006">
      <mc:Choice Requires="x14">
        <oleObject progId="Equation.DSMT4" shapeId="69995" r:id="rId74">
          <objectPr defaultSize="0" autoPict="0" r:id="rId26">
            <anchor moveWithCells="1" sizeWithCells="1">
              <from>
                <xdr:col>2</xdr:col>
                <xdr:colOff>99060</xdr:colOff>
                <xdr:row>70</xdr:row>
                <xdr:rowOff>0</xdr:rowOff>
              </from>
              <to>
                <xdr:col>6</xdr:col>
                <xdr:colOff>350520</xdr:colOff>
                <xdr:row>70</xdr:row>
                <xdr:rowOff>0</xdr:rowOff>
              </to>
            </anchor>
          </objectPr>
        </oleObject>
      </mc:Choice>
      <mc:Fallback>
        <oleObject progId="Equation.DSMT4" shapeId="69995" r:id="rId74"/>
      </mc:Fallback>
    </mc:AlternateContent>
    <mc:AlternateContent xmlns:mc="http://schemas.openxmlformats.org/markup-compatibility/2006">
      <mc:Choice Requires="x14">
        <oleObject progId="Equation.DSMT4" shapeId="69996" r:id="rId75">
          <objectPr defaultSize="0" autoPict="0" r:id="rId32">
            <anchor moveWithCells="1" sizeWithCells="1">
              <from>
                <xdr:col>3</xdr:col>
                <xdr:colOff>365760</xdr:colOff>
                <xdr:row>70</xdr:row>
                <xdr:rowOff>0</xdr:rowOff>
              </from>
              <to>
                <xdr:col>4</xdr:col>
                <xdr:colOff>373380</xdr:colOff>
                <xdr:row>70</xdr:row>
                <xdr:rowOff>0</xdr:rowOff>
              </to>
            </anchor>
          </objectPr>
        </oleObject>
      </mc:Choice>
      <mc:Fallback>
        <oleObject progId="Equation.DSMT4" shapeId="69996" r:id="rId75"/>
      </mc:Fallback>
    </mc:AlternateContent>
    <mc:AlternateContent xmlns:mc="http://schemas.openxmlformats.org/markup-compatibility/2006">
      <mc:Choice Requires="x14">
        <oleObject progId="Equation.DSMT4" shapeId="69997" r:id="rId76">
          <objectPr defaultSize="0" autoPict="0" r:id="rId34">
            <anchor moveWithCells="1" sizeWithCells="1">
              <from>
                <xdr:col>2</xdr:col>
                <xdr:colOff>106680</xdr:colOff>
                <xdr:row>70</xdr:row>
                <xdr:rowOff>0</xdr:rowOff>
              </from>
              <to>
                <xdr:col>6</xdr:col>
                <xdr:colOff>22860</xdr:colOff>
                <xdr:row>70</xdr:row>
                <xdr:rowOff>0</xdr:rowOff>
              </to>
            </anchor>
          </objectPr>
        </oleObject>
      </mc:Choice>
      <mc:Fallback>
        <oleObject progId="Equation.DSMT4" shapeId="69997" r:id="rId76"/>
      </mc:Fallback>
    </mc:AlternateContent>
    <mc:AlternateContent xmlns:mc="http://schemas.openxmlformats.org/markup-compatibility/2006">
      <mc:Choice Requires="x14">
        <oleObject progId="Equation.DSMT4" shapeId="72141" r:id="rId77">
          <objectPr defaultSize="0" autoPict="0" r:id="rId14">
            <anchor moveWithCells="1" sizeWithCells="1">
              <from>
                <xdr:col>2</xdr:col>
                <xdr:colOff>60960</xdr:colOff>
                <xdr:row>119</xdr:row>
                <xdr:rowOff>0</xdr:rowOff>
              </from>
              <to>
                <xdr:col>6</xdr:col>
                <xdr:colOff>388620</xdr:colOff>
                <xdr:row>119</xdr:row>
                <xdr:rowOff>0</xdr:rowOff>
              </to>
            </anchor>
          </objectPr>
        </oleObject>
      </mc:Choice>
      <mc:Fallback>
        <oleObject progId="Equation.DSMT4" shapeId="72141" r:id="rId77"/>
      </mc:Fallback>
    </mc:AlternateContent>
    <mc:AlternateContent xmlns:mc="http://schemas.openxmlformats.org/markup-compatibility/2006">
      <mc:Choice Requires="x14">
        <oleObject progId="Equation.DSMT4" shapeId="72142" r:id="rId78">
          <objectPr defaultSize="0" autoPict="0" r:id="rId18">
            <anchor moveWithCells="1" sizeWithCells="1">
              <from>
                <xdr:col>2</xdr:col>
                <xdr:colOff>38100</xdr:colOff>
                <xdr:row>119</xdr:row>
                <xdr:rowOff>0</xdr:rowOff>
              </from>
              <to>
                <xdr:col>6</xdr:col>
                <xdr:colOff>22860</xdr:colOff>
                <xdr:row>119</xdr:row>
                <xdr:rowOff>0</xdr:rowOff>
              </to>
            </anchor>
          </objectPr>
        </oleObject>
      </mc:Choice>
      <mc:Fallback>
        <oleObject progId="Equation.DSMT4" shapeId="72142" r:id="rId78"/>
      </mc:Fallback>
    </mc:AlternateContent>
    <mc:AlternateContent xmlns:mc="http://schemas.openxmlformats.org/markup-compatibility/2006">
      <mc:Choice Requires="x14">
        <oleObject progId="Equation.DSMT4" shapeId="72143" r:id="rId79">
          <objectPr defaultSize="0" autoPict="0" r:id="rId26">
            <anchor moveWithCells="1" sizeWithCells="1">
              <from>
                <xdr:col>2</xdr:col>
                <xdr:colOff>99060</xdr:colOff>
                <xdr:row>119</xdr:row>
                <xdr:rowOff>0</xdr:rowOff>
              </from>
              <to>
                <xdr:col>6</xdr:col>
                <xdr:colOff>350520</xdr:colOff>
                <xdr:row>119</xdr:row>
                <xdr:rowOff>0</xdr:rowOff>
              </to>
            </anchor>
          </objectPr>
        </oleObject>
      </mc:Choice>
      <mc:Fallback>
        <oleObject progId="Equation.DSMT4" shapeId="72143" r:id="rId79"/>
      </mc:Fallback>
    </mc:AlternateContent>
    <mc:AlternateContent xmlns:mc="http://schemas.openxmlformats.org/markup-compatibility/2006">
      <mc:Choice Requires="x14">
        <oleObject progId="Equation.DSMT4" shapeId="72144" r:id="rId80">
          <objectPr defaultSize="0" autoPict="0" r:id="rId32">
            <anchor moveWithCells="1" sizeWithCells="1">
              <from>
                <xdr:col>3</xdr:col>
                <xdr:colOff>365760</xdr:colOff>
                <xdr:row>119</xdr:row>
                <xdr:rowOff>0</xdr:rowOff>
              </from>
              <to>
                <xdr:col>4</xdr:col>
                <xdr:colOff>373380</xdr:colOff>
                <xdr:row>119</xdr:row>
                <xdr:rowOff>0</xdr:rowOff>
              </to>
            </anchor>
          </objectPr>
        </oleObject>
      </mc:Choice>
      <mc:Fallback>
        <oleObject progId="Equation.DSMT4" shapeId="72144" r:id="rId80"/>
      </mc:Fallback>
    </mc:AlternateContent>
    <mc:AlternateContent xmlns:mc="http://schemas.openxmlformats.org/markup-compatibility/2006">
      <mc:Choice Requires="x14">
        <oleObject progId="Equation.DSMT4" shapeId="72145" r:id="rId81">
          <objectPr defaultSize="0" autoPict="0" r:id="rId34">
            <anchor moveWithCells="1" sizeWithCells="1">
              <from>
                <xdr:col>2</xdr:col>
                <xdr:colOff>106680</xdr:colOff>
                <xdr:row>119</xdr:row>
                <xdr:rowOff>0</xdr:rowOff>
              </from>
              <to>
                <xdr:col>6</xdr:col>
                <xdr:colOff>22860</xdr:colOff>
                <xdr:row>119</xdr:row>
                <xdr:rowOff>0</xdr:rowOff>
              </to>
            </anchor>
          </objectPr>
        </oleObject>
      </mc:Choice>
      <mc:Fallback>
        <oleObject progId="Equation.DSMT4" shapeId="72145" r:id="rId81"/>
      </mc:Fallback>
    </mc:AlternateContent>
    <mc:AlternateContent xmlns:mc="http://schemas.openxmlformats.org/markup-compatibility/2006">
      <mc:Choice Requires="x14">
        <oleObject progId="Equation.DSMT4" shapeId="81444" r:id="rId82">
          <objectPr defaultSize="0" autoPict="0" r:id="rId5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44" r:id="rId82"/>
      </mc:Fallback>
    </mc:AlternateContent>
    <mc:AlternateContent xmlns:mc="http://schemas.openxmlformats.org/markup-compatibility/2006">
      <mc:Choice Requires="x14">
        <oleObject progId="Equation.DSMT4" shapeId="81445" r:id="rId83">
          <objectPr defaultSize="0" autoPict="0" r:id="rId5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45" r:id="rId83"/>
      </mc:Fallback>
    </mc:AlternateContent>
    <mc:AlternateContent xmlns:mc="http://schemas.openxmlformats.org/markup-compatibility/2006">
      <mc:Choice Requires="x14">
        <oleObject progId="Equation.DSMT4" shapeId="81446" r:id="rId84">
          <objectPr defaultSize="0" autoPict="0" r:id="rId8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46" r:id="rId84"/>
      </mc:Fallback>
    </mc:AlternateContent>
    <mc:AlternateContent xmlns:mc="http://schemas.openxmlformats.org/markup-compatibility/2006">
      <mc:Choice Requires="x14">
        <oleObject progId="Equation.DSMT4" shapeId="81447" r:id="rId85">
          <objectPr defaultSize="0" autoPict="0" r:id="rId10">
            <anchor moveWithCells="1" sizeWithCells="1">
              <from>
                <xdr:col>0</xdr:col>
                <xdr:colOff>297180</xdr:colOff>
                <xdr:row>216</xdr:row>
                <xdr:rowOff>0</xdr:rowOff>
              </from>
              <to>
                <xdr:col>4</xdr:col>
                <xdr:colOff>274320</xdr:colOff>
                <xdr:row>216</xdr:row>
                <xdr:rowOff>0</xdr:rowOff>
              </to>
            </anchor>
          </objectPr>
        </oleObject>
      </mc:Choice>
      <mc:Fallback>
        <oleObject progId="Equation.DSMT4" shapeId="81447" r:id="rId85"/>
      </mc:Fallback>
    </mc:AlternateContent>
    <mc:AlternateContent xmlns:mc="http://schemas.openxmlformats.org/markup-compatibility/2006">
      <mc:Choice Requires="x14">
        <oleObject progId="Equation.DSMT4" shapeId="81448" r:id="rId86">
          <objectPr defaultSize="0" autoPict="0" r:id="rId12">
            <anchor moveWithCells="1" sizeWithCells="1">
              <from>
                <xdr:col>9</xdr:col>
                <xdr:colOff>45720</xdr:colOff>
                <xdr:row>216</xdr:row>
                <xdr:rowOff>0</xdr:rowOff>
              </from>
              <to>
                <xdr:col>10</xdr:col>
                <xdr:colOff>137160</xdr:colOff>
                <xdr:row>216</xdr:row>
                <xdr:rowOff>0</xdr:rowOff>
              </to>
            </anchor>
          </objectPr>
        </oleObject>
      </mc:Choice>
      <mc:Fallback>
        <oleObject progId="Equation.DSMT4" shapeId="81448" r:id="rId86"/>
      </mc:Fallback>
    </mc:AlternateContent>
    <mc:AlternateContent xmlns:mc="http://schemas.openxmlformats.org/markup-compatibility/2006">
      <mc:Choice Requires="x14">
        <oleObject progId="Equation.DSMT4" shapeId="81449" r:id="rId87">
          <objectPr defaultSize="0" autoPict="0" r:id="rId14">
            <anchor moveWithCells="1" sizeWithCells="1">
              <from>
                <xdr:col>1</xdr:col>
                <xdr:colOff>60960</xdr:colOff>
                <xdr:row>216</xdr:row>
                <xdr:rowOff>0</xdr:rowOff>
              </from>
              <to>
                <xdr:col>5</xdr:col>
                <xdr:colOff>388620</xdr:colOff>
                <xdr:row>216</xdr:row>
                <xdr:rowOff>0</xdr:rowOff>
              </to>
            </anchor>
          </objectPr>
        </oleObject>
      </mc:Choice>
      <mc:Fallback>
        <oleObject progId="Equation.DSMT4" shapeId="81449" r:id="rId87"/>
      </mc:Fallback>
    </mc:AlternateContent>
    <mc:AlternateContent xmlns:mc="http://schemas.openxmlformats.org/markup-compatibility/2006">
      <mc:Choice Requires="x14">
        <oleObject progId="Equation.DSMT4" shapeId="81450" r:id="rId88">
          <objectPr defaultSize="0" autoPict="0" r:id="rId16">
            <anchor moveWithCells="1" sizeWithCells="1">
              <from>
                <xdr:col>7</xdr:col>
                <xdr:colOff>22860</xdr:colOff>
                <xdr:row>216</xdr:row>
                <xdr:rowOff>0</xdr:rowOff>
              </from>
              <to>
                <xdr:col>10</xdr:col>
                <xdr:colOff>175260</xdr:colOff>
                <xdr:row>216</xdr:row>
                <xdr:rowOff>0</xdr:rowOff>
              </to>
            </anchor>
          </objectPr>
        </oleObject>
      </mc:Choice>
      <mc:Fallback>
        <oleObject progId="Equation.DSMT4" shapeId="81450" r:id="rId88"/>
      </mc:Fallback>
    </mc:AlternateContent>
    <mc:AlternateContent xmlns:mc="http://schemas.openxmlformats.org/markup-compatibility/2006">
      <mc:Choice Requires="x14">
        <oleObject progId="Equation.DSMT4" shapeId="81451" r:id="rId89">
          <objectPr defaultSize="0" autoPict="0" r:id="rId18">
            <anchor moveWithCells="1" sizeWithCells="1">
              <from>
                <xdr:col>1</xdr:col>
                <xdr:colOff>38100</xdr:colOff>
                <xdr:row>216</xdr:row>
                <xdr:rowOff>0</xdr:rowOff>
              </from>
              <to>
                <xdr:col>5</xdr:col>
                <xdr:colOff>22860</xdr:colOff>
                <xdr:row>216</xdr:row>
                <xdr:rowOff>0</xdr:rowOff>
              </to>
            </anchor>
          </objectPr>
        </oleObject>
      </mc:Choice>
      <mc:Fallback>
        <oleObject progId="Equation.DSMT4" shapeId="81451" r:id="rId89"/>
      </mc:Fallback>
    </mc:AlternateContent>
    <mc:AlternateContent xmlns:mc="http://schemas.openxmlformats.org/markup-compatibility/2006">
      <mc:Choice Requires="x14">
        <oleObject progId="Equation.DSMT4" shapeId="81452" r:id="rId90">
          <objectPr defaultSize="0" autoPict="0" r:id="rId20">
            <anchor moveWithCells="1" sizeWithCells="1">
              <from>
                <xdr:col>6</xdr:col>
                <xdr:colOff>312420</xdr:colOff>
                <xdr:row>216</xdr:row>
                <xdr:rowOff>0</xdr:rowOff>
              </from>
              <to>
                <xdr:col>9</xdr:col>
                <xdr:colOff>220980</xdr:colOff>
                <xdr:row>216</xdr:row>
                <xdr:rowOff>0</xdr:rowOff>
              </to>
            </anchor>
          </objectPr>
        </oleObject>
      </mc:Choice>
      <mc:Fallback>
        <oleObject progId="Equation.DSMT4" shapeId="81452" r:id="rId90"/>
      </mc:Fallback>
    </mc:AlternateContent>
    <mc:AlternateContent xmlns:mc="http://schemas.openxmlformats.org/markup-compatibility/2006">
      <mc:Choice Requires="x14">
        <oleObject progId="Equation.DSMT4" shapeId="81453" r:id="rId91">
          <objectPr defaultSize="0" autoPict="0" r:id="rId22">
            <anchor moveWithCells="1" sizeWithCells="1">
              <from>
                <xdr:col>6</xdr:col>
                <xdr:colOff>266700</xdr:colOff>
                <xdr:row>216</xdr:row>
                <xdr:rowOff>0</xdr:rowOff>
              </from>
              <to>
                <xdr:col>10</xdr:col>
                <xdr:colOff>68580</xdr:colOff>
                <xdr:row>216</xdr:row>
                <xdr:rowOff>0</xdr:rowOff>
              </to>
            </anchor>
          </objectPr>
        </oleObject>
      </mc:Choice>
      <mc:Fallback>
        <oleObject progId="Equation.DSMT4" shapeId="81453" r:id="rId91"/>
      </mc:Fallback>
    </mc:AlternateContent>
    <mc:AlternateContent xmlns:mc="http://schemas.openxmlformats.org/markup-compatibility/2006">
      <mc:Choice Requires="x14">
        <oleObject progId="Equation.DSMT4" shapeId="81454" r:id="rId92">
          <objectPr defaultSize="0" autoPict="0" r:id="rId24">
            <anchor moveWithCells="1" sizeWithCells="1">
              <from>
                <xdr:col>6</xdr:col>
                <xdr:colOff>289560</xdr:colOff>
                <xdr:row>216</xdr:row>
                <xdr:rowOff>0</xdr:rowOff>
              </from>
              <to>
                <xdr:col>9</xdr:col>
                <xdr:colOff>525780</xdr:colOff>
                <xdr:row>216</xdr:row>
                <xdr:rowOff>0</xdr:rowOff>
              </to>
            </anchor>
          </objectPr>
        </oleObject>
      </mc:Choice>
      <mc:Fallback>
        <oleObject progId="Equation.DSMT4" shapeId="81454" r:id="rId92"/>
      </mc:Fallback>
    </mc:AlternateContent>
    <mc:AlternateContent xmlns:mc="http://schemas.openxmlformats.org/markup-compatibility/2006">
      <mc:Choice Requires="x14">
        <oleObject progId="Equation.DSMT4" shapeId="81455" r:id="rId93">
          <objectPr defaultSize="0" autoPict="0" r:id="rId26">
            <anchor moveWithCells="1" sizeWithCells="1">
              <from>
                <xdr:col>1</xdr:col>
                <xdr:colOff>99060</xdr:colOff>
                <xdr:row>216</xdr:row>
                <xdr:rowOff>0</xdr:rowOff>
              </from>
              <to>
                <xdr:col>5</xdr:col>
                <xdr:colOff>350520</xdr:colOff>
                <xdr:row>216</xdr:row>
                <xdr:rowOff>0</xdr:rowOff>
              </to>
            </anchor>
          </objectPr>
        </oleObject>
      </mc:Choice>
      <mc:Fallback>
        <oleObject progId="Equation.DSMT4" shapeId="81455" r:id="rId93"/>
      </mc:Fallback>
    </mc:AlternateContent>
    <mc:AlternateContent xmlns:mc="http://schemas.openxmlformats.org/markup-compatibility/2006">
      <mc:Choice Requires="x14">
        <oleObject progId="Equation.DSMT4" shapeId="81456" r:id="rId94">
          <objectPr defaultSize="0" autoPict="0" r:id="rId28">
            <anchor moveWithCells="1" sizeWithCells="1">
              <from>
                <xdr:col>8</xdr:col>
                <xdr:colOff>60960</xdr:colOff>
                <xdr:row>216</xdr:row>
                <xdr:rowOff>0</xdr:rowOff>
              </from>
              <to>
                <xdr:col>10</xdr:col>
                <xdr:colOff>213360</xdr:colOff>
                <xdr:row>216</xdr:row>
                <xdr:rowOff>0</xdr:rowOff>
              </to>
            </anchor>
          </objectPr>
        </oleObject>
      </mc:Choice>
      <mc:Fallback>
        <oleObject progId="Equation.DSMT4" shapeId="81456" r:id="rId94"/>
      </mc:Fallback>
    </mc:AlternateContent>
    <mc:AlternateContent xmlns:mc="http://schemas.openxmlformats.org/markup-compatibility/2006">
      <mc:Choice Requires="x14">
        <oleObject progId="Equation.DSMT4" shapeId="81457" r:id="rId95">
          <objectPr defaultSize="0" autoPict="0" r:id="rId30">
            <anchor moveWithCells="1" sizeWithCells="1">
              <from>
                <xdr:col>8</xdr:col>
                <xdr:colOff>266700</xdr:colOff>
                <xdr:row>216</xdr:row>
                <xdr:rowOff>0</xdr:rowOff>
              </from>
              <to>
                <xdr:col>11</xdr:col>
                <xdr:colOff>373380</xdr:colOff>
                <xdr:row>216</xdr:row>
                <xdr:rowOff>0</xdr:rowOff>
              </to>
            </anchor>
          </objectPr>
        </oleObject>
      </mc:Choice>
      <mc:Fallback>
        <oleObject progId="Equation.DSMT4" shapeId="81457" r:id="rId95"/>
      </mc:Fallback>
    </mc:AlternateContent>
    <mc:AlternateContent xmlns:mc="http://schemas.openxmlformats.org/markup-compatibility/2006">
      <mc:Choice Requires="x14">
        <oleObject progId="Equation.DSMT4" shapeId="81458" r:id="rId96">
          <objectPr defaultSize="0" autoPict="0" r:id="rId32">
            <anchor moveWithCells="1" sizeWithCells="1">
              <from>
                <xdr:col>2</xdr:col>
                <xdr:colOff>365760</xdr:colOff>
                <xdr:row>216</xdr:row>
                <xdr:rowOff>0</xdr:rowOff>
              </from>
              <to>
                <xdr:col>3</xdr:col>
                <xdr:colOff>373380</xdr:colOff>
                <xdr:row>216</xdr:row>
                <xdr:rowOff>0</xdr:rowOff>
              </to>
            </anchor>
          </objectPr>
        </oleObject>
      </mc:Choice>
      <mc:Fallback>
        <oleObject progId="Equation.DSMT4" shapeId="81458" r:id="rId96"/>
      </mc:Fallback>
    </mc:AlternateContent>
    <mc:AlternateContent xmlns:mc="http://schemas.openxmlformats.org/markup-compatibility/2006">
      <mc:Choice Requires="x14">
        <oleObject progId="Equation.DSMT4" shapeId="81459" r:id="rId97">
          <objectPr defaultSize="0" autoPict="0" r:id="rId34">
            <anchor moveWithCells="1" sizeWithCells="1">
              <from>
                <xdr:col>1</xdr:col>
                <xdr:colOff>106680</xdr:colOff>
                <xdr:row>216</xdr:row>
                <xdr:rowOff>0</xdr:rowOff>
              </from>
              <to>
                <xdr:col>5</xdr:col>
                <xdr:colOff>22860</xdr:colOff>
                <xdr:row>216</xdr:row>
                <xdr:rowOff>0</xdr:rowOff>
              </to>
            </anchor>
          </objectPr>
        </oleObject>
      </mc:Choice>
      <mc:Fallback>
        <oleObject progId="Equation.DSMT4" shapeId="81459" r:id="rId97"/>
      </mc:Fallback>
    </mc:AlternateContent>
    <mc:AlternateContent xmlns:mc="http://schemas.openxmlformats.org/markup-compatibility/2006">
      <mc:Choice Requires="x14">
        <oleObject progId="Equation.DSMT4" shapeId="81460" r:id="rId98">
          <objectPr defaultSize="0" autoPict="0" r:id="rId5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60" r:id="rId98"/>
      </mc:Fallback>
    </mc:AlternateContent>
    <mc:AlternateContent xmlns:mc="http://schemas.openxmlformats.org/markup-compatibility/2006">
      <mc:Choice Requires="x14">
        <oleObject progId="Equation.DSMT4" shapeId="81461" r:id="rId99">
          <objectPr defaultSize="0" autoPict="0" r:id="rId8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61" r:id="rId99"/>
      </mc:Fallback>
    </mc:AlternateContent>
    <mc:AlternateContent xmlns:mc="http://schemas.openxmlformats.org/markup-compatibility/2006">
      <mc:Choice Requires="x14">
        <oleObject progId="Equation.DSMT4" shapeId="81462" r:id="rId100">
          <objectPr defaultSize="0" autoPict="0" r:id="rId5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62" r:id="rId100"/>
      </mc:Fallback>
    </mc:AlternateContent>
    <mc:AlternateContent xmlns:mc="http://schemas.openxmlformats.org/markup-compatibility/2006">
      <mc:Choice Requires="x14">
        <oleObject progId="Equation.DSMT4" shapeId="81463" r:id="rId101">
          <objectPr defaultSize="0" autoPict="0" r:id="rId5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63" r:id="rId101"/>
      </mc:Fallback>
    </mc:AlternateContent>
    <mc:AlternateContent xmlns:mc="http://schemas.openxmlformats.org/markup-compatibility/2006">
      <mc:Choice Requires="x14">
        <oleObject progId="Equation.DSMT4" shapeId="81464" r:id="rId102">
          <objectPr defaultSize="0" autoPict="0" r:id="rId8">
            <anchor moveWithCells="1" sizeWithCells="1">
              <from>
                <xdr:col>0</xdr:col>
                <xdr:colOff>83820</xdr:colOff>
                <xdr:row>216</xdr:row>
                <xdr:rowOff>0</xdr:rowOff>
              </from>
              <to>
                <xdr:col>0</xdr:col>
                <xdr:colOff>304800</xdr:colOff>
                <xdr:row>216</xdr:row>
                <xdr:rowOff>0</xdr:rowOff>
              </to>
            </anchor>
          </objectPr>
        </oleObject>
      </mc:Choice>
      <mc:Fallback>
        <oleObject progId="Equation.DSMT4" shapeId="81464" r:id="rId102"/>
      </mc:Fallback>
    </mc:AlternateContent>
    <mc:AlternateContent xmlns:mc="http://schemas.openxmlformats.org/markup-compatibility/2006">
      <mc:Choice Requires="x14">
        <oleObject progId="Equation.DSMT4" shapeId="81465" r:id="rId103">
          <objectPr defaultSize="0" autoPict="0" r:id="rId10">
            <anchor moveWithCells="1" sizeWithCells="1">
              <from>
                <xdr:col>8</xdr:col>
                <xdr:colOff>213360</xdr:colOff>
                <xdr:row>216</xdr:row>
                <xdr:rowOff>0</xdr:rowOff>
              </from>
              <to>
                <xdr:col>12</xdr:col>
                <xdr:colOff>114300</xdr:colOff>
                <xdr:row>216</xdr:row>
                <xdr:rowOff>0</xdr:rowOff>
              </to>
            </anchor>
          </objectPr>
        </oleObject>
      </mc:Choice>
      <mc:Fallback>
        <oleObject progId="Equation.DSMT4" shapeId="81465" r:id="rId103"/>
      </mc:Fallback>
    </mc:AlternateContent>
    <mc:AlternateContent xmlns:mc="http://schemas.openxmlformats.org/markup-compatibility/2006">
      <mc:Choice Requires="x14">
        <oleObject progId="Equation.DSMT4" shapeId="96936" r:id="rId104">
          <objectPr defaultSize="0" autoPict="0" r:id="rId14">
            <anchor moveWithCells="1" sizeWithCells="1">
              <from>
                <xdr:col>2</xdr:col>
                <xdr:colOff>60960</xdr:colOff>
                <xdr:row>368</xdr:row>
                <xdr:rowOff>0</xdr:rowOff>
              </from>
              <to>
                <xdr:col>6</xdr:col>
                <xdr:colOff>388620</xdr:colOff>
                <xdr:row>368</xdr:row>
                <xdr:rowOff>0</xdr:rowOff>
              </to>
            </anchor>
          </objectPr>
        </oleObject>
      </mc:Choice>
      <mc:Fallback>
        <oleObject progId="Equation.DSMT4" shapeId="96936" r:id="rId104"/>
      </mc:Fallback>
    </mc:AlternateContent>
    <mc:AlternateContent xmlns:mc="http://schemas.openxmlformats.org/markup-compatibility/2006">
      <mc:Choice Requires="x14">
        <oleObject progId="Equation.DSMT4" shapeId="96937" r:id="rId105">
          <objectPr defaultSize="0" autoPict="0" r:id="rId18">
            <anchor moveWithCells="1" sizeWithCells="1">
              <from>
                <xdr:col>2</xdr:col>
                <xdr:colOff>38100</xdr:colOff>
                <xdr:row>368</xdr:row>
                <xdr:rowOff>0</xdr:rowOff>
              </from>
              <to>
                <xdr:col>6</xdr:col>
                <xdr:colOff>22860</xdr:colOff>
                <xdr:row>368</xdr:row>
                <xdr:rowOff>0</xdr:rowOff>
              </to>
            </anchor>
          </objectPr>
        </oleObject>
      </mc:Choice>
      <mc:Fallback>
        <oleObject progId="Equation.DSMT4" shapeId="96937" r:id="rId105"/>
      </mc:Fallback>
    </mc:AlternateContent>
    <mc:AlternateContent xmlns:mc="http://schemas.openxmlformats.org/markup-compatibility/2006">
      <mc:Choice Requires="x14">
        <oleObject progId="Equation.DSMT4" shapeId="96938" r:id="rId106">
          <objectPr defaultSize="0" autoPict="0" r:id="rId26">
            <anchor moveWithCells="1" sizeWithCells="1">
              <from>
                <xdr:col>2</xdr:col>
                <xdr:colOff>99060</xdr:colOff>
                <xdr:row>368</xdr:row>
                <xdr:rowOff>0</xdr:rowOff>
              </from>
              <to>
                <xdr:col>6</xdr:col>
                <xdr:colOff>350520</xdr:colOff>
                <xdr:row>368</xdr:row>
                <xdr:rowOff>0</xdr:rowOff>
              </to>
            </anchor>
          </objectPr>
        </oleObject>
      </mc:Choice>
      <mc:Fallback>
        <oleObject progId="Equation.DSMT4" shapeId="96938" r:id="rId106"/>
      </mc:Fallback>
    </mc:AlternateContent>
    <mc:AlternateContent xmlns:mc="http://schemas.openxmlformats.org/markup-compatibility/2006">
      <mc:Choice Requires="x14">
        <oleObject progId="Equation.DSMT4" shapeId="96939" r:id="rId107">
          <objectPr defaultSize="0" autoPict="0" r:id="rId32">
            <anchor moveWithCells="1" sizeWithCells="1">
              <from>
                <xdr:col>3</xdr:col>
                <xdr:colOff>365760</xdr:colOff>
                <xdr:row>368</xdr:row>
                <xdr:rowOff>0</xdr:rowOff>
              </from>
              <to>
                <xdr:col>4</xdr:col>
                <xdr:colOff>373380</xdr:colOff>
                <xdr:row>368</xdr:row>
                <xdr:rowOff>0</xdr:rowOff>
              </to>
            </anchor>
          </objectPr>
        </oleObject>
      </mc:Choice>
      <mc:Fallback>
        <oleObject progId="Equation.DSMT4" shapeId="96939" r:id="rId107"/>
      </mc:Fallback>
    </mc:AlternateContent>
    <mc:AlternateContent xmlns:mc="http://schemas.openxmlformats.org/markup-compatibility/2006">
      <mc:Choice Requires="x14">
        <oleObject progId="Equation.DSMT4" shapeId="96940" r:id="rId108">
          <objectPr defaultSize="0" autoPict="0" r:id="rId34">
            <anchor moveWithCells="1" sizeWithCells="1">
              <from>
                <xdr:col>2</xdr:col>
                <xdr:colOff>106680</xdr:colOff>
                <xdr:row>368</xdr:row>
                <xdr:rowOff>0</xdr:rowOff>
              </from>
              <to>
                <xdr:col>6</xdr:col>
                <xdr:colOff>22860</xdr:colOff>
                <xdr:row>368</xdr:row>
                <xdr:rowOff>0</xdr:rowOff>
              </to>
            </anchor>
          </objectPr>
        </oleObject>
      </mc:Choice>
      <mc:Fallback>
        <oleObject progId="Equation.DSMT4" shapeId="96940" r:id="rId108"/>
      </mc:Fallback>
    </mc:AlternateContent>
    <mc:AlternateContent xmlns:mc="http://schemas.openxmlformats.org/markup-compatibility/2006">
      <mc:Choice Requires="x14">
        <oleObject progId="Equation.DSMT4" shapeId="105431" r:id="rId109">
          <objectPr defaultSize="0" autoPict="0" r:id="rId14">
            <anchor moveWithCells="1" sizeWithCells="1">
              <from>
                <xdr:col>2</xdr:col>
                <xdr:colOff>60960</xdr:colOff>
                <xdr:row>519</xdr:row>
                <xdr:rowOff>0</xdr:rowOff>
              </from>
              <to>
                <xdr:col>6</xdr:col>
                <xdr:colOff>388620</xdr:colOff>
                <xdr:row>519</xdr:row>
                <xdr:rowOff>0</xdr:rowOff>
              </to>
            </anchor>
          </objectPr>
        </oleObject>
      </mc:Choice>
      <mc:Fallback>
        <oleObject progId="Equation.DSMT4" shapeId="105431" r:id="rId109"/>
      </mc:Fallback>
    </mc:AlternateContent>
    <mc:AlternateContent xmlns:mc="http://schemas.openxmlformats.org/markup-compatibility/2006">
      <mc:Choice Requires="x14">
        <oleObject progId="Equation.DSMT4" shapeId="105432" r:id="rId110">
          <objectPr defaultSize="0" autoPict="0" r:id="rId18">
            <anchor moveWithCells="1" sizeWithCells="1">
              <from>
                <xdr:col>2</xdr:col>
                <xdr:colOff>38100</xdr:colOff>
                <xdr:row>519</xdr:row>
                <xdr:rowOff>0</xdr:rowOff>
              </from>
              <to>
                <xdr:col>6</xdr:col>
                <xdr:colOff>22860</xdr:colOff>
                <xdr:row>519</xdr:row>
                <xdr:rowOff>0</xdr:rowOff>
              </to>
            </anchor>
          </objectPr>
        </oleObject>
      </mc:Choice>
      <mc:Fallback>
        <oleObject progId="Equation.DSMT4" shapeId="105432" r:id="rId110"/>
      </mc:Fallback>
    </mc:AlternateContent>
    <mc:AlternateContent xmlns:mc="http://schemas.openxmlformats.org/markup-compatibility/2006">
      <mc:Choice Requires="x14">
        <oleObject progId="Equation.DSMT4" shapeId="105433" r:id="rId111">
          <objectPr defaultSize="0" autoPict="0" r:id="rId26">
            <anchor moveWithCells="1" sizeWithCells="1">
              <from>
                <xdr:col>2</xdr:col>
                <xdr:colOff>99060</xdr:colOff>
                <xdr:row>519</xdr:row>
                <xdr:rowOff>0</xdr:rowOff>
              </from>
              <to>
                <xdr:col>6</xdr:col>
                <xdr:colOff>350520</xdr:colOff>
                <xdr:row>519</xdr:row>
                <xdr:rowOff>0</xdr:rowOff>
              </to>
            </anchor>
          </objectPr>
        </oleObject>
      </mc:Choice>
      <mc:Fallback>
        <oleObject progId="Equation.DSMT4" shapeId="105433" r:id="rId111"/>
      </mc:Fallback>
    </mc:AlternateContent>
    <mc:AlternateContent xmlns:mc="http://schemas.openxmlformats.org/markup-compatibility/2006">
      <mc:Choice Requires="x14">
        <oleObject progId="Equation.DSMT4" shapeId="105434" r:id="rId112">
          <objectPr defaultSize="0" autoPict="0" r:id="rId32">
            <anchor moveWithCells="1" sizeWithCells="1">
              <from>
                <xdr:col>3</xdr:col>
                <xdr:colOff>365760</xdr:colOff>
                <xdr:row>519</xdr:row>
                <xdr:rowOff>0</xdr:rowOff>
              </from>
              <to>
                <xdr:col>4</xdr:col>
                <xdr:colOff>373380</xdr:colOff>
                <xdr:row>519</xdr:row>
                <xdr:rowOff>0</xdr:rowOff>
              </to>
            </anchor>
          </objectPr>
        </oleObject>
      </mc:Choice>
      <mc:Fallback>
        <oleObject progId="Equation.DSMT4" shapeId="105434" r:id="rId112"/>
      </mc:Fallback>
    </mc:AlternateContent>
    <mc:AlternateContent xmlns:mc="http://schemas.openxmlformats.org/markup-compatibility/2006">
      <mc:Choice Requires="x14">
        <oleObject progId="Equation.DSMT4" shapeId="105435" r:id="rId113">
          <objectPr defaultSize="0" autoPict="0" r:id="rId34">
            <anchor moveWithCells="1" sizeWithCells="1">
              <from>
                <xdr:col>2</xdr:col>
                <xdr:colOff>106680</xdr:colOff>
                <xdr:row>519</xdr:row>
                <xdr:rowOff>0</xdr:rowOff>
              </from>
              <to>
                <xdr:col>6</xdr:col>
                <xdr:colOff>22860</xdr:colOff>
                <xdr:row>519</xdr:row>
                <xdr:rowOff>0</xdr:rowOff>
              </to>
            </anchor>
          </objectPr>
        </oleObject>
      </mc:Choice>
      <mc:Fallback>
        <oleObject progId="Equation.DSMT4" shapeId="105435" r:id="rId113"/>
      </mc:Fallback>
    </mc:AlternateContent>
    <mc:AlternateContent xmlns:mc="http://schemas.openxmlformats.org/markup-compatibility/2006">
      <mc:Choice Requires="x14">
        <oleObject progId="Equation.DSMT4" shapeId="108244" r:id="rId114">
          <objectPr defaultSize="0" autoPict="0" r:id="rId5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44" r:id="rId114"/>
      </mc:Fallback>
    </mc:AlternateContent>
    <mc:AlternateContent xmlns:mc="http://schemas.openxmlformats.org/markup-compatibility/2006">
      <mc:Choice Requires="x14">
        <oleObject progId="Equation.DSMT4" shapeId="108245" r:id="rId115">
          <objectPr defaultSize="0" autoPict="0" r:id="rId5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45" r:id="rId115"/>
      </mc:Fallback>
    </mc:AlternateContent>
    <mc:AlternateContent xmlns:mc="http://schemas.openxmlformats.org/markup-compatibility/2006">
      <mc:Choice Requires="x14">
        <oleObject progId="Equation.DSMT4" shapeId="108246" r:id="rId116">
          <objectPr defaultSize="0" autoPict="0" r:id="rId8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46" r:id="rId116"/>
      </mc:Fallback>
    </mc:AlternateContent>
    <mc:AlternateContent xmlns:mc="http://schemas.openxmlformats.org/markup-compatibility/2006">
      <mc:Choice Requires="x14">
        <oleObject progId="Equation.DSMT4" shapeId="108247" r:id="rId117">
          <objectPr defaultSize="0" autoPict="0" r:id="rId10">
            <anchor moveWithCells="1" sizeWithCells="1">
              <from>
                <xdr:col>0</xdr:col>
                <xdr:colOff>297180</xdr:colOff>
                <xdr:row>562</xdr:row>
                <xdr:rowOff>0</xdr:rowOff>
              </from>
              <to>
                <xdr:col>4</xdr:col>
                <xdr:colOff>274320</xdr:colOff>
                <xdr:row>562</xdr:row>
                <xdr:rowOff>0</xdr:rowOff>
              </to>
            </anchor>
          </objectPr>
        </oleObject>
      </mc:Choice>
      <mc:Fallback>
        <oleObject progId="Equation.DSMT4" shapeId="108247" r:id="rId117"/>
      </mc:Fallback>
    </mc:AlternateContent>
    <mc:AlternateContent xmlns:mc="http://schemas.openxmlformats.org/markup-compatibility/2006">
      <mc:Choice Requires="x14">
        <oleObject progId="Equation.DSMT4" shapeId="108248" r:id="rId118">
          <objectPr defaultSize="0" autoPict="0" r:id="rId12">
            <anchor moveWithCells="1" sizeWithCells="1">
              <from>
                <xdr:col>9</xdr:col>
                <xdr:colOff>45720</xdr:colOff>
                <xdr:row>562</xdr:row>
                <xdr:rowOff>0</xdr:rowOff>
              </from>
              <to>
                <xdr:col>10</xdr:col>
                <xdr:colOff>137160</xdr:colOff>
                <xdr:row>562</xdr:row>
                <xdr:rowOff>0</xdr:rowOff>
              </to>
            </anchor>
          </objectPr>
        </oleObject>
      </mc:Choice>
      <mc:Fallback>
        <oleObject progId="Equation.DSMT4" shapeId="108248" r:id="rId118"/>
      </mc:Fallback>
    </mc:AlternateContent>
    <mc:AlternateContent xmlns:mc="http://schemas.openxmlformats.org/markup-compatibility/2006">
      <mc:Choice Requires="x14">
        <oleObject progId="Equation.DSMT4" shapeId="108249" r:id="rId119">
          <objectPr defaultSize="0" autoPict="0" r:id="rId14">
            <anchor moveWithCells="1" sizeWithCells="1">
              <from>
                <xdr:col>1</xdr:col>
                <xdr:colOff>60960</xdr:colOff>
                <xdr:row>562</xdr:row>
                <xdr:rowOff>0</xdr:rowOff>
              </from>
              <to>
                <xdr:col>5</xdr:col>
                <xdr:colOff>388620</xdr:colOff>
                <xdr:row>562</xdr:row>
                <xdr:rowOff>0</xdr:rowOff>
              </to>
            </anchor>
          </objectPr>
        </oleObject>
      </mc:Choice>
      <mc:Fallback>
        <oleObject progId="Equation.DSMT4" shapeId="108249" r:id="rId119"/>
      </mc:Fallback>
    </mc:AlternateContent>
    <mc:AlternateContent xmlns:mc="http://schemas.openxmlformats.org/markup-compatibility/2006">
      <mc:Choice Requires="x14">
        <oleObject progId="Equation.DSMT4" shapeId="108250" r:id="rId120">
          <objectPr defaultSize="0" autoPict="0" r:id="rId16">
            <anchor moveWithCells="1" sizeWithCells="1">
              <from>
                <xdr:col>7</xdr:col>
                <xdr:colOff>22860</xdr:colOff>
                <xdr:row>562</xdr:row>
                <xdr:rowOff>0</xdr:rowOff>
              </from>
              <to>
                <xdr:col>10</xdr:col>
                <xdr:colOff>175260</xdr:colOff>
                <xdr:row>562</xdr:row>
                <xdr:rowOff>0</xdr:rowOff>
              </to>
            </anchor>
          </objectPr>
        </oleObject>
      </mc:Choice>
      <mc:Fallback>
        <oleObject progId="Equation.DSMT4" shapeId="108250" r:id="rId120"/>
      </mc:Fallback>
    </mc:AlternateContent>
    <mc:AlternateContent xmlns:mc="http://schemas.openxmlformats.org/markup-compatibility/2006">
      <mc:Choice Requires="x14">
        <oleObject progId="Equation.DSMT4" shapeId="108251" r:id="rId121">
          <objectPr defaultSize="0" autoPict="0" r:id="rId18">
            <anchor moveWithCells="1" sizeWithCells="1">
              <from>
                <xdr:col>1</xdr:col>
                <xdr:colOff>38100</xdr:colOff>
                <xdr:row>562</xdr:row>
                <xdr:rowOff>0</xdr:rowOff>
              </from>
              <to>
                <xdr:col>5</xdr:col>
                <xdr:colOff>22860</xdr:colOff>
                <xdr:row>562</xdr:row>
                <xdr:rowOff>0</xdr:rowOff>
              </to>
            </anchor>
          </objectPr>
        </oleObject>
      </mc:Choice>
      <mc:Fallback>
        <oleObject progId="Equation.DSMT4" shapeId="108251" r:id="rId121"/>
      </mc:Fallback>
    </mc:AlternateContent>
    <mc:AlternateContent xmlns:mc="http://schemas.openxmlformats.org/markup-compatibility/2006">
      <mc:Choice Requires="x14">
        <oleObject progId="Equation.DSMT4" shapeId="108252" r:id="rId122">
          <objectPr defaultSize="0" autoPict="0" r:id="rId20">
            <anchor moveWithCells="1" sizeWithCells="1">
              <from>
                <xdr:col>6</xdr:col>
                <xdr:colOff>312420</xdr:colOff>
                <xdr:row>562</xdr:row>
                <xdr:rowOff>0</xdr:rowOff>
              </from>
              <to>
                <xdr:col>9</xdr:col>
                <xdr:colOff>220980</xdr:colOff>
                <xdr:row>562</xdr:row>
                <xdr:rowOff>0</xdr:rowOff>
              </to>
            </anchor>
          </objectPr>
        </oleObject>
      </mc:Choice>
      <mc:Fallback>
        <oleObject progId="Equation.DSMT4" shapeId="108252" r:id="rId122"/>
      </mc:Fallback>
    </mc:AlternateContent>
    <mc:AlternateContent xmlns:mc="http://schemas.openxmlformats.org/markup-compatibility/2006">
      <mc:Choice Requires="x14">
        <oleObject progId="Equation.DSMT4" shapeId="108253" r:id="rId123">
          <objectPr defaultSize="0" autoPict="0" r:id="rId22">
            <anchor moveWithCells="1" sizeWithCells="1">
              <from>
                <xdr:col>6</xdr:col>
                <xdr:colOff>266700</xdr:colOff>
                <xdr:row>562</xdr:row>
                <xdr:rowOff>0</xdr:rowOff>
              </from>
              <to>
                <xdr:col>10</xdr:col>
                <xdr:colOff>68580</xdr:colOff>
                <xdr:row>562</xdr:row>
                <xdr:rowOff>0</xdr:rowOff>
              </to>
            </anchor>
          </objectPr>
        </oleObject>
      </mc:Choice>
      <mc:Fallback>
        <oleObject progId="Equation.DSMT4" shapeId="108253" r:id="rId123"/>
      </mc:Fallback>
    </mc:AlternateContent>
    <mc:AlternateContent xmlns:mc="http://schemas.openxmlformats.org/markup-compatibility/2006">
      <mc:Choice Requires="x14">
        <oleObject progId="Equation.DSMT4" shapeId="108254" r:id="rId124">
          <objectPr defaultSize="0" autoPict="0" r:id="rId24">
            <anchor moveWithCells="1" sizeWithCells="1">
              <from>
                <xdr:col>6</xdr:col>
                <xdr:colOff>289560</xdr:colOff>
                <xdr:row>562</xdr:row>
                <xdr:rowOff>0</xdr:rowOff>
              </from>
              <to>
                <xdr:col>9</xdr:col>
                <xdr:colOff>0</xdr:colOff>
                <xdr:row>562</xdr:row>
                <xdr:rowOff>0</xdr:rowOff>
              </to>
            </anchor>
          </objectPr>
        </oleObject>
      </mc:Choice>
      <mc:Fallback>
        <oleObject progId="Equation.DSMT4" shapeId="108254" r:id="rId124"/>
      </mc:Fallback>
    </mc:AlternateContent>
    <mc:AlternateContent xmlns:mc="http://schemas.openxmlformats.org/markup-compatibility/2006">
      <mc:Choice Requires="x14">
        <oleObject progId="Equation.DSMT4" shapeId="108255" r:id="rId125">
          <objectPr defaultSize="0" autoPict="0" r:id="rId26">
            <anchor moveWithCells="1" sizeWithCells="1">
              <from>
                <xdr:col>1</xdr:col>
                <xdr:colOff>99060</xdr:colOff>
                <xdr:row>562</xdr:row>
                <xdr:rowOff>0</xdr:rowOff>
              </from>
              <to>
                <xdr:col>5</xdr:col>
                <xdr:colOff>350520</xdr:colOff>
                <xdr:row>562</xdr:row>
                <xdr:rowOff>0</xdr:rowOff>
              </to>
            </anchor>
          </objectPr>
        </oleObject>
      </mc:Choice>
      <mc:Fallback>
        <oleObject progId="Equation.DSMT4" shapeId="108255" r:id="rId125"/>
      </mc:Fallback>
    </mc:AlternateContent>
    <mc:AlternateContent xmlns:mc="http://schemas.openxmlformats.org/markup-compatibility/2006">
      <mc:Choice Requires="x14">
        <oleObject progId="Equation.DSMT4" shapeId="108256" r:id="rId126">
          <objectPr defaultSize="0" autoPict="0" r:id="rId28">
            <anchor moveWithCells="1" sizeWithCells="1">
              <from>
                <xdr:col>8</xdr:col>
                <xdr:colOff>60960</xdr:colOff>
                <xdr:row>562</xdr:row>
                <xdr:rowOff>0</xdr:rowOff>
              </from>
              <to>
                <xdr:col>10</xdr:col>
                <xdr:colOff>213360</xdr:colOff>
                <xdr:row>562</xdr:row>
                <xdr:rowOff>0</xdr:rowOff>
              </to>
            </anchor>
          </objectPr>
        </oleObject>
      </mc:Choice>
      <mc:Fallback>
        <oleObject progId="Equation.DSMT4" shapeId="108256" r:id="rId126"/>
      </mc:Fallback>
    </mc:AlternateContent>
    <mc:AlternateContent xmlns:mc="http://schemas.openxmlformats.org/markup-compatibility/2006">
      <mc:Choice Requires="x14">
        <oleObject progId="Equation.DSMT4" shapeId="108257" r:id="rId127">
          <objectPr defaultSize="0" autoPict="0" r:id="rId30">
            <anchor moveWithCells="1" sizeWithCells="1">
              <from>
                <xdr:col>8</xdr:col>
                <xdr:colOff>266700</xdr:colOff>
                <xdr:row>562</xdr:row>
                <xdr:rowOff>0</xdr:rowOff>
              </from>
              <to>
                <xdr:col>11</xdr:col>
                <xdr:colOff>373380</xdr:colOff>
                <xdr:row>562</xdr:row>
                <xdr:rowOff>0</xdr:rowOff>
              </to>
            </anchor>
          </objectPr>
        </oleObject>
      </mc:Choice>
      <mc:Fallback>
        <oleObject progId="Equation.DSMT4" shapeId="108257" r:id="rId127"/>
      </mc:Fallback>
    </mc:AlternateContent>
    <mc:AlternateContent xmlns:mc="http://schemas.openxmlformats.org/markup-compatibility/2006">
      <mc:Choice Requires="x14">
        <oleObject progId="Equation.DSMT4" shapeId="108258" r:id="rId128">
          <objectPr defaultSize="0" autoPict="0" r:id="rId32">
            <anchor moveWithCells="1" sizeWithCells="1">
              <from>
                <xdr:col>2</xdr:col>
                <xdr:colOff>365760</xdr:colOff>
                <xdr:row>562</xdr:row>
                <xdr:rowOff>0</xdr:rowOff>
              </from>
              <to>
                <xdr:col>3</xdr:col>
                <xdr:colOff>373380</xdr:colOff>
                <xdr:row>562</xdr:row>
                <xdr:rowOff>0</xdr:rowOff>
              </to>
            </anchor>
          </objectPr>
        </oleObject>
      </mc:Choice>
      <mc:Fallback>
        <oleObject progId="Equation.DSMT4" shapeId="108258" r:id="rId128"/>
      </mc:Fallback>
    </mc:AlternateContent>
    <mc:AlternateContent xmlns:mc="http://schemas.openxmlformats.org/markup-compatibility/2006">
      <mc:Choice Requires="x14">
        <oleObject progId="Equation.DSMT4" shapeId="108259" r:id="rId129">
          <objectPr defaultSize="0" autoPict="0" r:id="rId34">
            <anchor moveWithCells="1" sizeWithCells="1">
              <from>
                <xdr:col>1</xdr:col>
                <xdr:colOff>106680</xdr:colOff>
                <xdr:row>562</xdr:row>
                <xdr:rowOff>0</xdr:rowOff>
              </from>
              <to>
                <xdr:col>5</xdr:col>
                <xdr:colOff>22860</xdr:colOff>
                <xdr:row>562</xdr:row>
                <xdr:rowOff>0</xdr:rowOff>
              </to>
            </anchor>
          </objectPr>
        </oleObject>
      </mc:Choice>
      <mc:Fallback>
        <oleObject progId="Equation.DSMT4" shapeId="108259" r:id="rId129"/>
      </mc:Fallback>
    </mc:AlternateContent>
    <mc:AlternateContent xmlns:mc="http://schemas.openxmlformats.org/markup-compatibility/2006">
      <mc:Choice Requires="x14">
        <oleObject progId="Equation.DSMT4" shapeId="108260" r:id="rId130">
          <objectPr defaultSize="0" autoPict="0" r:id="rId5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60" r:id="rId130"/>
      </mc:Fallback>
    </mc:AlternateContent>
    <mc:AlternateContent xmlns:mc="http://schemas.openxmlformats.org/markup-compatibility/2006">
      <mc:Choice Requires="x14">
        <oleObject progId="Equation.DSMT4" shapeId="108261" r:id="rId131">
          <objectPr defaultSize="0" autoPict="0" r:id="rId8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61" r:id="rId131"/>
      </mc:Fallback>
    </mc:AlternateContent>
    <mc:AlternateContent xmlns:mc="http://schemas.openxmlformats.org/markup-compatibility/2006">
      <mc:Choice Requires="x14">
        <oleObject progId="Equation.DSMT4" shapeId="108262" r:id="rId132">
          <objectPr defaultSize="0" autoPict="0" r:id="rId5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62" r:id="rId132"/>
      </mc:Fallback>
    </mc:AlternateContent>
    <mc:AlternateContent xmlns:mc="http://schemas.openxmlformats.org/markup-compatibility/2006">
      <mc:Choice Requires="x14">
        <oleObject progId="Equation.DSMT4" shapeId="108263" r:id="rId133">
          <objectPr defaultSize="0" autoPict="0" r:id="rId5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63" r:id="rId133"/>
      </mc:Fallback>
    </mc:AlternateContent>
    <mc:AlternateContent xmlns:mc="http://schemas.openxmlformats.org/markup-compatibility/2006">
      <mc:Choice Requires="x14">
        <oleObject progId="Equation.DSMT4" shapeId="108264" r:id="rId134">
          <objectPr defaultSize="0" autoPict="0" r:id="rId8">
            <anchor moveWithCells="1" sizeWithCells="1">
              <from>
                <xdr:col>0</xdr:col>
                <xdr:colOff>83820</xdr:colOff>
                <xdr:row>562</xdr:row>
                <xdr:rowOff>0</xdr:rowOff>
              </from>
              <to>
                <xdr:col>0</xdr:col>
                <xdr:colOff>304800</xdr:colOff>
                <xdr:row>562</xdr:row>
                <xdr:rowOff>0</xdr:rowOff>
              </to>
            </anchor>
          </objectPr>
        </oleObject>
      </mc:Choice>
      <mc:Fallback>
        <oleObject progId="Equation.DSMT4" shapeId="108264" r:id="rId134"/>
      </mc:Fallback>
    </mc:AlternateContent>
    <mc:AlternateContent xmlns:mc="http://schemas.openxmlformats.org/markup-compatibility/2006">
      <mc:Choice Requires="x14">
        <oleObject progId="Equation.DSMT4" shapeId="108265" r:id="rId135">
          <objectPr defaultSize="0" autoPict="0" r:id="rId10">
            <anchor moveWithCells="1" sizeWithCells="1">
              <from>
                <xdr:col>8</xdr:col>
                <xdr:colOff>213360</xdr:colOff>
                <xdr:row>562</xdr:row>
                <xdr:rowOff>0</xdr:rowOff>
              </from>
              <to>
                <xdr:col>12</xdr:col>
                <xdr:colOff>114300</xdr:colOff>
                <xdr:row>562</xdr:row>
                <xdr:rowOff>0</xdr:rowOff>
              </to>
            </anchor>
          </objectPr>
        </oleObject>
      </mc:Choice>
      <mc:Fallback>
        <oleObject progId="Equation.DSMT4" shapeId="108265" r:id="rId135"/>
      </mc:Fallback>
    </mc:AlternateContent>
    <mc:AlternateContent xmlns:mc="http://schemas.openxmlformats.org/markup-compatibility/2006">
      <mc:Choice Requires="x14">
        <oleObject progId="Equation.DSMT4" shapeId="124546" r:id="rId136">
          <objectPr defaultSize="0" autoPict="0" r:id="rId5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46" r:id="rId136"/>
      </mc:Fallback>
    </mc:AlternateContent>
    <mc:AlternateContent xmlns:mc="http://schemas.openxmlformats.org/markup-compatibility/2006">
      <mc:Choice Requires="x14">
        <oleObject progId="Equation.DSMT4" shapeId="124547" r:id="rId137">
          <objectPr defaultSize="0" autoPict="0" r:id="rId5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47" r:id="rId137"/>
      </mc:Fallback>
    </mc:AlternateContent>
    <mc:AlternateContent xmlns:mc="http://schemas.openxmlformats.org/markup-compatibility/2006">
      <mc:Choice Requires="x14">
        <oleObject progId="Equation.DSMT4" shapeId="124548" r:id="rId138">
          <objectPr defaultSize="0" autoPict="0" r:id="rId8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48" r:id="rId138"/>
      </mc:Fallback>
    </mc:AlternateContent>
    <mc:AlternateContent xmlns:mc="http://schemas.openxmlformats.org/markup-compatibility/2006">
      <mc:Choice Requires="x14">
        <oleObject progId="Equation.DSMT4" shapeId="124549" r:id="rId139">
          <objectPr defaultSize="0" autoPict="0" r:id="rId10">
            <anchor moveWithCells="1" sizeWithCells="1">
              <from>
                <xdr:col>0</xdr:col>
                <xdr:colOff>297180</xdr:colOff>
                <xdr:row>533</xdr:row>
                <xdr:rowOff>0</xdr:rowOff>
              </from>
              <to>
                <xdr:col>4</xdr:col>
                <xdr:colOff>274320</xdr:colOff>
                <xdr:row>533</xdr:row>
                <xdr:rowOff>0</xdr:rowOff>
              </to>
            </anchor>
          </objectPr>
        </oleObject>
      </mc:Choice>
      <mc:Fallback>
        <oleObject progId="Equation.DSMT4" shapeId="124549" r:id="rId139"/>
      </mc:Fallback>
    </mc:AlternateContent>
    <mc:AlternateContent xmlns:mc="http://schemas.openxmlformats.org/markup-compatibility/2006">
      <mc:Choice Requires="x14">
        <oleObject progId="Equation.DSMT4" shapeId="124550" r:id="rId140">
          <objectPr defaultSize="0" autoPict="0" r:id="rId12">
            <anchor moveWithCells="1" sizeWithCells="1">
              <from>
                <xdr:col>9</xdr:col>
                <xdr:colOff>45720</xdr:colOff>
                <xdr:row>533</xdr:row>
                <xdr:rowOff>0</xdr:rowOff>
              </from>
              <to>
                <xdr:col>10</xdr:col>
                <xdr:colOff>137160</xdr:colOff>
                <xdr:row>533</xdr:row>
                <xdr:rowOff>0</xdr:rowOff>
              </to>
            </anchor>
          </objectPr>
        </oleObject>
      </mc:Choice>
      <mc:Fallback>
        <oleObject progId="Equation.DSMT4" shapeId="124550" r:id="rId140"/>
      </mc:Fallback>
    </mc:AlternateContent>
    <mc:AlternateContent xmlns:mc="http://schemas.openxmlformats.org/markup-compatibility/2006">
      <mc:Choice Requires="x14">
        <oleObject progId="Equation.DSMT4" shapeId="124551" r:id="rId141">
          <objectPr defaultSize="0" autoPict="0" r:id="rId14">
            <anchor moveWithCells="1" sizeWithCells="1">
              <from>
                <xdr:col>1</xdr:col>
                <xdr:colOff>60960</xdr:colOff>
                <xdr:row>533</xdr:row>
                <xdr:rowOff>0</xdr:rowOff>
              </from>
              <to>
                <xdr:col>5</xdr:col>
                <xdr:colOff>388620</xdr:colOff>
                <xdr:row>533</xdr:row>
                <xdr:rowOff>0</xdr:rowOff>
              </to>
            </anchor>
          </objectPr>
        </oleObject>
      </mc:Choice>
      <mc:Fallback>
        <oleObject progId="Equation.DSMT4" shapeId="124551" r:id="rId141"/>
      </mc:Fallback>
    </mc:AlternateContent>
    <mc:AlternateContent xmlns:mc="http://schemas.openxmlformats.org/markup-compatibility/2006">
      <mc:Choice Requires="x14">
        <oleObject progId="Equation.DSMT4" shapeId="124552" r:id="rId142">
          <objectPr defaultSize="0" autoPict="0" r:id="rId16">
            <anchor moveWithCells="1" sizeWithCells="1">
              <from>
                <xdr:col>7</xdr:col>
                <xdr:colOff>22860</xdr:colOff>
                <xdr:row>533</xdr:row>
                <xdr:rowOff>0</xdr:rowOff>
              </from>
              <to>
                <xdr:col>10</xdr:col>
                <xdr:colOff>175260</xdr:colOff>
                <xdr:row>533</xdr:row>
                <xdr:rowOff>0</xdr:rowOff>
              </to>
            </anchor>
          </objectPr>
        </oleObject>
      </mc:Choice>
      <mc:Fallback>
        <oleObject progId="Equation.DSMT4" shapeId="124552" r:id="rId142"/>
      </mc:Fallback>
    </mc:AlternateContent>
    <mc:AlternateContent xmlns:mc="http://schemas.openxmlformats.org/markup-compatibility/2006">
      <mc:Choice Requires="x14">
        <oleObject progId="Equation.DSMT4" shapeId="124553" r:id="rId143">
          <objectPr defaultSize="0" autoPict="0" r:id="rId18">
            <anchor moveWithCells="1" sizeWithCells="1">
              <from>
                <xdr:col>1</xdr:col>
                <xdr:colOff>38100</xdr:colOff>
                <xdr:row>533</xdr:row>
                <xdr:rowOff>0</xdr:rowOff>
              </from>
              <to>
                <xdr:col>5</xdr:col>
                <xdr:colOff>22860</xdr:colOff>
                <xdr:row>533</xdr:row>
                <xdr:rowOff>0</xdr:rowOff>
              </to>
            </anchor>
          </objectPr>
        </oleObject>
      </mc:Choice>
      <mc:Fallback>
        <oleObject progId="Equation.DSMT4" shapeId="124553" r:id="rId143"/>
      </mc:Fallback>
    </mc:AlternateContent>
    <mc:AlternateContent xmlns:mc="http://schemas.openxmlformats.org/markup-compatibility/2006">
      <mc:Choice Requires="x14">
        <oleObject progId="Equation.DSMT4" shapeId="124554" r:id="rId144">
          <objectPr defaultSize="0" autoPict="0" r:id="rId20">
            <anchor moveWithCells="1" sizeWithCells="1">
              <from>
                <xdr:col>6</xdr:col>
                <xdr:colOff>312420</xdr:colOff>
                <xdr:row>533</xdr:row>
                <xdr:rowOff>0</xdr:rowOff>
              </from>
              <to>
                <xdr:col>9</xdr:col>
                <xdr:colOff>220980</xdr:colOff>
                <xdr:row>533</xdr:row>
                <xdr:rowOff>0</xdr:rowOff>
              </to>
            </anchor>
          </objectPr>
        </oleObject>
      </mc:Choice>
      <mc:Fallback>
        <oleObject progId="Equation.DSMT4" shapeId="124554" r:id="rId144"/>
      </mc:Fallback>
    </mc:AlternateContent>
    <mc:AlternateContent xmlns:mc="http://schemas.openxmlformats.org/markup-compatibility/2006">
      <mc:Choice Requires="x14">
        <oleObject progId="Equation.DSMT4" shapeId="124555" r:id="rId145">
          <objectPr defaultSize="0" autoPict="0" r:id="rId22">
            <anchor moveWithCells="1" sizeWithCells="1">
              <from>
                <xdr:col>6</xdr:col>
                <xdr:colOff>266700</xdr:colOff>
                <xdr:row>533</xdr:row>
                <xdr:rowOff>0</xdr:rowOff>
              </from>
              <to>
                <xdr:col>10</xdr:col>
                <xdr:colOff>68580</xdr:colOff>
                <xdr:row>533</xdr:row>
                <xdr:rowOff>0</xdr:rowOff>
              </to>
            </anchor>
          </objectPr>
        </oleObject>
      </mc:Choice>
      <mc:Fallback>
        <oleObject progId="Equation.DSMT4" shapeId="124555" r:id="rId145"/>
      </mc:Fallback>
    </mc:AlternateContent>
    <mc:AlternateContent xmlns:mc="http://schemas.openxmlformats.org/markup-compatibility/2006">
      <mc:Choice Requires="x14">
        <oleObject progId="Equation.DSMT4" shapeId="124556" r:id="rId146">
          <objectPr defaultSize="0" autoPict="0" r:id="rId24">
            <anchor moveWithCells="1" sizeWithCells="1">
              <from>
                <xdr:col>6</xdr:col>
                <xdr:colOff>289560</xdr:colOff>
                <xdr:row>533</xdr:row>
                <xdr:rowOff>0</xdr:rowOff>
              </from>
              <to>
                <xdr:col>9</xdr:col>
                <xdr:colOff>0</xdr:colOff>
                <xdr:row>533</xdr:row>
                <xdr:rowOff>0</xdr:rowOff>
              </to>
            </anchor>
          </objectPr>
        </oleObject>
      </mc:Choice>
      <mc:Fallback>
        <oleObject progId="Equation.DSMT4" shapeId="124556" r:id="rId146"/>
      </mc:Fallback>
    </mc:AlternateContent>
    <mc:AlternateContent xmlns:mc="http://schemas.openxmlformats.org/markup-compatibility/2006">
      <mc:Choice Requires="x14">
        <oleObject progId="Equation.DSMT4" shapeId="124557" r:id="rId147">
          <objectPr defaultSize="0" autoPict="0" r:id="rId26">
            <anchor moveWithCells="1" sizeWithCells="1">
              <from>
                <xdr:col>1</xdr:col>
                <xdr:colOff>99060</xdr:colOff>
                <xdr:row>533</xdr:row>
                <xdr:rowOff>0</xdr:rowOff>
              </from>
              <to>
                <xdr:col>5</xdr:col>
                <xdr:colOff>350520</xdr:colOff>
                <xdr:row>533</xdr:row>
                <xdr:rowOff>0</xdr:rowOff>
              </to>
            </anchor>
          </objectPr>
        </oleObject>
      </mc:Choice>
      <mc:Fallback>
        <oleObject progId="Equation.DSMT4" shapeId="124557" r:id="rId147"/>
      </mc:Fallback>
    </mc:AlternateContent>
    <mc:AlternateContent xmlns:mc="http://schemas.openxmlformats.org/markup-compatibility/2006">
      <mc:Choice Requires="x14">
        <oleObject progId="Equation.DSMT4" shapeId="124558" r:id="rId148">
          <objectPr defaultSize="0" autoPict="0" r:id="rId28">
            <anchor moveWithCells="1" sizeWithCells="1">
              <from>
                <xdr:col>8</xdr:col>
                <xdr:colOff>60960</xdr:colOff>
                <xdr:row>533</xdr:row>
                <xdr:rowOff>0</xdr:rowOff>
              </from>
              <to>
                <xdr:col>10</xdr:col>
                <xdr:colOff>213360</xdr:colOff>
                <xdr:row>533</xdr:row>
                <xdr:rowOff>0</xdr:rowOff>
              </to>
            </anchor>
          </objectPr>
        </oleObject>
      </mc:Choice>
      <mc:Fallback>
        <oleObject progId="Equation.DSMT4" shapeId="124558" r:id="rId148"/>
      </mc:Fallback>
    </mc:AlternateContent>
    <mc:AlternateContent xmlns:mc="http://schemas.openxmlformats.org/markup-compatibility/2006">
      <mc:Choice Requires="x14">
        <oleObject progId="Equation.DSMT4" shapeId="124559" r:id="rId149">
          <objectPr defaultSize="0" autoPict="0" r:id="rId30">
            <anchor moveWithCells="1" sizeWithCells="1">
              <from>
                <xdr:col>8</xdr:col>
                <xdr:colOff>266700</xdr:colOff>
                <xdr:row>533</xdr:row>
                <xdr:rowOff>0</xdr:rowOff>
              </from>
              <to>
                <xdr:col>11</xdr:col>
                <xdr:colOff>373380</xdr:colOff>
                <xdr:row>533</xdr:row>
                <xdr:rowOff>0</xdr:rowOff>
              </to>
            </anchor>
          </objectPr>
        </oleObject>
      </mc:Choice>
      <mc:Fallback>
        <oleObject progId="Equation.DSMT4" shapeId="124559" r:id="rId149"/>
      </mc:Fallback>
    </mc:AlternateContent>
    <mc:AlternateContent xmlns:mc="http://schemas.openxmlformats.org/markup-compatibility/2006">
      <mc:Choice Requires="x14">
        <oleObject progId="Equation.DSMT4" shapeId="124560" r:id="rId150">
          <objectPr defaultSize="0" autoPict="0" r:id="rId32">
            <anchor moveWithCells="1" sizeWithCells="1">
              <from>
                <xdr:col>2</xdr:col>
                <xdr:colOff>365760</xdr:colOff>
                <xdr:row>533</xdr:row>
                <xdr:rowOff>0</xdr:rowOff>
              </from>
              <to>
                <xdr:col>3</xdr:col>
                <xdr:colOff>373380</xdr:colOff>
                <xdr:row>533</xdr:row>
                <xdr:rowOff>0</xdr:rowOff>
              </to>
            </anchor>
          </objectPr>
        </oleObject>
      </mc:Choice>
      <mc:Fallback>
        <oleObject progId="Equation.DSMT4" shapeId="124560" r:id="rId150"/>
      </mc:Fallback>
    </mc:AlternateContent>
    <mc:AlternateContent xmlns:mc="http://schemas.openxmlformats.org/markup-compatibility/2006">
      <mc:Choice Requires="x14">
        <oleObject progId="Equation.DSMT4" shapeId="124561" r:id="rId151">
          <objectPr defaultSize="0" autoPict="0" r:id="rId34">
            <anchor moveWithCells="1" sizeWithCells="1">
              <from>
                <xdr:col>1</xdr:col>
                <xdr:colOff>106680</xdr:colOff>
                <xdr:row>533</xdr:row>
                <xdr:rowOff>0</xdr:rowOff>
              </from>
              <to>
                <xdr:col>5</xdr:col>
                <xdr:colOff>22860</xdr:colOff>
                <xdr:row>533</xdr:row>
                <xdr:rowOff>0</xdr:rowOff>
              </to>
            </anchor>
          </objectPr>
        </oleObject>
      </mc:Choice>
      <mc:Fallback>
        <oleObject progId="Equation.DSMT4" shapeId="124561" r:id="rId151"/>
      </mc:Fallback>
    </mc:AlternateContent>
    <mc:AlternateContent xmlns:mc="http://schemas.openxmlformats.org/markup-compatibility/2006">
      <mc:Choice Requires="x14">
        <oleObject progId="Equation.DSMT4" shapeId="124562" r:id="rId152">
          <objectPr defaultSize="0" autoPict="0" r:id="rId5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62" r:id="rId152"/>
      </mc:Fallback>
    </mc:AlternateContent>
    <mc:AlternateContent xmlns:mc="http://schemas.openxmlformats.org/markup-compatibility/2006">
      <mc:Choice Requires="x14">
        <oleObject progId="Equation.DSMT4" shapeId="124563" r:id="rId153">
          <objectPr defaultSize="0" autoPict="0" r:id="rId8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63" r:id="rId153"/>
      </mc:Fallback>
    </mc:AlternateContent>
    <mc:AlternateContent xmlns:mc="http://schemas.openxmlformats.org/markup-compatibility/2006">
      <mc:Choice Requires="x14">
        <oleObject progId="Equation.DSMT4" shapeId="124564" r:id="rId154">
          <objectPr defaultSize="0" autoPict="0" r:id="rId5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64" r:id="rId154"/>
      </mc:Fallback>
    </mc:AlternateContent>
    <mc:AlternateContent xmlns:mc="http://schemas.openxmlformats.org/markup-compatibility/2006">
      <mc:Choice Requires="x14">
        <oleObject progId="Equation.DSMT4" shapeId="124565" r:id="rId155">
          <objectPr defaultSize="0" autoPict="0" r:id="rId5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65" r:id="rId155"/>
      </mc:Fallback>
    </mc:AlternateContent>
    <mc:AlternateContent xmlns:mc="http://schemas.openxmlformats.org/markup-compatibility/2006">
      <mc:Choice Requires="x14">
        <oleObject progId="Equation.DSMT4" shapeId="124566" r:id="rId156">
          <objectPr defaultSize="0" autoPict="0" r:id="rId8">
            <anchor moveWithCells="1" sizeWithCells="1">
              <from>
                <xdr:col>0</xdr:col>
                <xdr:colOff>83820</xdr:colOff>
                <xdr:row>533</xdr:row>
                <xdr:rowOff>0</xdr:rowOff>
              </from>
              <to>
                <xdr:col>0</xdr:col>
                <xdr:colOff>304800</xdr:colOff>
                <xdr:row>533</xdr:row>
                <xdr:rowOff>0</xdr:rowOff>
              </to>
            </anchor>
          </objectPr>
        </oleObject>
      </mc:Choice>
      <mc:Fallback>
        <oleObject progId="Equation.DSMT4" shapeId="124566" r:id="rId156"/>
      </mc:Fallback>
    </mc:AlternateContent>
    <mc:AlternateContent xmlns:mc="http://schemas.openxmlformats.org/markup-compatibility/2006">
      <mc:Choice Requires="x14">
        <oleObject progId="Equation.DSMT4" shapeId="124567" r:id="rId157">
          <objectPr defaultSize="0" autoPict="0" r:id="rId10">
            <anchor moveWithCells="1" sizeWithCells="1">
              <from>
                <xdr:col>8</xdr:col>
                <xdr:colOff>213360</xdr:colOff>
                <xdr:row>533</xdr:row>
                <xdr:rowOff>0</xdr:rowOff>
              </from>
              <to>
                <xdr:col>12</xdr:col>
                <xdr:colOff>114300</xdr:colOff>
                <xdr:row>533</xdr:row>
                <xdr:rowOff>0</xdr:rowOff>
              </to>
            </anchor>
          </objectPr>
        </oleObject>
      </mc:Choice>
      <mc:Fallback>
        <oleObject progId="Equation.DSMT4" shapeId="124567" r:id="rId157"/>
      </mc:Fallback>
    </mc:AlternateContent>
    <mc:AlternateContent xmlns:mc="http://schemas.openxmlformats.org/markup-compatibility/2006">
      <mc:Choice Requires="x14">
        <oleObject progId="Equation.DSMT4" shapeId="124998" r:id="rId158">
          <objectPr defaultSize="0" autoPict="0" r:id="rId5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4998" r:id="rId158"/>
      </mc:Fallback>
    </mc:AlternateContent>
    <mc:AlternateContent xmlns:mc="http://schemas.openxmlformats.org/markup-compatibility/2006">
      <mc:Choice Requires="x14">
        <oleObject progId="Equation.DSMT4" shapeId="124999" r:id="rId159">
          <objectPr defaultSize="0" autoPict="0" r:id="rId5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4999" r:id="rId159"/>
      </mc:Fallback>
    </mc:AlternateContent>
    <mc:AlternateContent xmlns:mc="http://schemas.openxmlformats.org/markup-compatibility/2006">
      <mc:Choice Requires="x14">
        <oleObject progId="Equation.DSMT4" shapeId="125000" r:id="rId160">
          <objectPr defaultSize="0" autoPict="0" r:id="rId8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00" r:id="rId160"/>
      </mc:Fallback>
    </mc:AlternateContent>
    <mc:AlternateContent xmlns:mc="http://schemas.openxmlformats.org/markup-compatibility/2006">
      <mc:Choice Requires="x14">
        <oleObject progId="Equation.DSMT4" shapeId="125001" r:id="rId161">
          <objectPr defaultSize="0" autoPict="0" r:id="rId10">
            <anchor moveWithCells="1" sizeWithCells="1">
              <from>
                <xdr:col>0</xdr:col>
                <xdr:colOff>297180</xdr:colOff>
                <xdr:row>547</xdr:row>
                <xdr:rowOff>0</xdr:rowOff>
              </from>
              <to>
                <xdr:col>4</xdr:col>
                <xdr:colOff>274320</xdr:colOff>
                <xdr:row>547</xdr:row>
                <xdr:rowOff>0</xdr:rowOff>
              </to>
            </anchor>
          </objectPr>
        </oleObject>
      </mc:Choice>
      <mc:Fallback>
        <oleObject progId="Equation.DSMT4" shapeId="125001" r:id="rId161"/>
      </mc:Fallback>
    </mc:AlternateContent>
    <mc:AlternateContent xmlns:mc="http://schemas.openxmlformats.org/markup-compatibility/2006">
      <mc:Choice Requires="x14">
        <oleObject progId="Equation.DSMT4" shapeId="125002" r:id="rId162">
          <objectPr defaultSize="0" autoPict="0" r:id="rId12">
            <anchor moveWithCells="1" sizeWithCells="1">
              <from>
                <xdr:col>9</xdr:col>
                <xdr:colOff>45720</xdr:colOff>
                <xdr:row>547</xdr:row>
                <xdr:rowOff>0</xdr:rowOff>
              </from>
              <to>
                <xdr:col>10</xdr:col>
                <xdr:colOff>137160</xdr:colOff>
                <xdr:row>547</xdr:row>
                <xdr:rowOff>0</xdr:rowOff>
              </to>
            </anchor>
          </objectPr>
        </oleObject>
      </mc:Choice>
      <mc:Fallback>
        <oleObject progId="Equation.DSMT4" shapeId="125002" r:id="rId162"/>
      </mc:Fallback>
    </mc:AlternateContent>
    <mc:AlternateContent xmlns:mc="http://schemas.openxmlformats.org/markup-compatibility/2006">
      <mc:Choice Requires="x14">
        <oleObject progId="Equation.DSMT4" shapeId="125003" r:id="rId163">
          <objectPr defaultSize="0" autoPict="0" r:id="rId14">
            <anchor moveWithCells="1" sizeWithCells="1">
              <from>
                <xdr:col>1</xdr:col>
                <xdr:colOff>60960</xdr:colOff>
                <xdr:row>547</xdr:row>
                <xdr:rowOff>0</xdr:rowOff>
              </from>
              <to>
                <xdr:col>5</xdr:col>
                <xdr:colOff>388620</xdr:colOff>
                <xdr:row>547</xdr:row>
                <xdr:rowOff>0</xdr:rowOff>
              </to>
            </anchor>
          </objectPr>
        </oleObject>
      </mc:Choice>
      <mc:Fallback>
        <oleObject progId="Equation.DSMT4" shapeId="125003" r:id="rId163"/>
      </mc:Fallback>
    </mc:AlternateContent>
    <mc:AlternateContent xmlns:mc="http://schemas.openxmlformats.org/markup-compatibility/2006">
      <mc:Choice Requires="x14">
        <oleObject progId="Equation.DSMT4" shapeId="125004" r:id="rId164">
          <objectPr defaultSize="0" autoPict="0" r:id="rId16">
            <anchor moveWithCells="1" sizeWithCells="1">
              <from>
                <xdr:col>7</xdr:col>
                <xdr:colOff>22860</xdr:colOff>
                <xdr:row>547</xdr:row>
                <xdr:rowOff>0</xdr:rowOff>
              </from>
              <to>
                <xdr:col>10</xdr:col>
                <xdr:colOff>175260</xdr:colOff>
                <xdr:row>547</xdr:row>
                <xdr:rowOff>0</xdr:rowOff>
              </to>
            </anchor>
          </objectPr>
        </oleObject>
      </mc:Choice>
      <mc:Fallback>
        <oleObject progId="Equation.DSMT4" shapeId="125004" r:id="rId164"/>
      </mc:Fallback>
    </mc:AlternateContent>
    <mc:AlternateContent xmlns:mc="http://schemas.openxmlformats.org/markup-compatibility/2006">
      <mc:Choice Requires="x14">
        <oleObject progId="Equation.DSMT4" shapeId="125005" r:id="rId165">
          <objectPr defaultSize="0" autoPict="0" r:id="rId18">
            <anchor moveWithCells="1" sizeWithCells="1">
              <from>
                <xdr:col>1</xdr:col>
                <xdr:colOff>38100</xdr:colOff>
                <xdr:row>547</xdr:row>
                <xdr:rowOff>0</xdr:rowOff>
              </from>
              <to>
                <xdr:col>5</xdr:col>
                <xdr:colOff>22860</xdr:colOff>
                <xdr:row>547</xdr:row>
                <xdr:rowOff>0</xdr:rowOff>
              </to>
            </anchor>
          </objectPr>
        </oleObject>
      </mc:Choice>
      <mc:Fallback>
        <oleObject progId="Equation.DSMT4" shapeId="125005" r:id="rId165"/>
      </mc:Fallback>
    </mc:AlternateContent>
    <mc:AlternateContent xmlns:mc="http://schemas.openxmlformats.org/markup-compatibility/2006">
      <mc:Choice Requires="x14">
        <oleObject progId="Equation.DSMT4" shapeId="125006" r:id="rId166">
          <objectPr defaultSize="0" autoPict="0" r:id="rId20">
            <anchor moveWithCells="1" sizeWithCells="1">
              <from>
                <xdr:col>6</xdr:col>
                <xdr:colOff>312420</xdr:colOff>
                <xdr:row>547</xdr:row>
                <xdr:rowOff>0</xdr:rowOff>
              </from>
              <to>
                <xdr:col>9</xdr:col>
                <xdr:colOff>220980</xdr:colOff>
                <xdr:row>547</xdr:row>
                <xdr:rowOff>0</xdr:rowOff>
              </to>
            </anchor>
          </objectPr>
        </oleObject>
      </mc:Choice>
      <mc:Fallback>
        <oleObject progId="Equation.DSMT4" shapeId="125006" r:id="rId166"/>
      </mc:Fallback>
    </mc:AlternateContent>
    <mc:AlternateContent xmlns:mc="http://schemas.openxmlformats.org/markup-compatibility/2006">
      <mc:Choice Requires="x14">
        <oleObject progId="Equation.DSMT4" shapeId="125007" r:id="rId167">
          <objectPr defaultSize="0" autoPict="0" r:id="rId22">
            <anchor moveWithCells="1" sizeWithCells="1">
              <from>
                <xdr:col>6</xdr:col>
                <xdr:colOff>266700</xdr:colOff>
                <xdr:row>547</xdr:row>
                <xdr:rowOff>0</xdr:rowOff>
              </from>
              <to>
                <xdr:col>10</xdr:col>
                <xdr:colOff>68580</xdr:colOff>
                <xdr:row>547</xdr:row>
                <xdr:rowOff>0</xdr:rowOff>
              </to>
            </anchor>
          </objectPr>
        </oleObject>
      </mc:Choice>
      <mc:Fallback>
        <oleObject progId="Equation.DSMT4" shapeId="125007" r:id="rId167"/>
      </mc:Fallback>
    </mc:AlternateContent>
    <mc:AlternateContent xmlns:mc="http://schemas.openxmlformats.org/markup-compatibility/2006">
      <mc:Choice Requires="x14">
        <oleObject progId="Equation.DSMT4" shapeId="125008" r:id="rId168">
          <objectPr defaultSize="0" autoPict="0" r:id="rId24">
            <anchor moveWithCells="1" sizeWithCells="1">
              <from>
                <xdr:col>6</xdr:col>
                <xdr:colOff>289560</xdr:colOff>
                <xdr:row>547</xdr:row>
                <xdr:rowOff>0</xdr:rowOff>
              </from>
              <to>
                <xdr:col>9</xdr:col>
                <xdr:colOff>0</xdr:colOff>
                <xdr:row>547</xdr:row>
                <xdr:rowOff>0</xdr:rowOff>
              </to>
            </anchor>
          </objectPr>
        </oleObject>
      </mc:Choice>
      <mc:Fallback>
        <oleObject progId="Equation.DSMT4" shapeId="125008" r:id="rId168"/>
      </mc:Fallback>
    </mc:AlternateContent>
    <mc:AlternateContent xmlns:mc="http://schemas.openxmlformats.org/markup-compatibility/2006">
      <mc:Choice Requires="x14">
        <oleObject progId="Equation.DSMT4" shapeId="125009" r:id="rId169">
          <objectPr defaultSize="0" autoPict="0" r:id="rId26">
            <anchor moveWithCells="1" sizeWithCells="1">
              <from>
                <xdr:col>1</xdr:col>
                <xdr:colOff>99060</xdr:colOff>
                <xdr:row>547</xdr:row>
                <xdr:rowOff>0</xdr:rowOff>
              </from>
              <to>
                <xdr:col>5</xdr:col>
                <xdr:colOff>350520</xdr:colOff>
                <xdr:row>547</xdr:row>
                <xdr:rowOff>0</xdr:rowOff>
              </to>
            </anchor>
          </objectPr>
        </oleObject>
      </mc:Choice>
      <mc:Fallback>
        <oleObject progId="Equation.DSMT4" shapeId="125009" r:id="rId169"/>
      </mc:Fallback>
    </mc:AlternateContent>
    <mc:AlternateContent xmlns:mc="http://schemas.openxmlformats.org/markup-compatibility/2006">
      <mc:Choice Requires="x14">
        <oleObject progId="Equation.DSMT4" shapeId="125010" r:id="rId170">
          <objectPr defaultSize="0" autoPict="0" r:id="rId28">
            <anchor moveWithCells="1" sizeWithCells="1">
              <from>
                <xdr:col>8</xdr:col>
                <xdr:colOff>60960</xdr:colOff>
                <xdr:row>547</xdr:row>
                <xdr:rowOff>0</xdr:rowOff>
              </from>
              <to>
                <xdr:col>10</xdr:col>
                <xdr:colOff>213360</xdr:colOff>
                <xdr:row>547</xdr:row>
                <xdr:rowOff>0</xdr:rowOff>
              </to>
            </anchor>
          </objectPr>
        </oleObject>
      </mc:Choice>
      <mc:Fallback>
        <oleObject progId="Equation.DSMT4" shapeId="125010" r:id="rId170"/>
      </mc:Fallback>
    </mc:AlternateContent>
    <mc:AlternateContent xmlns:mc="http://schemas.openxmlformats.org/markup-compatibility/2006">
      <mc:Choice Requires="x14">
        <oleObject progId="Equation.DSMT4" shapeId="125011" r:id="rId171">
          <objectPr defaultSize="0" autoPict="0" r:id="rId30">
            <anchor moveWithCells="1" sizeWithCells="1">
              <from>
                <xdr:col>8</xdr:col>
                <xdr:colOff>266700</xdr:colOff>
                <xdr:row>547</xdr:row>
                <xdr:rowOff>0</xdr:rowOff>
              </from>
              <to>
                <xdr:col>11</xdr:col>
                <xdr:colOff>373380</xdr:colOff>
                <xdr:row>547</xdr:row>
                <xdr:rowOff>0</xdr:rowOff>
              </to>
            </anchor>
          </objectPr>
        </oleObject>
      </mc:Choice>
      <mc:Fallback>
        <oleObject progId="Equation.DSMT4" shapeId="125011" r:id="rId171"/>
      </mc:Fallback>
    </mc:AlternateContent>
    <mc:AlternateContent xmlns:mc="http://schemas.openxmlformats.org/markup-compatibility/2006">
      <mc:Choice Requires="x14">
        <oleObject progId="Equation.DSMT4" shapeId="125012" r:id="rId172">
          <objectPr defaultSize="0" autoPict="0" r:id="rId32">
            <anchor moveWithCells="1" sizeWithCells="1">
              <from>
                <xdr:col>2</xdr:col>
                <xdr:colOff>365760</xdr:colOff>
                <xdr:row>547</xdr:row>
                <xdr:rowOff>0</xdr:rowOff>
              </from>
              <to>
                <xdr:col>3</xdr:col>
                <xdr:colOff>373380</xdr:colOff>
                <xdr:row>547</xdr:row>
                <xdr:rowOff>0</xdr:rowOff>
              </to>
            </anchor>
          </objectPr>
        </oleObject>
      </mc:Choice>
      <mc:Fallback>
        <oleObject progId="Equation.DSMT4" shapeId="125012" r:id="rId172"/>
      </mc:Fallback>
    </mc:AlternateContent>
    <mc:AlternateContent xmlns:mc="http://schemas.openxmlformats.org/markup-compatibility/2006">
      <mc:Choice Requires="x14">
        <oleObject progId="Equation.DSMT4" shapeId="125014" r:id="rId173">
          <objectPr defaultSize="0" autoPict="0" r:id="rId5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14" r:id="rId173"/>
      </mc:Fallback>
    </mc:AlternateContent>
    <mc:AlternateContent xmlns:mc="http://schemas.openxmlformats.org/markup-compatibility/2006">
      <mc:Choice Requires="x14">
        <oleObject progId="Equation.DSMT4" shapeId="125015" r:id="rId174">
          <objectPr defaultSize="0" autoPict="0" r:id="rId8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15" r:id="rId174"/>
      </mc:Fallback>
    </mc:AlternateContent>
    <mc:AlternateContent xmlns:mc="http://schemas.openxmlformats.org/markup-compatibility/2006">
      <mc:Choice Requires="x14">
        <oleObject progId="Equation.DSMT4" shapeId="125016" r:id="rId175">
          <objectPr defaultSize="0" autoPict="0" r:id="rId5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16" r:id="rId175"/>
      </mc:Fallback>
    </mc:AlternateContent>
    <mc:AlternateContent xmlns:mc="http://schemas.openxmlformats.org/markup-compatibility/2006">
      <mc:Choice Requires="x14">
        <oleObject progId="Equation.DSMT4" shapeId="125017" r:id="rId176">
          <objectPr defaultSize="0" autoPict="0" r:id="rId5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17" r:id="rId176"/>
      </mc:Fallback>
    </mc:AlternateContent>
    <mc:AlternateContent xmlns:mc="http://schemas.openxmlformats.org/markup-compatibility/2006">
      <mc:Choice Requires="x14">
        <oleObject progId="Equation.DSMT4" shapeId="125018" r:id="rId177">
          <objectPr defaultSize="0" autoPict="0" r:id="rId8">
            <anchor moveWithCells="1" sizeWithCells="1">
              <from>
                <xdr:col>0</xdr:col>
                <xdr:colOff>83820</xdr:colOff>
                <xdr:row>547</xdr:row>
                <xdr:rowOff>0</xdr:rowOff>
              </from>
              <to>
                <xdr:col>0</xdr:col>
                <xdr:colOff>304800</xdr:colOff>
                <xdr:row>547</xdr:row>
                <xdr:rowOff>0</xdr:rowOff>
              </to>
            </anchor>
          </objectPr>
        </oleObject>
      </mc:Choice>
      <mc:Fallback>
        <oleObject progId="Equation.DSMT4" shapeId="125018" r:id="rId177"/>
      </mc:Fallback>
    </mc:AlternateContent>
    <mc:AlternateContent xmlns:mc="http://schemas.openxmlformats.org/markup-compatibility/2006">
      <mc:Choice Requires="x14">
        <oleObject progId="Equation.DSMT4" shapeId="125019" r:id="rId178">
          <objectPr defaultSize="0" autoPict="0" r:id="rId10">
            <anchor moveWithCells="1" sizeWithCells="1">
              <from>
                <xdr:col>8</xdr:col>
                <xdr:colOff>213360</xdr:colOff>
                <xdr:row>547</xdr:row>
                <xdr:rowOff>0</xdr:rowOff>
              </from>
              <to>
                <xdr:col>12</xdr:col>
                <xdr:colOff>114300</xdr:colOff>
                <xdr:row>547</xdr:row>
                <xdr:rowOff>0</xdr:rowOff>
              </to>
            </anchor>
          </objectPr>
        </oleObject>
      </mc:Choice>
      <mc:Fallback>
        <oleObject progId="Equation.DSMT4" shapeId="125019" r:id="rId17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Zapatas combinadas </vt:lpstr>
      <vt:lpstr>'Zapatas combinadas '!_fc</vt:lpstr>
      <vt:lpstr>'Zapatas combinadas '!be</vt:lpstr>
      <vt:lpstr>'Zapatas combinadas '!bi</vt:lpstr>
      <vt:lpstr>'Zapatas combinadas '!fy</vt:lpstr>
      <vt:lpstr>'Zapatas combinadas '!H</vt:lpstr>
      <vt:lpstr>'Zapatas combinadas '!longitud</vt:lpstr>
      <vt:lpstr>'Zapatas combinadas '!P.U.c</vt:lpstr>
      <vt:lpstr>'Zapatas combinadas '!P.U.s</vt:lpstr>
      <vt:lpstr>'Zapatas combinadas '!PDe</vt:lpstr>
      <vt:lpstr>'Zapatas combinadas '!PDi</vt:lpstr>
      <vt:lpstr>'Zapatas combinadas '!PLe</vt:lpstr>
      <vt:lpstr>'Zapatas combinadas '!PLi</vt:lpstr>
      <vt:lpstr>'Zapatas combinadas '!Print_Area</vt:lpstr>
      <vt:lpstr>'Zapatas combinadas '!PSe</vt:lpstr>
      <vt:lpstr>'Zapatas combinadas '!PSi</vt:lpstr>
      <vt:lpstr>'Zapatas combinadas '!qa</vt:lpstr>
      <vt:lpstr>'Zapatas combinadas '!sc</vt:lpstr>
      <vt:lpstr>'Zapatas combinadas '!te</vt:lpstr>
      <vt:lpstr>'Zapatas combinadas '!ti</vt:lpstr>
    </vt:vector>
  </TitlesOfParts>
  <Company>Construcciones Mallqui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DELL</cp:lastModifiedBy>
  <cp:lastPrinted>2024-04-17T13:31:51Z</cp:lastPrinted>
  <dcterms:created xsi:type="dcterms:W3CDTF">2006-09-18T09:12:47Z</dcterms:created>
  <dcterms:modified xsi:type="dcterms:W3CDTF">2024-04-22T13:00:45Z</dcterms:modified>
</cp:coreProperties>
</file>