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  <sheet state="visible" name="Sprint 4" sheetId="4" r:id="rId6"/>
    <sheet state="visible" name="Sprint 5" sheetId="5" r:id="rId7"/>
  </sheets>
  <definedNames/>
  <calcPr/>
</workbook>
</file>

<file path=xl/sharedStrings.xml><?xml version="1.0" encoding="utf-8"?>
<sst xmlns="http://schemas.openxmlformats.org/spreadsheetml/2006/main" count="112" uniqueCount="77">
  <si>
    <t>Date</t>
  </si>
  <si>
    <t>Stories Moved to Done</t>
  </si>
  <si>
    <t>Remaining Points</t>
  </si>
  <si>
    <t>(0.5) As a developer, I want the application to open the search page (home screen) whenever it is first opened so that the user has a consistent home screen. [1]</t>
  </si>
  <si>
    <t>Points</t>
  </si>
  <si>
    <t>Ideal</t>
  </si>
  <si>
    <t>(3) Create the layout of the map page and allow the user to be redirected to the map page.</t>
  </si>
  <si>
    <t>(8) As a user, I want to be able to choose what I am searching by so that I can switch what I am searching for. [8]</t>
  </si>
  <si>
    <t>(3) As a user, I want to view a help page so that I know how to use the application. [5]</t>
  </si>
  <si>
    <t>(3) As a developer, I want to search by scientific name so information is returned about the species. [2]</t>
  </si>
  <si>
    <t>(3) As a developer, I want to search by common name so information is returned about the species. [8]</t>
  </si>
  <si>
    <t>(2) As a user, I want to open the settings page with a button so that I can view the settings page. [3]</t>
  </si>
  <si>
    <t>ideal slope =</t>
  </si>
  <si>
    <t>(5) As a developer, I want to create 15 tests so that I can have a routine way of checking and improving the application's functionality. [5]</t>
  </si>
  <si>
    <t>(8) As a user, I want the application to save my search history so that I have a reference to what I previously searched. [8]</t>
  </si>
  <si>
    <t>(2) As a developer, I want a splash screen that is shown while the search page (home screen) loads so that the user knows the application is loading. [2]</t>
  </si>
  <si>
    <t>(3) As a developer, I want to create a "What's Around Me?" button so that I can view the species in a set geographic area. [3]</t>
  </si>
  <si>
    <t>(3) As a user, I want the results to be selectable so that I can move to the species page for that entry. [2]</t>
  </si>
  <si>
    <t>Velocity</t>
  </si>
  <si>
    <t>(5) As a developer, I want to create a consistent design and color scheme laid out in a style document so it can be referenced when creating and adding to pages.</t>
  </si>
  <si>
    <t>(2) As a user, I want to open the help page with a button that is located on every page so that I can view the help page. [5]</t>
  </si>
  <si>
    <t>(3) As a developer I want to make all of the pages conform to the style document.</t>
  </si>
  <si>
    <t>BREAK</t>
  </si>
  <si>
    <t>(2) As a developer, I want to update the help page so that it includes the newest application information.</t>
  </si>
  <si>
    <t>(5) As a developer, I want to improve search by county so that... [8]</t>
  </si>
  <si>
    <t>(5) As a user, I want to load more results by scrolling to the bottom of the screen and selecting a "Load more" button so that I can view more results. [8]</t>
  </si>
  <si>
    <t>(3) As a user, I want to view a settings page so that I can change the settings in the application. [5]</t>
  </si>
  <si>
    <t>(2) Allow the user to search by county using state abbreviations</t>
  </si>
  <si>
    <t>(2) As a user, I want to have a back button on each page so that I can return to the previous page. [2]</t>
  </si>
  <si>
    <t>(0.5) Allow user to search by state using state abbreviations.</t>
  </si>
  <si>
    <t>(3) As a developer, I want each page to have a basic design so that I can move from page to page. [2]</t>
  </si>
  <si>
    <t>(1) As a user, I want to be able to click the banner from every page so that I can always return to the search page. [3]</t>
  </si>
  <si>
    <t>(2) As a developer, I want to a search by state so information is returned about the species. [5]</t>
  </si>
  <si>
    <t>(2) As a developer, I want to a search by county so information is returned about the species. [8]</t>
  </si>
  <si>
    <t>(13) As a developer, I want a layout of all the pages of our application so that we have a starting point when we begin designing these pages. [8]</t>
  </si>
  <si>
    <t>(1) As a user, I want to move to a species page when I select a species from the list so that I can view more information about it. [0]</t>
  </si>
  <si>
    <t>(5) As a user, I want to be able to clear my search history so that the history doesn't take up space on the phone.</t>
  </si>
  <si>
    <t>(13) As a developer, I want to pull relevant info from the APIs, based on the scientific name, so that I have a way to display the data consistently. [21]</t>
  </si>
  <si>
    <t>(5) As a developer, I want the species page to be populated with information about the species so that the user can learn more about that species. [5]</t>
  </si>
  <si>
    <t>(8) As a developer, I want to coordinate GPS data into the application so that I can input it into the "What's Around Me?" button/request.</t>
  </si>
  <si>
    <t>(8) As a developer, I want to improve the style and design of the application so that the application looks clean and professional.</t>
  </si>
  <si>
    <t>(8) As a user, I want to be able to view an image of the species on the SpeciesInfoPage so that I can see examples of the species.</t>
  </si>
  <si>
    <t>started with</t>
  </si>
  <si>
    <t>(5) As a developer, I want to create about 15 additional tests so that the application's new features can be tested.</t>
  </si>
  <si>
    <t>(8) As a developer, I want to add an overflow menu to contain multiple icons on the action bars of the application so that the screen is not cluttered.</t>
  </si>
  <si>
    <t>(8) Research how to implement the map page and begin implementing the map page.</t>
  </si>
  <si>
    <t>(8) As a developer, I want to filter by some characteristic (genus) so that I can get an idea of what filtering in the application will look like.</t>
  </si>
  <si>
    <t>(5) As a developer, I want to make sure the search by common or scientific name produces multiple results for the user only inputs part of a 
common or scientific name so that the user has all options to see and select.</t>
  </si>
  <si>
    <t>Storys to move</t>
  </si>
  <si>
    <t>(3) As a developer, I want to fix the bug with SpeciesInfoPage that causes it to display null for all data so that it displays the information it should</t>
  </si>
  <si>
    <t>(3) As a developer, I want to add the common name to the selectable list populated by the search by county and search by state so that I can see both the common and scientific name.</t>
  </si>
  <si>
    <t>(21) As a developer, I want the user to be able to upload pictures and recordings on the Personal Recordings page.</t>
  </si>
  <si>
    <t>(8) Have the map zoom on the location that the user performed a sightings search on.</t>
  </si>
  <si>
    <t>(8) As a developer, I want to redesign the layout of the SpeciesInfoPage so that it conforms to the style document.</t>
  </si>
  <si>
    <t>(2) As a developer, I want to save the user settings so that it defaults when the app is opened.</t>
  </si>
  <si>
    <t>(3) As a developer, I want to only send the scientific name from the search page to the SpeciesInfoPage.</t>
  </si>
  <si>
    <t>(8) As a developer, I want to figure out how to translate latitude and longitude to miles so that I can use that measurement in the "What's Around Me?" functionality.</t>
  </si>
  <si>
    <t>(1) As a developer, I want to set a default theme when the app is launched for the first time so it doesn't crash</t>
  </si>
  <si>
    <t>(8) As a developer, I want to coordinate the "What's Around Me?" function with the most recent search so that the user can filter by their location.</t>
  </si>
  <si>
    <t>(5) Improve layout of map page and make sure it conforms to the other pages.</t>
  </si>
  <si>
    <t>(8) As a user, I want be able change the color of the application in the settings so that I can have multiple options color wise.</t>
  </si>
  <si>
    <t>(3) As a developer, I want to have about 40 tests that pass so that the application's features can be tested.</t>
  </si>
  <si>
    <t>(5) As a developer, I want to fix the bug where images don't display on the speciesinfoPage so the user can see them.</t>
  </si>
  <si>
    <t>(5) As a developer, I want to fix the bug with descriptions causing them to display HTML so that the description is readable.</t>
  </si>
  <si>
    <t>(5) As a developer, I want an additional search bar for state when the user searches by county in the search page and map page to improve the user experience.</t>
  </si>
  <si>
    <t>(5) Allow the user to view sightings near their GPS location on the map page.</t>
  </si>
  <si>
    <t>(13) As a developer, I want the user to be able to upload pictures on the Personal Recordings page.</t>
  </si>
  <si>
    <t>(5) As a developer, I want to add about 10 additional tests so that the application's features can be tested.</t>
  </si>
  <si>
    <t>(2) Cleaned up number of results and improve load more functionality.</t>
  </si>
  <si>
    <t>(13) As a developer, I want to be able to group pictures into directories based on animals/sightings.</t>
  </si>
  <si>
    <t>(5) Include better error handling in map page.</t>
  </si>
  <si>
    <t>(1) Add additional error handling in search page.</t>
  </si>
  <si>
    <t>(8) As a developer, I want to display the user's uploaded pictures along with a name and description.</t>
  </si>
  <si>
    <t>(2) Update help page to reflect all of the final features.</t>
  </si>
  <si>
    <t>(8) As a developer, I want to allow a user to be able to create a directory on the personal recordings page.</t>
  </si>
  <si>
    <t>(8) As a developer, I want to clean up and reorganize the code and create methods to simplify the readability of the code.</t>
  </si>
  <si>
    <t>(13) As a developer, I want to filter by kingdom so that the user can narrow their search.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</si>
</sst>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"/>
    <numFmt numFmtId="165" formatCode="m/d/yyyy"/>
    <numFmt numFmtId="166" formatCode="M/d/yyyy"/>
    <numFmt numFmtId="167" formatCode="m/d/yy"/>
    <numFmt numFmtId="168" formatCode="mm/dd"/>
    <numFmt numFmtId="169" formatCode="m/d"/>
  </numFmts>
  <fonts count="7">
    <font>
      <sz val="10.0"/>
      <color rgb="FF000000"/>
      <name val="Arial"/>
    </font>
    <font>
      <b/>
    </font>
    <font/>
    <font>
      <b/>
      <sz val="12.0"/>
      <name val="Times New Roman"/>
    </font>
    <font>
      <name val="Arial"/>
    </font>
    <font>
      <b/>
      <name val="Times New Roman"/>
    </font>
    <font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3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ck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3" fillId="0" fontId="1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5" fillId="0" fontId="2" numFmtId="165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 readingOrder="0"/>
    </xf>
    <xf borderId="3" fillId="0" fontId="2" numFmtId="0" xfId="0" applyBorder="1" applyFont="1"/>
    <xf borderId="7" fillId="0" fontId="2" numFmtId="0" xfId="0" applyBorder="1" applyFont="1"/>
    <xf borderId="8" fillId="0" fontId="2" numFmtId="165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horizontal="center" readingOrder="0" vertical="top"/>
    </xf>
    <xf borderId="10" fillId="0" fontId="3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2" numFmtId="0" xfId="0" applyBorder="1" applyFont="1"/>
    <xf borderId="13" fillId="0" fontId="1" numFmtId="0" xfId="0" applyAlignment="1" applyBorder="1" applyFont="1">
      <alignment horizontal="center" readingOrder="0"/>
    </xf>
    <xf borderId="11" fillId="0" fontId="2" numFmtId="166" xfId="0" applyAlignment="1" applyBorder="1" applyFont="1" applyNumberFormat="1">
      <alignment horizontal="center" readingOrder="0" vertical="top"/>
    </xf>
    <xf borderId="14" fillId="0" fontId="2" numFmtId="167" xfId="0" applyAlignment="1" applyBorder="1" applyFont="1" applyNumberFormat="1">
      <alignment readingOrder="0"/>
    </xf>
    <xf borderId="15" fillId="0" fontId="2" numFmtId="0" xfId="0" applyBorder="1" applyFont="1"/>
    <xf borderId="16" fillId="0" fontId="2" numFmtId="0" xfId="0" applyAlignment="1" applyBorder="1" applyFont="1">
      <alignment readingOrder="0"/>
    </xf>
    <xf borderId="11" fillId="0" fontId="2" numFmtId="165" xfId="0" applyAlignment="1" applyBorder="1" applyFont="1" applyNumberFormat="1">
      <alignment horizontal="center" readingOrder="0"/>
    </xf>
    <xf borderId="17" fillId="0" fontId="2" numFmtId="0" xfId="0" applyAlignment="1" applyBorder="1" applyFont="1">
      <alignment readingOrder="0" vertical="top"/>
    </xf>
    <xf borderId="11" fillId="0" fontId="2" numFmtId="0" xfId="0" applyAlignment="1" applyBorder="1" applyFont="1">
      <alignment horizontal="center" readingOrder="0"/>
    </xf>
    <xf borderId="18" fillId="0" fontId="1" numFmtId="164" xfId="0" applyAlignment="1" applyBorder="1" applyFont="1" applyNumberFormat="1">
      <alignment readingOrder="0"/>
    </xf>
    <xf borderId="19" fillId="0" fontId="2" numFmtId="0" xfId="0" applyBorder="1" applyFont="1"/>
    <xf borderId="20" fillId="0" fontId="2" numFmtId="0" xfId="0" applyBorder="1" applyFont="1"/>
    <xf borderId="11" fillId="0" fontId="2" numFmtId="0" xfId="0" applyAlignment="1" applyBorder="1" applyFont="1">
      <alignment horizontal="center" readingOrder="0" vertical="top"/>
    </xf>
    <xf borderId="21" fillId="0" fontId="2" numFmtId="0" xfId="0" applyAlignment="1" applyBorder="1" applyFont="1">
      <alignment readingOrder="0"/>
    </xf>
    <xf borderId="14" fillId="0" fontId="2" numFmtId="164" xfId="0" applyAlignment="1" applyBorder="1" applyFont="1" applyNumberFormat="1">
      <alignment readingOrder="0"/>
    </xf>
    <xf borderId="13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20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horizontal="center"/>
    </xf>
    <xf borderId="14" fillId="0" fontId="2" numFmtId="164" xfId="0" applyAlignment="1" applyBorder="1" applyFont="1" applyNumberFormat="1">
      <alignment horizontal="right" readingOrder="0"/>
    </xf>
    <xf borderId="18" fillId="0" fontId="1" numFmtId="167" xfId="0" applyAlignment="1" applyBorder="1" applyFont="1" applyNumberFormat="1">
      <alignment readingOrder="0"/>
    </xf>
    <xf borderId="20" fillId="0" fontId="2" numFmtId="0" xfId="0" applyAlignment="1" applyBorder="1" applyFont="1">
      <alignment readingOrder="0" vertical="top"/>
    </xf>
    <xf borderId="22" fillId="0" fontId="2" numFmtId="0" xfId="0" applyAlignment="1" applyBorder="1" applyFont="1">
      <alignment readingOrder="0"/>
    </xf>
    <xf borderId="10" fillId="0" fontId="2" numFmtId="0" xfId="0" applyBorder="1" applyFont="1"/>
    <xf borderId="23" fillId="0" fontId="2" numFmtId="165" xfId="0" applyAlignment="1" applyBorder="1" applyFont="1" applyNumberFormat="1">
      <alignment horizontal="center" readingOrder="0"/>
    </xf>
    <xf borderId="24" fillId="0" fontId="2" numFmtId="0" xfId="0" applyAlignment="1" applyBorder="1" applyFont="1">
      <alignment horizontal="center" readingOrder="0" vertical="top"/>
    </xf>
    <xf borderId="25" fillId="0" fontId="2" numFmtId="0" xfId="0" applyAlignment="1" applyBorder="1" applyFont="1">
      <alignment horizontal="center"/>
    </xf>
    <xf borderId="11" fillId="2" fontId="2" numFmtId="165" xfId="0" applyAlignment="1" applyBorder="1" applyFill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24" fillId="0" fontId="2" numFmtId="0" xfId="0" applyBorder="1" applyFont="1"/>
    <xf borderId="0" fillId="0" fontId="2" numFmtId="0" xfId="0" applyAlignment="1" applyFont="1">
      <alignment horizontal="center"/>
    </xf>
    <xf borderId="10" fillId="0" fontId="2" numFmtId="166" xfId="0" applyAlignment="1" applyBorder="1" applyFont="1" applyNumberFormat="1">
      <alignment horizontal="center" readingOrder="0" vertical="top"/>
    </xf>
    <xf borderId="24" fillId="0" fontId="2" numFmtId="0" xfId="0" applyAlignment="1" applyBorder="1" applyFont="1">
      <alignment horizontal="right" readingOrder="0"/>
    </xf>
    <xf borderId="16" fillId="0" fontId="2" numFmtId="0" xfId="0" applyAlignment="1" applyBorder="1" applyFont="1">
      <alignment readingOrder="0" vertical="top"/>
    </xf>
    <xf borderId="10" fillId="0" fontId="2" numFmtId="0" xfId="0" applyAlignment="1" applyBorder="1" applyFont="1">
      <alignment horizontal="center" readingOrder="0" vertical="top"/>
    </xf>
    <xf borderId="18" fillId="0" fontId="1" numFmtId="165" xfId="0" applyAlignment="1" applyBorder="1" applyFont="1" applyNumberFormat="1">
      <alignment readingOrder="0"/>
    </xf>
    <xf borderId="26" fillId="0" fontId="2" numFmtId="0" xfId="0" applyBorder="1" applyFont="1"/>
    <xf borderId="3" fillId="0" fontId="1" numFmtId="167" xfId="0" applyAlignment="1" applyBorder="1" applyFont="1" applyNumberFormat="1">
      <alignment readingOrder="0"/>
    </xf>
    <xf borderId="11" fillId="0" fontId="2" numFmtId="0" xfId="0" applyAlignment="1" applyBorder="1" applyFont="1">
      <alignment readingOrder="0" vertical="top"/>
    </xf>
    <xf borderId="27" fillId="0" fontId="2" numFmtId="0" xfId="0" applyBorder="1" applyFont="1"/>
    <xf borderId="16" fillId="0" fontId="4" numFmtId="0" xfId="0" applyAlignment="1" applyBorder="1" applyFont="1">
      <alignment vertical="top"/>
    </xf>
    <xf borderId="28" fillId="0" fontId="2" numFmtId="0" xfId="0" applyAlignment="1" applyBorder="1" applyFont="1">
      <alignment readingOrder="0"/>
    </xf>
    <xf borderId="11" fillId="3" fontId="2" numFmtId="165" xfId="0" applyAlignment="1" applyBorder="1" applyFill="1" applyFont="1" applyNumberFormat="1">
      <alignment horizontal="center" readingOrder="0"/>
    </xf>
    <xf borderId="29" fillId="0" fontId="2" numFmtId="0" xfId="0" applyBorder="1" applyFont="1"/>
    <xf borderId="30" fillId="0" fontId="2" numFmtId="0" xfId="0" applyAlignment="1" applyBorder="1" applyFont="1">
      <alignment readingOrder="0"/>
    </xf>
    <xf borderId="20" fillId="0" fontId="4" numFmtId="0" xfId="0" applyAlignment="1" applyBorder="1" applyFont="1">
      <alignment vertical="top"/>
    </xf>
    <xf borderId="19" fillId="0" fontId="2" numFmtId="167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readingOrder="0" vertical="top"/>
    </xf>
    <xf borderId="31" fillId="0" fontId="2" numFmtId="0" xfId="0" applyAlignment="1" applyBorder="1" applyFont="1">
      <alignment readingOrder="0" vertical="top"/>
    </xf>
    <xf borderId="26" fillId="0" fontId="2" numFmtId="0" xfId="0" applyAlignment="1" applyBorder="1" applyFont="1">
      <alignment horizontal="center" readingOrder="0" vertical="top"/>
    </xf>
    <xf borderId="0" fillId="0" fontId="2" numFmtId="169" xfId="0" applyAlignment="1" applyFont="1" applyNumberFormat="1">
      <alignment readingOrder="0"/>
    </xf>
    <xf borderId="11" fillId="0" fontId="3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1" fillId="0" fontId="2" numFmtId="166" xfId="0" applyAlignment="1" applyBorder="1" applyFont="1" applyNumberFormat="1">
      <alignment horizontal="center" readingOrder="0" vertical="center"/>
    </xf>
    <xf borderId="11" fillId="0" fontId="2" numFmtId="0" xfId="0" applyAlignment="1" applyBorder="1" applyFont="1">
      <alignment horizontal="left" readingOrder="0" shrinkToFit="0" wrapText="1"/>
    </xf>
    <xf borderId="11" fillId="0" fontId="5" numFmtId="0" xfId="0" applyAlignment="1" applyBorder="1" applyFont="1">
      <alignment horizontal="center" readingOrder="0" vertical="top"/>
    </xf>
    <xf borderId="10" fillId="0" fontId="6" numFmtId="166" xfId="0" applyAlignment="1" applyBorder="1" applyFont="1" applyNumberFormat="1">
      <alignment horizontal="center" readingOrder="0" vertical="center"/>
    </xf>
    <xf borderId="10" fillId="0" fontId="2" numFmtId="166" xfId="0" applyAlignment="1" applyBorder="1" applyFont="1" applyNumberFormat="1">
      <alignment horizontal="center" readingOrder="0" vertical="center"/>
    </xf>
    <xf borderId="11" fillId="0" fontId="6" numFmtId="0" xfId="0" applyAlignment="1" applyBorder="1" applyFont="1">
      <alignment horizontal="left" readingOrder="0" shrinkToFit="0" wrapText="1"/>
    </xf>
    <xf borderId="0" fillId="0" fontId="2" numFmtId="166" xfId="0" applyAlignment="1" applyFont="1" applyNumberFormat="1">
      <alignment horizontal="center" readingOrder="0" vertical="top"/>
    </xf>
    <xf borderId="11" fillId="0" fontId="6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11" fillId="0" fontId="6" numFmtId="166" xfId="0" applyAlignment="1" applyBorder="1" applyFont="1" applyNumberFormat="1">
      <alignment horizontal="center" readingOrder="0" vertical="center"/>
    </xf>
    <xf borderId="32" fillId="0" fontId="6" numFmtId="0" xfId="0" applyAlignment="1" applyBorder="1" applyFont="1">
      <alignment horizontal="center" readingOrder="0" vertical="top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33" fillId="0" fontId="1" numFmtId="0" xfId="0" applyAlignment="1" applyBorder="1" applyFont="1">
      <alignment horizontal="center" readingOrder="0"/>
    </xf>
    <xf borderId="11" fillId="4" fontId="2" numFmtId="165" xfId="0" applyAlignment="1" applyBorder="1" applyFill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                                            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1'!$B$2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'Sprint 1'!$A$3:$A$14</c:f>
            </c:strRef>
          </c:cat>
          <c:val>
            <c:numRef>
              <c:f>'Sprint 1'!$B$3:$B$14</c:f>
            </c:numRef>
          </c:val>
          <c:smooth val="0"/>
        </c:ser>
        <c:axId val="1906243634"/>
        <c:axId val="545067003"/>
      </c:lineChart>
      <c:catAx>
        <c:axId val="19062436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45067003"/>
      </c:catAx>
      <c:valAx>
        <c:axId val="545067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6243634"/>
      </c:valAx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Burndown: Sprint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2'!$F$1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'Sprint 2'!$E$2:$E$19</c:f>
            </c:strRef>
          </c:cat>
          <c:val>
            <c:numRef>
              <c:f>'Sprint 2'!$F$2:$F$19</c:f>
            </c:numRef>
          </c:val>
          <c:smooth val="0"/>
        </c:ser>
        <c:axId val="1496045815"/>
        <c:axId val="1980667994"/>
      </c:lineChart>
      <c:catAx>
        <c:axId val="1496045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434343"/>
                </a:solidFill>
              </a:defRPr>
            </a:pPr>
          </a:p>
        </c:txPr>
        <c:crossAx val="1980667994"/>
      </c:catAx>
      <c:valAx>
        <c:axId val="1980667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6045815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434343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3'!$F$1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'Sprint 3'!$E$2:$E$15</c:f>
            </c:strRef>
          </c:cat>
          <c:val>
            <c:numRef>
              <c:f>'Sprint 3'!$F$2:$F$15</c:f>
            </c:numRef>
          </c:val>
          <c:smooth val="0"/>
        </c:ser>
        <c:axId val="1638720001"/>
        <c:axId val="1026738774"/>
      </c:lineChart>
      <c:catAx>
        <c:axId val="16387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26738774"/>
      </c:catAx>
      <c:valAx>
        <c:axId val="1026738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8720001"/>
      </c:valAx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4'!$E$13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'Sprint 4'!$D$14:$D$27</c:f>
            </c:strRef>
          </c:cat>
          <c:val>
            <c:numRef>
              <c:f>'Sprint 4'!$E$14:$E$27</c:f>
            </c:numRef>
          </c:val>
          <c:smooth val="0"/>
        </c:ser>
        <c:axId val="1270958307"/>
        <c:axId val="101723521"/>
      </c:lineChart>
      <c:catAx>
        <c:axId val="1270958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1723521"/>
      </c:catAx>
      <c:valAx>
        <c:axId val="101723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0958307"/>
      </c:valAx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5'!$E$20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'Sprint 5'!$D$21:$D$34</c:f>
            </c:strRef>
          </c:cat>
          <c:val>
            <c:numRef>
              <c:f>'Sprint 5'!$E$21:$E$34</c:f>
            </c:numRef>
          </c:val>
          <c:smooth val="0"/>
        </c:ser>
        <c:axId val="107567277"/>
        <c:axId val="925907996"/>
      </c:lineChart>
      <c:catAx>
        <c:axId val="107567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25907996"/>
      </c:catAx>
      <c:valAx>
        <c:axId val="925907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567277"/>
      </c:valAx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25</xdr:row>
      <xdr:rowOff>38100</xdr:rowOff>
    </xdr:from>
    <xdr:ext cx="6181725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800100</xdr:colOff>
      <xdr:row>17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8096250</xdr:colOff>
      <xdr:row>16</xdr:row>
      <xdr:rowOff>161925</xdr:rowOff>
    </xdr:from>
    <xdr:ext cx="5715000" cy="3533775"/>
    <xdr:graphicFrame>
      <xdr:nvGraphicFramePr>
        <xdr:cNvPr id="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1123950</xdr:colOff>
      <xdr:row>11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1409700</xdr:colOff>
      <xdr:row>11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16.71"/>
    <col customWidth="1" min="4" max="4" width="24.71"/>
    <col customWidth="1" min="5" max="5" width="133.0"/>
  </cols>
  <sheetData>
    <row r="1">
      <c r="A1" s="1"/>
      <c r="B1" s="1"/>
      <c r="D1" s="2" t="s">
        <v>0</v>
      </c>
      <c r="E1" s="2" t="s">
        <v>1</v>
      </c>
    </row>
    <row r="2">
      <c r="A2" s="3" t="s">
        <v>0</v>
      </c>
      <c r="B2" s="4" t="s">
        <v>2</v>
      </c>
      <c r="D2" s="5">
        <v>43139.0</v>
      </c>
      <c r="E2" s="6" t="s">
        <v>3</v>
      </c>
    </row>
    <row r="3">
      <c r="A3" s="7">
        <v>43133.0</v>
      </c>
      <c r="B3" s="8">
        <v>39.5</v>
      </c>
      <c r="D3" s="9"/>
      <c r="E3" s="10"/>
    </row>
    <row r="4">
      <c r="A4" s="11">
        <v>43136.0</v>
      </c>
      <c r="B4" s="12">
        <v>39.5</v>
      </c>
      <c r="D4" s="9"/>
      <c r="E4" s="10"/>
    </row>
    <row r="5">
      <c r="A5" s="11">
        <v>43137.0</v>
      </c>
      <c r="B5" s="12">
        <v>39.5</v>
      </c>
      <c r="D5" s="17"/>
      <c r="E5" s="21"/>
    </row>
    <row r="6">
      <c r="A6" s="11">
        <v>43138.0</v>
      </c>
      <c r="B6" s="12">
        <v>39.5</v>
      </c>
      <c r="D6" s="26">
        <v>43140.0</v>
      </c>
      <c r="E6" s="30" t="s">
        <v>8</v>
      </c>
    </row>
    <row r="7">
      <c r="A7" s="11">
        <v>43139.0</v>
      </c>
      <c r="B7" s="33">
        <f>B6-0.5</f>
        <v>39</v>
      </c>
      <c r="C7" s="34"/>
      <c r="D7" s="9"/>
      <c r="E7" s="10"/>
    </row>
    <row r="8">
      <c r="A8" s="11">
        <v>43140.0</v>
      </c>
      <c r="B8" s="33">
        <f>B7-3-2</f>
        <v>34</v>
      </c>
      <c r="D8" s="9"/>
      <c r="E8" s="36" t="s">
        <v>11</v>
      </c>
    </row>
    <row r="9">
      <c r="A9" s="11">
        <v>43143.0</v>
      </c>
      <c r="B9" s="33">
        <f t="shared" ref="B9:B10" si="1">B8-2</f>
        <v>32</v>
      </c>
      <c r="D9" s="9"/>
      <c r="E9" s="10"/>
    </row>
    <row r="10">
      <c r="A10" s="11">
        <v>43144.0</v>
      </c>
      <c r="B10" s="33">
        <f t="shared" si="1"/>
        <v>30</v>
      </c>
      <c r="C10" s="34"/>
      <c r="D10" s="17"/>
      <c r="E10" s="21"/>
    </row>
    <row r="11">
      <c r="A11" s="11">
        <v>43145.0</v>
      </c>
      <c r="B11" s="33">
        <f>B10</f>
        <v>30</v>
      </c>
      <c r="D11" s="39">
        <v>43143.0</v>
      </c>
      <c r="E11" s="41" t="s">
        <v>15</v>
      </c>
    </row>
    <row r="12">
      <c r="A12" s="11">
        <v>43146.0</v>
      </c>
      <c r="B12" s="33">
        <f>B11-3</f>
        <v>27</v>
      </c>
      <c r="D12" s="9"/>
      <c r="E12" s="10"/>
    </row>
    <row r="13">
      <c r="A13" s="43">
        <v>43147.0</v>
      </c>
      <c r="B13" s="45">
        <f>B12-2-13-2-2-1-3</f>
        <v>4</v>
      </c>
      <c r="C13" s="34"/>
      <c r="D13" s="17"/>
      <c r="E13" s="21"/>
    </row>
    <row r="14">
      <c r="A14" s="3" t="s">
        <v>18</v>
      </c>
      <c r="B14" s="47">
        <f>B3-B13</f>
        <v>35.5</v>
      </c>
      <c r="D14" s="39">
        <v>43144.0</v>
      </c>
      <c r="E14" s="30" t="s">
        <v>20</v>
      </c>
    </row>
    <row r="15">
      <c r="A15" s="1"/>
      <c r="B15" s="49"/>
      <c r="D15" s="9"/>
      <c r="E15" s="10"/>
    </row>
    <row r="16">
      <c r="D16" s="17"/>
      <c r="E16" s="21"/>
    </row>
    <row r="17">
      <c r="D17" s="54">
        <v>43146.0</v>
      </c>
      <c r="E17" s="30" t="s">
        <v>26</v>
      </c>
    </row>
    <row r="18">
      <c r="D18" s="9"/>
      <c r="E18" s="10"/>
    </row>
    <row r="19">
      <c r="D19" s="17"/>
      <c r="E19" s="21"/>
    </row>
    <row r="20">
      <c r="D20" s="56">
        <v>43147.0</v>
      </c>
      <c r="E20" s="36" t="s">
        <v>28</v>
      </c>
    </row>
    <row r="21">
      <c r="D21" s="9"/>
      <c r="E21" s="36" t="s">
        <v>30</v>
      </c>
    </row>
    <row r="22">
      <c r="D22" s="9"/>
      <c r="E22" s="36" t="s">
        <v>31</v>
      </c>
    </row>
    <row r="23">
      <c r="D23" s="9"/>
      <c r="E23" s="36" t="s">
        <v>32</v>
      </c>
    </row>
    <row r="24">
      <c r="D24" s="9"/>
      <c r="E24" s="6" t="s">
        <v>33</v>
      </c>
    </row>
    <row r="25">
      <c r="D25" s="58"/>
      <c r="E25" s="60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6.57"/>
    <col customWidth="1" min="5" max="5" width="17.14"/>
    <col customWidth="1" min="6" max="6" width="17.0"/>
  </cols>
  <sheetData>
    <row r="1">
      <c r="A1" s="15" t="s">
        <v>0</v>
      </c>
      <c r="B1" s="15" t="s">
        <v>1</v>
      </c>
      <c r="E1" s="16" t="s">
        <v>0</v>
      </c>
      <c r="F1" s="16" t="s">
        <v>2</v>
      </c>
    </row>
    <row r="2">
      <c r="A2" s="20">
        <v>43167.0</v>
      </c>
      <c r="B2" s="22" t="s">
        <v>7</v>
      </c>
      <c r="E2" s="23">
        <v>43150.0</v>
      </c>
      <c r="F2" s="25">
        <v>52.0</v>
      </c>
    </row>
    <row r="3">
      <c r="A3" s="27"/>
      <c r="B3" s="28"/>
      <c r="E3" s="23">
        <v>43151.0</v>
      </c>
      <c r="F3" s="25">
        <f t="shared" ref="F3:F6" si="1">F2</f>
        <v>52</v>
      </c>
    </row>
    <row r="4">
      <c r="A4" s="31">
        <v>43169.0</v>
      </c>
      <c r="B4" s="22" t="s">
        <v>9</v>
      </c>
      <c r="E4" s="23">
        <v>43152.0</v>
      </c>
      <c r="F4" s="25">
        <f t="shared" si="1"/>
        <v>52</v>
      </c>
    </row>
    <row r="5">
      <c r="A5" s="27"/>
      <c r="B5" s="35" t="s">
        <v>10</v>
      </c>
      <c r="E5" s="23">
        <v>43153.0</v>
      </c>
      <c r="F5" s="25">
        <f t="shared" si="1"/>
        <v>52</v>
      </c>
    </row>
    <row r="6">
      <c r="A6" s="27"/>
      <c r="B6" s="28"/>
      <c r="E6" s="23">
        <v>43154.0</v>
      </c>
      <c r="F6" s="25">
        <f t="shared" si="1"/>
        <v>52</v>
      </c>
    </row>
    <row r="7">
      <c r="A7" s="38">
        <v>43170.0</v>
      </c>
      <c r="B7" s="22" t="s">
        <v>13</v>
      </c>
      <c r="E7" s="23">
        <v>43157.0</v>
      </c>
      <c r="F7" s="25">
        <f>F6+8+5</f>
        <v>65</v>
      </c>
    </row>
    <row r="8">
      <c r="A8" s="27"/>
      <c r="B8" s="35" t="s">
        <v>16</v>
      </c>
      <c r="E8" s="23">
        <v>43158.0</v>
      </c>
      <c r="F8" s="25">
        <f t="shared" ref="F8:F10" si="2">F7</f>
        <v>65</v>
      </c>
    </row>
    <row r="9">
      <c r="A9" s="27"/>
      <c r="B9" s="35" t="s">
        <v>17</v>
      </c>
      <c r="D9" s="42"/>
      <c r="E9" s="46">
        <v>43159.0</v>
      </c>
      <c r="F9" s="25">
        <f t="shared" si="2"/>
        <v>65</v>
      </c>
    </row>
    <row r="10">
      <c r="A10" s="27"/>
      <c r="B10" s="35" t="s">
        <v>19</v>
      </c>
      <c r="D10" s="48"/>
      <c r="E10" s="46">
        <v>43160.0</v>
      </c>
      <c r="F10" s="25">
        <f t="shared" si="2"/>
        <v>65</v>
      </c>
    </row>
    <row r="11">
      <c r="A11" s="27"/>
      <c r="B11" s="35" t="s">
        <v>21</v>
      </c>
      <c r="D11" s="51" t="s">
        <v>22</v>
      </c>
      <c r="E11" s="46">
        <v>43161.0</v>
      </c>
      <c r="F11" s="25">
        <f>F10+5</f>
        <v>70</v>
      </c>
    </row>
    <row r="12">
      <c r="A12" s="27"/>
      <c r="B12" s="35" t="s">
        <v>24</v>
      </c>
      <c r="D12" s="48"/>
      <c r="E12" s="46">
        <v>43164.0</v>
      </c>
      <c r="F12" s="25">
        <f t="shared" ref="F12:F14" si="3">F11</f>
        <v>70</v>
      </c>
    </row>
    <row r="13">
      <c r="A13" s="27"/>
      <c r="B13" s="35" t="s">
        <v>25</v>
      </c>
      <c r="D13" s="55"/>
      <c r="E13" s="46">
        <v>43165.0</v>
      </c>
      <c r="F13" s="25">
        <f t="shared" si="3"/>
        <v>70</v>
      </c>
    </row>
    <row r="14">
      <c r="A14" s="27"/>
      <c r="B14" s="35" t="s">
        <v>34</v>
      </c>
      <c r="E14" s="23">
        <v>43166.0</v>
      </c>
      <c r="F14" s="25">
        <f t="shared" si="3"/>
        <v>70</v>
      </c>
    </row>
    <row r="15">
      <c r="A15" s="27"/>
      <c r="B15" s="35" t="s">
        <v>35</v>
      </c>
      <c r="E15" s="23">
        <v>43167.0</v>
      </c>
      <c r="F15" s="25">
        <f>F14-8</f>
        <v>62</v>
      </c>
    </row>
    <row r="16">
      <c r="A16" s="62"/>
      <c r="B16" s="63" t="s">
        <v>38</v>
      </c>
      <c r="E16" s="23">
        <v>43168.0</v>
      </c>
      <c r="F16" s="25">
        <f>F15</f>
        <v>62</v>
      </c>
    </row>
    <row r="17">
      <c r="A17" s="65"/>
      <c r="E17" s="23">
        <v>43169.0</v>
      </c>
      <c r="F17" s="25">
        <f>F16-3-3</f>
        <v>56</v>
      </c>
    </row>
    <row r="18">
      <c r="E18" s="23">
        <v>43170.0</v>
      </c>
      <c r="F18" s="25">
        <f>F17-5-3-3-5-3-5-5-13-1-5</f>
        <v>8</v>
      </c>
    </row>
    <row r="19">
      <c r="E19" s="16" t="s">
        <v>18</v>
      </c>
      <c r="F19" s="25">
        <v>62.0</v>
      </c>
    </row>
    <row r="21">
      <c r="B21" s="66"/>
    </row>
    <row r="22">
      <c r="C22" s="67"/>
    </row>
    <row r="23">
      <c r="C23" s="34" t="s">
        <v>42</v>
      </c>
      <c r="D23" s="34">
        <v>52.0</v>
      </c>
    </row>
    <row r="25">
      <c r="C25" s="68">
        <v>43156.0</v>
      </c>
      <c r="D25" s="34">
        <v>13.0</v>
      </c>
    </row>
    <row r="26">
      <c r="C26" s="68">
        <v>43161.0</v>
      </c>
      <c r="D26" s="34">
        <v>5.0</v>
      </c>
    </row>
  </sheetData>
  <mergeCells count="5">
    <mergeCell ref="A7:A16"/>
    <mergeCell ref="A4:A6"/>
    <mergeCell ref="A2:A3"/>
    <mergeCell ref="B2:B3"/>
    <mergeCell ref="B5:B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1.57"/>
    <col customWidth="1" min="3" max="3" width="10.71"/>
    <col customWidth="1" min="5" max="6" width="17.0"/>
  </cols>
  <sheetData>
    <row r="1">
      <c r="A1" s="13" t="s">
        <v>0</v>
      </c>
      <c r="B1" s="13" t="s">
        <v>1</v>
      </c>
      <c r="C1" s="14" t="s">
        <v>4</v>
      </c>
      <c r="E1" s="16" t="s">
        <v>0</v>
      </c>
      <c r="F1" s="18" t="s">
        <v>2</v>
      </c>
      <c r="G1" s="16" t="s">
        <v>5</v>
      </c>
    </row>
    <row r="2">
      <c r="A2" s="19">
        <v>43174.0</v>
      </c>
      <c r="B2" s="24" t="s">
        <v>6</v>
      </c>
      <c r="C2" s="29">
        <v>3.0</v>
      </c>
      <c r="E2" s="23">
        <v>43171.0</v>
      </c>
      <c r="F2" s="32">
        <f>79</f>
        <v>79</v>
      </c>
      <c r="G2" s="37">
        <f>79-$J$2</f>
        <v>73.17857143</v>
      </c>
      <c r="I2" s="34" t="s">
        <v>12</v>
      </c>
      <c r="J2" s="34">
        <f>81.5/14</f>
        <v>5.821428571</v>
      </c>
    </row>
    <row r="3">
      <c r="A3" s="19">
        <v>43175.0</v>
      </c>
      <c r="B3" s="40" t="s">
        <v>14</v>
      </c>
      <c r="C3" s="44">
        <v>8.0</v>
      </c>
      <c r="E3" s="23">
        <v>43172.0</v>
      </c>
      <c r="F3" s="32">
        <f t="shared" ref="F3:F4" si="1">F2</f>
        <v>79</v>
      </c>
      <c r="G3" s="37">
        <f t="shared" ref="G3:G15" si="2">G2-$J$2</f>
        <v>67.35714286</v>
      </c>
    </row>
    <row r="4">
      <c r="A4" s="50">
        <v>43176.0</v>
      </c>
      <c r="B4" s="52" t="s">
        <v>23</v>
      </c>
      <c r="C4" s="53">
        <v>2.0</v>
      </c>
      <c r="E4" s="23">
        <v>43173.0</v>
      </c>
      <c r="F4" s="32">
        <f t="shared" si="1"/>
        <v>79</v>
      </c>
      <c r="G4" s="37">
        <f t="shared" si="2"/>
        <v>61.53571429</v>
      </c>
    </row>
    <row r="5">
      <c r="A5" s="55"/>
      <c r="B5" s="40" t="s">
        <v>27</v>
      </c>
      <c r="C5" s="44">
        <v>2.0</v>
      </c>
      <c r="E5" s="23">
        <v>43174.0</v>
      </c>
      <c r="F5" s="32">
        <f t="shared" ref="F5:F6" si="3">F4-SUM(C2)</f>
        <v>76</v>
      </c>
      <c r="G5" s="37">
        <f t="shared" si="2"/>
        <v>55.71428571</v>
      </c>
    </row>
    <row r="6">
      <c r="A6" s="19">
        <v>43177.0</v>
      </c>
      <c r="B6" s="57" t="s">
        <v>29</v>
      </c>
      <c r="C6" s="29">
        <v>0.5</v>
      </c>
      <c r="E6" s="23">
        <v>43175.0</v>
      </c>
      <c r="F6" s="32">
        <f t="shared" si="3"/>
        <v>68</v>
      </c>
      <c r="G6" s="37">
        <f t="shared" si="2"/>
        <v>49.89285714</v>
      </c>
    </row>
    <row r="7">
      <c r="A7" s="50">
        <v>43179.0</v>
      </c>
      <c r="B7" s="59" t="s">
        <v>36</v>
      </c>
      <c r="C7" s="53">
        <v>5.0</v>
      </c>
      <c r="E7" s="61">
        <v>43176.0</v>
      </c>
      <c r="F7" s="32">
        <f>F6+2-SUM(C4:C5)</f>
        <v>66</v>
      </c>
      <c r="G7" s="37">
        <f t="shared" si="2"/>
        <v>44.07142857</v>
      </c>
    </row>
    <row r="8">
      <c r="A8" s="55"/>
      <c r="B8" s="64" t="s">
        <v>39</v>
      </c>
      <c r="C8" s="44">
        <v>8.0</v>
      </c>
      <c r="E8" s="61">
        <v>43177.0</v>
      </c>
      <c r="F8" s="32">
        <f>F7+0.5-SUM(C6)</f>
        <v>66</v>
      </c>
      <c r="G8" s="37">
        <f t="shared" si="2"/>
        <v>38.25</v>
      </c>
    </row>
    <row r="9">
      <c r="A9" s="50">
        <v>43184.0</v>
      </c>
      <c r="B9" s="52" t="s">
        <v>40</v>
      </c>
      <c r="C9" s="53">
        <v>8.0</v>
      </c>
      <c r="E9" s="23">
        <v>43178.0</v>
      </c>
      <c r="F9" s="32">
        <f>F8</f>
        <v>66</v>
      </c>
      <c r="G9" s="37">
        <f t="shared" si="2"/>
        <v>32.42857143</v>
      </c>
    </row>
    <row r="10">
      <c r="A10" s="48"/>
      <c r="B10" s="40" t="s">
        <v>41</v>
      </c>
      <c r="C10" s="44">
        <v>8.0</v>
      </c>
      <c r="E10" s="23">
        <v>43179.0</v>
      </c>
      <c r="F10" s="32">
        <f>F9-SUM(C7:C8)</f>
        <v>53</v>
      </c>
      <c r="G10" s="37">
        <f t="shared" si="2"/>
        <v>26.60714286</v>
      </c>
    </row>
    <row r="11">
      <c r="A11" s="48"/>
      <c r="B11" s="40" t="s">
        <v>43</v>
      </c>
      <c r="C11" s="44">
        <v>5.0</v>
      </c>
      <c r="E11" s="23">
        <v>43180.0</v>
      </c>
      <c r="F11" s="32">
        <f t="shared" ref="F11:F14" si="4">F10</f>
        <v>53</v>
      </c>
      <c r="G11" s="37">
        <f t="shared" si="2"/>
        <v>20.78571429</v>
      </c>
    </row>
    <row r="12">
      <c r="A12" s="48"/>
      <c r="B12" s="40" t="s">
        <v>44</v>
      </c>
      <c r="C12" s="44">
        <v>8.0</v>
      </c>
      <c r="E12" s="23">
        <v>43181.0</v>
      </c>
      <c r="F12" s="32">
        <f t="shared" si="4"/>
        <v>53</v>
      </c>
      <c r="G12" s="37">
        <f t="shared" si="2"/>
        <v>14.96428571</v>
      </c>
    </row>
    <row r="13">
      <c r="A13" s="48"/>
      <c r="B13" s="40" t="s">
        <v>45</v>
      </c>
      <c r="C13" s="44">
        <v>8.0</v>
      </c>
      <c r="E13" s="23">
        <v>43182.0</v>
      </c>
      <c r="F13" s="32">
        <f t="shared" si="4"/>
        <v>53</v>
      </c>
      <c r="G13" s="37">
        <f t="shared" si="2"/>
        <v>9.142857143</v>
      </c>
    </row>
    <row r="14">
      <c r="A14" s="48"/>
      <c r="B14" s="69" t="s">
        <v>46</v>
      </c>
      <c r="C14" s="44">
        <v>8.0</v>
      </c>
      <c r="E14" s="61">
        <v>43183.0</v>
      </c>
      <c r="F14" s="32">
        <f t="shared" si="4"/>
        <v>53</v>
      </c>
      <c r="G14" s="37">
        <f t="shared" si="2"/>
        <v>3.321428571</v>
      </c>
    </row>
    <row r="15">
      <c r="A15" s="55"/>
      <c r="B15" s="70" t="s">
        <v>47</v>
      </c>
      <c r="C15" s="71">
        <v>5.0</v>
      </c>
      <c r="E15" s="61">
        <v>43184.0</v>
      </c>
      <c r="F15" s="32">
        <f>F14-SUM(C9:C15)</f>
        <v>3</v>
      </c>
      <c r="G15" s="37">
        <f t="shared" si="2"/>
        <v>-2.5</v>
      </c>
    </row>
    <row r="16">
      <c r="E16" s="16" t="s">
        <v>18</v>
      </c>
      <c r="F16" s="25">
        <f>F2-F15</f>
        <v>76</v>
      </c>
    </row>
    <row r="21">
      <c r="C21" s="72"/>
    </row>
    <row r="22">
      <c r="C22" s="72"/>
    </row>
    <row r="23">
      <c r="C23" s="72"/>
    </row>
    <row r="24">
      <c r="B24" s="66" t="s">
        <v>48</v>
      </c>
      <c r="C24" s="72"/>
    </row>
    <row r="25">
      <c r="B25" s="34" t="s">
        <v>49</v>
      </c>
    </row>
    <row r="27">
      <c r="B27" s="34"/>
    </row>
    <row r="29">
      <c r="C29" s="72"/>
    </row>
    <row r="32" ht="16.5" customHeight="1"/>
  </sheetData>
  <mergeCells count="3">
    <mergeCell ref="A9:A15"/>
    <mergeCell ref="A7:A8"/>
    <mergeCell ref="A4:A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4.14"/>
    <col customWidth="1" min="3" max="3" width="7.0"/>
    <col customWidth="1" min="5" max="5" width="17.0"/>
    <col customWidth="1" min="6" max="6" width="97.0"/>
  </cols>
  <sheetData>
    <row r="1">
      <c r="A1" s="73" t="s">
        <v>0</v>
      </c>
      <c r="B1" s="73" t="s">
        <v>1</v>
      </c>
      <c r="C1" s="74" t="s">
        <v>4</v>
      </c>
      <c r="E1" s="66" t="s">
        <v>0</v>
      </c>
      <c r="F1" s="66" t="s">
        <v>48</v>
      </c>
      <c r="G1" s="66" t="s">
        <v>4</v>
      </c>
    </row>
    <row r="2" ht="18.0" customHeight="1">
      <c r="A2" s="75">
        <v>43187.0</v>
      </c>
      <c r="B2" s="76" t="s">
        <v>50</v>
      </c>
      <c r="C2" s="29">
        <v>3.0</v>
      </c>
      <c r="F2" s="34" t="s">
        <v>51</v>
      </c>
      <c r="G2" s="34">
        <v>21.0</v>
      </c>
      <c r="I2" s="34"/>
      <c r="J2" s="34"/>
    </row>
    <row r="3">
      <c r="A3" s="75">
        <v>43189.0</v>
      </c>
      <c r="B3" s="76" t="s">
        <v>52</v>
      </c>
      <c r="C3" s="29">
        <v>8.0</v>
      </c>
      <c r="F3" s="34" t="s">
        <v>53</v>
      </c>
      <c r="G3" s="34">
        <v>8.0</v>
      </c>
    </row>
    <row r="4">
      <c r="A4" s="75">
        <v>43192.0</v>
      </c>
      <c r="B4" s="76" t="s">
        <v>54</v>
      </c>
      <c r="C4" s="29">
        <v>2.0</v>
      </c>
      <c r="F4" s="34" t="s">
        <v>55</v>
      </c>
      <c r="G4" s="34">
        <v>3.0</v>
      </c>
    </row>
    <row r="5">
      <c r="A5" s="75">
        <v>43195.0</v>
      </c>
      <c r="B5" s="76" t="s">
        <v>56</v>
      </c>
      <c r="C5" s="29">
        <v>8.0</v>
      </c>
      <c r="G5" s="49"/>
      <c r="H5">
        <f>SUM(C2:C11)+SUM(G2:G4)</f>
        <v>83</v>
      </c>
    </row>
    <row r="6">
      <c r="A6" s="79">
        <v>43198.0</v>
      </c>
      <c r="B6" s="76" t="s">
        <v>58</v>
      </c>
      <c r="C6" s="29">
        <v>8.0</v>
      </c>
      <c r="G6" s="49"/>
    </row>
    <row r="7">
      <c r="A7" s="48"/>
      <c r="B7" s="76" t="s">
        <v>59</v>
      </c>
      <c r="C7" s="29">
        <v>5.0</v>
      </c>
      <c r="G7" s="49"/>
    </row>
    <row r="8">
      <c r="A8" s="48"/>
      <c r="B8" s="76" t="s">
        <v>60</v>
      </c>
      <c r="C8" s="29">
        <v>8.0</v>
      </c>
      <c r="G8" s="49"/>
    </row>
    <row r="9">
      <c r="A9" s="48"/>
      <c r="B9" s="76" t="s">
        <v>61</v>
      </c>
      <c r="C9" s="29">
        <v>3.0</v>
      </c>
      <c r="G9" s="49"/>
    </row>
    <row r="10">
      <c r="A10" s="48"/>
      <c r="B10" s="76" t="s">
        <v>55</v>
      </c>
      <c r="C10" s="29">
        <v>3.0</v>
      </c>
      <c r="G10" s="49"/>
    </row>
    <row r="11">
      <c r="A11" s="55"/>
      <c r="B11" s="76" t="s">
        <v>49</v>
      </c>
      <c r="C11" s="29">
        <v>3.0</v>
      </c>
      <c r="G11" s="49"/>
    </row>
    <row r="12">
      <c r="A12" s="81"/>
      <c r="B12" s="69"/>
      <c r="C12" s="83"/>
      <c r="G12" s="49"/>
    </row>
    <row r="13">
      <c r="A13" s="81"/>
      <c r="B13" s="69"/>
      <c r="C13" s="83"/>
      <c r="D13" s="16" t="s">
        <v>0</v>
      </c>
      <c r="E13" s="16" t="s">
        <v>2</v>
      </c>
      <c r="G13" s="49"/>
    </row>
    <row r="14">
      <c r="D14" s="23">
        <v>43185.0</v>
      </c>
      <c r="E14" s="25">
        <v>98.0</v>
      </c>
    </row>
    <row r="15">
      <c r="D15" s="23">
        <v>43186.0</v>
      </c>
      <c r="E15" s="25">
        <f>E14</f>
        <v>98</v>
      </c>
    </row>
    <row r="16">
      <c r="D16" s="23">
        <v>43187.0</v>
      </c>
      <c r="E16" s="25">
        <f>E15-SUM(C2)</f>
        <v>95</v>
      </c>
    </row>
    <row r="17">
      <c r="D17" s="23">
        <v>43188.0</v>
      </c>
      <c r="E17" s="25">
        <f>E16</f>
        <v>95</v>
      </c>
    </row>
    <row r="18">
      <c r="D18" s="23">
        <v>43189.0</v>
      </c>
      <c r="E18" s="25">
        <f>E17-SUM(C3)</f>
        <v>87</v>
      </c>
    </row>
    <row r="19">
      <c r="C19" s="72"/>
      <c r="D19" s="46">
        <v>43190.0</v>
      </c>
      <c r="E19" s="25">
        <f t="shared" ref="E19:E20" si="1">E18</f>
        <v>87</v>
      </c>
    </row>
    <row r="20">
      <c r="C20" s="72"/>
      <c r="D20" s="46">
        <v>43191.0</v>
      </c>
      <c r="E20" s="25">
        <f t="shared" si="1"/>
        <v>87</v>
      </c>
    </row>
    <row r="21">
      <c r="C21" s="72"/>
      <c r="D21" s="23">
        <v>43192.0</v>
      </c>
      <c r="E21" s="25">
        <f>E20-SUM(C4)</f>
        <v>85</v>
      </c>
    </row>
    <row r="22">
      <c r="D22" s="23">
        <v>43193.0</v>
      </c>
      <c r="E22" s="25">
        <f t="shared" ref="E22:E23" si="2">E21</f>
        <v>85</v>
      </c>
    </row>
    <row r="23">
      <c r="D23" s="23">
        <v>43194.0</v>
      </c>
      <c r="E23" s="25">
        <f t="shared" si="2"/>
        <v>85</v>
      </c>
    </row>
    <row r="24">
      <c r="D24" s="23">
        <v>43195.0</v>
      </c>
      <c r="E24" s="25">
        <f>E23-SUM(C5)</f>
        <v>77</v>
      </c>
    </row>
    <row r="25">
      <c r="D25" s="23">
        <v>43196.0</v>
      </c>
      <c r="E25" s="25">
        <f t="shared" ref="E25:E26" si="3">E24</f>
        <v>77</v>
      </c>
    </row>
    <row r="26">
      <c r="D26" s="46">
        <v>43197.0</v>
      </c>
      <c r="E26" s="25">
        <f t="shared" si="3"/>
        <v>77</v>
      </c>
    </row>
    <row r="27">
      <c r="D27" s="46">
        <v>43198.0</v>
      </c>
      <c r="E27" s="25">
        <f>E26-SUM(C6:C11)</f>
        <v>47</v>
      </c>
    </row>
    <row r="28">
      <c r="D28" s="16" t="s">
        <v>18</v>
      </c>
      <c r="E28" s="25">
        <f>E14-E27</f>
        <v>51</v>
      </c>
    </row>
    <row r="30" ht="16.5" customHeight="1"/>
  </sheetData>
  <mergeCells count="1">
    <mergeCell ref="A6:A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4.14"/>
    <col customWidth="1" min="3" max="3" width="7.0"/>
    <col customWidth="1" min="5" max="5" width="17.0"/>
    <col customWidth="1" min="6" max="6" width="97.0"/>
  </cols>
  <sheetData>
    <row r="1">
      <c r="A1" s="73" t="s">
        <v>0</v>
      </c>
      <c r="B1" s="73" t="s">
        <v>1</v>
      </c>
      <c r="C1" s="77" t="s">
        <v>4</v>
      </c>
      <c r="E1" s="66" t="s">
        <v>0</v>
      </c>
      <c r="F1" s="66" t="s">
        <v>48</v>
      </c>
      <c r="G1" s="66" t="s">
        <v>4</v>
      </c>
    </row>
    <row r="2" ht="18.0" customHeight="1">
      <c r="A2" s="78">
        <v>43200.0</v>
      </c>
      <c r="B2" s="80" t="s">
        <v>57</v>
      </c>
      <c r="C2" s="82">
        <v>1.0</v>
      </c>
      <c r="F2" s="34" t="s">
        <v>51</v>
      </c>
      <c r="G2" s="34">
        <v>21.0</v>
      </c>
      <c r="I2" s="34"/>
      <c r="J2" s="34"/>
    </row>
    <row r="3">
      <c r="A3" s="48"/>
      <c r="B3" s="80" t="s">
        <v>62</v>
      </c>
      <c r="C3" s="82">
        <v>5.0</v>
      </c>
      <c r="F3" s="34" t="s">
        <v>53</v>
      </c>
      <c r="G3" s="34">
        <v>8.0</v>
      </c>
    </row>
    <row r="4">
      <c r="A4" s="48"/>
      <c r="B4" s="80" t="s">
        <v>63</v>
      </c>
      <c r="C4" s="82">
        <v>5.0</v>
      </c>
      <c r="F4" s="34" t="s">
        <v>55</v>
      </c>
      <c r="G4" s="34">
        <v>3.0</v>
      </c>
    </row>
    <row r="5">
      <c r="A5" s="84">
        <v>43204.0</v>
      </c>
      <c r="B5" s="80" t="s">
        <v>64</v>
      </c>
      <c r="C5" s="82">
        <v>5.0</v>
      </c>
      <c r="G5" s="49"/>
      <c r="H5">
        <f>SUM(C2:C11)+SUM(G2:G4)</f>
        <v>91</v>
      </c>
    </row>
    <row r="6">
      <c r="A6" s="84">
        <v>43206.0</v>
      </c>
      <c r="B6" s="80" t="s">
        <v>65</v>
      </c>
      <c r="C6" s="82">
        <v>5.0</v>
      </c>
      <c r="G6" s="49"/>
    </row>
    <row r="7">
      <c r="A7" s="84">
        <v>43207.0</v>
      </c>
      <c r="B7" s="80" t="s">
        <v>66</v>
      </c>
      <c r="C7" s="82">
        <v>13.0</v>
      </c>
      <c r="G7" s="49"/>
    </row>
    <row r="8">
      <c r="A8" s="84">
        <v>43208.0</v>
      </c>
      <c r="B8" s="80" t="s">
        <v>67</v>
      </c>
      <c r="C8" s="82">
        <v>5.0</v>
      </c>
      <c r="G8" s="49"/>
    </row>
    <row r="9">
      <c r="A9" s="84">
        <v>43209.0</v>
      </c>
      <c r="B9" s="80" t="s">
        <v>68</v>
      </c>
      <c r="C9" s="82">
        <v>2.0</v>
      </c>
      <c r="G9" s="49"/>
    </row>
    <row r="10">
      <c r="A10" s="84">
        <v>43210.0</v>
      </c>
      <c r="B10" s="80" t="s">
        <v>69</v>
      </c>
      <c r="C10" s="82">
        <v>13.0</v>
      </c>
      <c r="G10" s="49"/>
    </row>
    <row r="11">
      <c r="A11" s="78">
        <v>43211.0</v>
      </c>
      <c r="B11" s="80" t="s">
        <v>70</v>
      </c>
      <c r="C11" s="82">
        <v>5.0</v>
      </c>
      <c r="G11" s="49"/>
    </row>
    <row r="12">
      <c r="A12" s="48"/>
      <c r="B12" s="80" t="s">
        <v>71</v>
      </c>
      <c r="C12" s="82">
        <v>1.0</v>
      </c>
      <c r="G12" s="49"/>
    </row>
    <row r="13">
      <c r="A13" s="55"/>
      <c r="B13" s="80" t="s">
        <v>72</v>
      </c>
      <c r="C13" s="85">
        <v>8.0</v>
      </c>
      <c r="D13" s="1"/>
      <c r="E13" s="1"/>
      <c r="G13" s="49"/>
    </row>
    <row r="14">
      <c r="A14" s="78">
        <v>43212.0</v>
      </c>
      <c r="B14" s="80" t="s">
        <v>73</v>
      </c>
      <c r="C14" s="85">
        <v>2.0</v>
      </c>
      <c r="D14" s="86"/>
      <c r="E14" s="87"/>
    </row>
    <row r="15">
      <c r="A15" s="48"/>
      <c r="B15" s="80" t="s">
        <v>74</v>
      </c>
      <c r="C15" s="85">
        <v>8.0</v>
      </c>
      <c r="D15" s="86"/>
      <c r="E15" s="87"/>
    </row>
    <row r="16">
      <c r="A16" s="48"/>
      <c r="B16" s="80" t="s">
        <v>53</v>
      </c>
      <c r="C16" s="85">
        <v>8.0</v>
      </c>
      <c r="D16" s="86"/>
      <c r="E16" s="87"/>
    </row>
    <row r="17">
      <c r="A17" s="48"/>
      <c r="B17" s="80" t="s">
        <v>75</v>
      </c>
      <c r="C17" s="85">
        <v>8.0</v>
      </c>
      <c r="D17" s="86"/>
      <c r="E17" s="87"/>
    </row>
    <row r="18">
      <c r="A18" s="55"/>
      <c r="B18" s="80" t="s">
        <v>76</v>
      </c>
      <c r="C18" s="85">
        <v>13.0</v>
      </c>
      <c r="D18" s="86"/>
      <c r="E18" s="87"/>
    </row>
    <row r="19">
      <c r="C19" s="72"/>
      <c r="D19" s="86"/>
      <c r="E19" s="87"/>
    </row>
    <row r="20">
      <c r="C20" s="72"/>
      <c r="D20" s="88" t="s">
        <v>0</v>
      </c>
      <c r="E20" s="88" t="s">
        <v>2</v>
      </c>
    </row>
    <row r="21">
      <c r="C21" s="72"/>
      <c r="D21" s="23">
        <v>43199.0</v>
      </c>
      <c r="E21" s="25">
        <v>107.0</v>
      </c>
    </row>
    <row r="22">
      <c r="D22" s="23">
        <v>43200.0</v>
      </c>
      <c r="E22" s="25">
        <f>E21-sum(C2:C4)</f>
        <v>96</v>
      </c>
    </row>
    <row r="23">
      <c r="D23" s="23">
        <v>43201.0</v>
      </c>
      <c r="E23" s="25">
        <f t="shared" ref="E23:E25" si="1">E22</f>
        <v>96</v>
      </c>
    </row>
    <row r="24">
      <c r="D24" s="23">
        <v>43202.0</v>
      </c>
      <c r="E24" s="25">
        <f t="shared" si="1"/>
        <v>96</v>
      </c>
    </row>
    <row r="25">
      <c r="D25" s="23">
        <v>43203.0</v>
      </c>
      <c r="E25" s="25">
        <f t="shared" si="1"/>
        <v>96</v>
      </c>
    </row>
    <row r="26">
      <c r="D26" s="89">
        <v>43204.0</v>
      </c>
      <c r="E26" s="25">
        <f>E25-sum(C5)</f>
        <v>91</v>
      </c>
    </row>
    <row r="27">
      <c r="D27" s="89">
        <v>43205.0</v>
      </c>
      <c r="E27" s="25">
        <f>E26</f>
        <v>91</v>
      </c>
    </row>
    <row r="28">
      <c r="D28" s="23">
        <v>43206.0</v>
      </c>
      <c r="E28" s="25">
        <f t="shared" ref="E28:E30" si="2">E27-C6</f>
        <v>86</v>
      </c>
    </row>
    <row r="29">
      <c r="D29" s="23">
        <v>43207.0</v>
      </c>
      <c r="E29" s="25">
        <f t="shared" si="2"/>
        <v>73</v>
      </c>
    </row>
    <row r="30" ht="16.5" customHeight="1">
      <c r="D30" s="23">
        <v>43208.0</v>
      </c>
      <c r="E30" s="25">
        <f t="shared" si="2"/>
        <v>68</v>
      </c>
    </row>
    <row r="31">
      <c r="D31" s="23">
        <v>43209.0</v>
      </c>
      <c r="E31" s="25">
        <f>E30-sum(C9)</f>
        <v>66</v>
      </c>
    </row>
    <row r="32">
      <c r="D32" s="23">
        <v>43210.0</v>
      </c>
      <c r="E32" s="25">
        <f>E31-C10</f>
        <v>53</v>
      </c>
    </row>
    <row r="33">
      <c r="D33" s="89">
        <v>43211.0</v>
      </c>
      <c r="E33" s="25">
        <f>E32-sum(C11:C13)</f>
        <v>39</v>
      </c>
    </row>
    <row r="34">
      <c r="D34" s="89">
        <v>43212.0</v>
      </c>
      <c r="E34" s="25">
        <f>E33-sum(C14:C18)</f>
        <v>0</v>
      </c>
    </row>
    <row r="35">
      <c r="D35" s="16" t="s">
        <v>18</v>
      </c>
      <c r="E35" s="25">
        <f>E21-E34</f>
        <v>107</v>
      </c>
    </row>
    <row r="41">
      <c r="E41" s="34"/>
    </row>
    <row r="42">
      <c r="E42" s="34"/>
    </row>
  </sheetData>
  <mergeCells count="3">
    <mergeCell ref="A14:A18"/>
    <mergeCell ref="A11:A13"/>
    <mergeCell ref="A2:A4"/>
  </mergeCells>
  <drawing r:id="rId1"/>
</worksheet>
</file>