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C2" i="1" s="1"/>
  <c r="C3" i="1" s="1"/>
  <c r="F25" i="1"/>
  <c r="F26" i="1"/>
  <c r="F27" i="1"/>
  <c r="F28" i="1"/>
  <c r="F29" i="1"/>
  <c r="F24" i="1"/>
  <c r="J9" i="1"/>
  <c r="J10" i="1"/>
  <c r="J11" i="1"/>
  <c r="J12" i="1"/>
  <c r="J8" i="1"/>
  <c r="J7" i="1"/>
  <c r="E11" i="1"/>
  <c r="E10" i="1"/>
  <c r="E9" i="1"/>
  <c r="E8" i="1"/>
  <c r="E7" i="1"/>
  <c r="D12" i="1"/>
  <c r="D9" i="1"/>
  <c r="D10" i="1"/>
  <c r="D11" i="1"/>
  <c r="D8" i="1"/>
  <c r="D7" i="1"/>
  <c r="B3" i="1"/>
  <c r="A3" i="1"/>
  <c r="G10" i="1" l="1"/>
  <c r="F12" i="1"/>
  <c r="F8" i="1"/>
  <c r="G7" i="1"/>
  <c r="G9" i="1"/>
  <c r="F11" i="1"/>
  <c r="G12" i="1"/>
  <c r="G8" i="1"/>
  <c r="F10" i="1"/>
  <c r="H10" i="1" s="1"/>
  <c r="I10" i="1" s="1"/>
  <c r="G11" i="1"/>
  <c r="H11" i="1" s="1"/>
  <c r="I11" i="1" s="1"/>
  <c r="F7" i="1"/>
  <c r="F9" i="1"/>
  <c r="L11" i="1" l="1"/>
  <c r="E21" i="1" s="1"/>
  <c r="F21" i="1" s="1"/>
  <c r="F36" i="1" s="1"/>
  <c r="K11" i="1"/>
  <c r="L10" i="1"/>
  <c r="E20" i="1" s="1"/>
  <c r="F20" i="1" s="1"/>
  <c r="F35" i="1" s="1"/>
  <c r="K10" i="1"/>
  <c r="H8" i="1"/>
  <c r="I8" i="1" s="1"/>
  <c r="H12" i="1"/>
  <c r="I12" i="1" s="1"/>
  <c r="H9" i="1"/>
  <c r="I9" i="1" s="1"/>
  <c r="H7" i="1"/>
  <c r="I7" i="1" s="1"/>
  <c r="K7" i="1" l="1"/>
  <c r="L7" i="1"/>
  <c r="K9" i="1"/>
  <c r="L9" i="1"/>
  <c r="E19" i="1" s="1"/>
  <c r="F19" i="1" s="1"/>
  <c r="F34" i="1" s="1"/>
  <c r="K12" i="1"/>
  <c r="L12" i="1"/>
  <c r="E22" i="1" s="1"/>
  <c r="F22" i="1" s="1"/>
  <c r="F37" i="1" s="1"/>
  <c r="K8" i="1"/>
  <c r="L8" i="1"/>
  <c r="E18" i="1" s="1"/>
  <c r="F18" i="1" s="1"/>
  <c r="F33" i="1" s="1"/>
  <c r="E17" i="1" l="1"/>
  <c r="F17" i="1" s="1"/>
  <c r="F32" i="1" s="1"/>
  <c r="F38" i="1" s="1"/>
  <c r="L13" i="1"/>
</calcChain>
</file>

<file path=xl/sharedStrings.xml><?xml version="1.0" encoding="utf-8"?>
<sst xmlns="http://schemas.openxmlformats.org/spreadsheetml/2006/main" count="22" uniqueCount="22">
  <si>
    <t>decAng</t>
  </si>
  <si>
    <t>lat</t>
  </si>
  <si>
    <t>tilt</t>
  </si>
  <si>
    <t>azi</t>
  </si>
  <si>
    <t>HRA</t>
  </si>
  <si>
    <t>roof</t>
  </si>
  <si>
    <t>nwall</t>
  </si>
  <si>
    <t>swall</t>
  </si>
  <si>
    <t>ewall</t>
  </si>
  <si>
    <t>wwall</t>
  </si>
  <si>
    <t>sglaz</t>
  </si>
  <si>
    <t>DNI</t>
  </si>
  <si>
    <t>cos_z</t>
  </si>
  <si>
    <t>cos</t>
  </si>
  <si>
    <t>B</t>
  </si>
  <si>
    <t>Irec</t>
  </si>
  <si>
    <t>rho</t>
  </si>
  <si>
    <t>Diff</t>
  </si>
  <si>
    <t>DHI</t>
  </si>
  <si>
    <t>Itot</t>
  </si>
  <si>
    <t>LST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</si>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</sst>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F38" sqref="F38"/>
    </sheetView>
  </sheetViews>
  <sheetFormatPr defaultRowHeight="15" x14ac:dyDescent="0.25"/>
  <cols>
    <col min="6" max="6" width="22.7109375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11</v>
      </c>
      <c r="E1" t="s">
        <v>16</v>
      </c>
      <c r="F1" t="s">
        <v>18</v>
      </c>
    </row>
    <row r="2" spans="1:12" x14ac:dyDescent="0.25">
      <c r="A2">
        <v>-23.07</v>
      </c>
      <c r="B2">
        <v>-26.13</v>
      </c>
      <c r="C2">
        <f xml:space="preserve"> 15*($A$16-12)</f>
        <v>53.49499999999999</v>
      </c>
      <c r="D2">
        <v>595</v>
      </c>
      <c r="E2">
        <v>0.2</v>
      </c>
      <c r="F2">
        <v>186</v>
      </c>
    </row>
    <row r="3" spans="1:12" x14ac:dyDescent="0.25">
      <c r="A3">
        <f xml:space="preserve"> A2*PI()/180</f>
        <v>-0.40264745843509187</v>
      </c>
      <c r="B3">
        <f t="shared" ref="B3:C3" si="0" xml:space="preserve"> B2*PI()/180</f>
        <v>-0.4560545335461183</v>
      </c>
      <c r="C3">
        <f t="shared" si="0"/>
        <v>0.93366388335436645</v>
      </c>
    </row>
    <row r="6" spans="1:12" x14ac:dyDescent="0.25">
      <c r="D6" t="s">
        <v>2</v>
      </c>
      <c r="E6" t="s">
        <v>3</v>
      </c>
      <c r="F6" t="s">
        <v>12</v>
      </c>
      <c r="G6" t="s">
        <v>13</v>
      </c>
      <c r="H6" t="s">
        <v>14</v>
      </c>
      <c r="J6" t="s">
        <v>17</v>
      </c>
      <c r="K6" t="s">
        <v>15</v>
      </c>
      <c r="L6" t="s">
        <v>19</v>
      </c>
    </row>
    <row r="7" spans="1:12" x14ac:dyDescent="0.25">
      <c r="C7" t="s">
        <v>5</v>
      </c>
      <c r="D7">
        <f xml:space="preserve"> 0</f>
        <v>0</v>
      </c>
      <c r="E7">
        <f xml:space="preserve"> 0*PI()/180</f>
        <v>0</v>
      </c>
      <c r="F7">
        <f>SIN($A$3)*SIN($B$3)+COS($A$3)*COS($B$3)*COS($C$3)</f>
        <v>0.66395680108878496</v>
      </c>
      <c r="G7">
        <f xml:space="preserve"> (SIN($B$3)*COS(D7)-COS($B$3)*SIN(D7)*COS(E7))*SIN($A$3) + (COS($B$3)*COS(D7)+SIN($B$3)*SIN(D7)*COS(E7))*COS($A$3)*COS($C$3) + COS($A$3)*SIN(D7)*SIN(E7)*SIN($C$3)</f>
        <v>0.66395680108878496</v>
      </c>
      <c r="H7">
        <f xml:space="preserve"> $D$2*(G7/F7)</f>
        <v>595</v>
      </c>
      <c r="I7">
        <f>IF(H7&gt;0,H7,0)</f>
        <v>595</v>
      </c>
      <c r="J7">
        <f xml:space="preserve"> F2</f>
        <v>186</v>
      </c>
      <c r="K7">
        <f xml:space="preserve"> 0.5*SUM(J7,I7)*$E$2*(1-COS(D7))</f>
        <v>0</v>
      </c>
      <c r="L7">
        <f>SUM(I7:J7)</f>
        <v>781</v>
      </c>
    </row>
    <row r="8" spans="1:12" x14ac:dyDescent="0.25">
      <c r="C8" t="s">
        <v>6</v>
      </c>
      <c r="D8">
        <f xml:space="preserve"> 90*PI()/180</f>
        <v>1.5707963267948966</v>
      </c>
      <c r="E8">
        <f xml:space="preserve"> PI()</f>
        <v>3.1415926535897931</v>
      </c>
      <c r="F8">
        <f t="shared" ref="F8:F12" si="1">SIN($A$3)*SIN($B$3)+COS($A$3)*COS($B$3)*COS($C$3)</f>
        <v>0.66395680108878496</v>
      </c>
      <c r="G8">
        <f t="shared" ref="G8:G12" si="2" xml:space="preserve"> (SIN($B$3)*COS(D8)-COS($B$3)*SIN(D8)*COS(E8))*SIN($A$3) + (COS($B$3)*COS(D8)+SIN($B$3)*SIN(D8)*COS(E8))*COS($A$3)*COS($C$3) + COS($A$3)*SIN(D8)*SIN(E8)*SIN($C$3)</f>
        <v>-0.11076298299158359</v>
      </c>
      <c r="H8">
        <f t="shared" ref="H8:H12" si="3" xml:space="preserve"> $D$2*(G8/F8)</f>
        <v>-99.259431896653609</v>
      </c>
      <c r="I8">
        <f t="shared" ref="I8:I12" si="4">IF(H8&gt;0,H8,0)</f>
        <v>0</v>
      </c>
      <c r="J8">
        <f>$F$2*0.5</f>
        <v>93</v>
      </c>
      <c r="K8">
        <f t="shared" ref="K8:K12" si="5" xml:space="preserve"> 0.5*SUM(J8,I8)*$E$2*(1-COS(D8))</f>
        <v>9.2999999999999989</v>
      </c>
      <c r="L8">
        <f t="shared" ref="L8:L12" si="6">SUM(I8:J8)</f>
        <v>93</v>
      </c>
    </row>
    <row r="9" spans="1:12" x14ac:dyDescent="0.25">
      <c r="C9" t="s">
        <v>7</v>
      </c>
      <c r="D9">
        <f t="shared" ref="D9:D12" si="7" xml:space="preserve"> 90*PI()/180</f>
        <v>1.5707963267948966</v>
      </c>
      <c r="E9">
        <f xml:space="preserve"> 0</f>
        <v>0</v>
      </c>
      <c r="F9">
        <f t="shared" si="1"/>
        <v>0.66395680108878496</v>
      </c>
      <c r="G9">
        <f t="shared" si="2"/>
        <v>0.11076298299158377</v>
      </c>
      <c r="H9">
        <f t="shared" si="3"/>
        <v>99.259431896653766</v>
      </c>
      <c r="I9">
        <f t="shared" si="4"/>
        <v>99.259431896653766</v>
      </c>
      <c r="J9">
        <f t="shared" ref="J9:J12" si="8">$F$2*0.5</f>
        <v>93</v>
      </c>
      <c r="K9">
        <f t="shared" si="5"/>
        <v>19.225943189665376</v>
      </c>
      <c r="L9">
        <f t="shared" si="6"/>
        <v>192.25943189665378</v>
      </c>
    </row>
    <row r="10" spans="1:12" x14ac:dyDescent="0.25">
      <c r="C10" t="s">
        <v>8</v>
      </c>
      <c r="D10">
        <f t="shared" si="7"/>
        <v>1.5707963267948966</v>
      </c>
      <c r="E10">
        <f xml:space="preserve"> -90*PI()/180</f>
        <v>-1.5707963267948966</v>
      </c>
      <c r="F10">
        <f t="shared" si="1"/>
        <v>0.66395680108878496</v>
      </c>
      <c r="G10">
        <f t="shared" si="2"/>
        <v>-0.73952209425192561</v>
      </c>
      <c r="H10">
        <f t="shared" si="3"/>
        <v>-662.71728124230242</v>
      </c>
      <c r="I10">
        <f t="shared" si="4"/>
        <v>0</v>
      </c>
      <c r="J10">
        <f t="shared" si="8"/>
        <v>93</v>
      </c>
      <c r="K10">
        <f t="shared" si="5"/>
        <v>9.2999999999999989</v>
      </c>
      <c r="L10">
        <f t="shared" si="6"/>
        <v>93</v>
      </c>
    </row>
    <row r="11" spans="1:12" x14ac:dyDescent="0.25">
      <c r="C11" t="s">
        <v>9</v>
      </c>
      <c r="D11">
        <f t="shared" si="7"/>
        <v>1.5707963267948966</v>
      </c>
      <c r="E11">
        <f>90*PI()/180</f>
        <v>1.5707963267948966</v>
      </c>
      <c r="F11">
        <f t="shared" si="1"/>
        <v>0.66395680108878496</v>
      </c>
      <c r="G11">
        <f t="shared" si="2"/>
        <v>0.73952209425192561</v>
      </c>
      <c r="H11">
        <f t="shared" si="3"/>
        <v>662.71728124230242</v>
      </c>
      <c r="I11">
        <f t="shared" si="4"/>
        <v>662.71728124230242</v>
      </c>
      <c r="J11">
        <f t="shared" si="8"/>
        <v>93</v>
      </c>
      <c r="K11">
        <f t="shared" si="5"/>
        <v>75.571728124230233</v>
      </c>
      <c r="L11">
        <f t="shared" si="6"/>
        <v>755.71728124230242</v>
      </c>
    </row>
    <row r="12" spans="1:12" x14ac:dyDescent="0.25">
      <c r="C12" t="s">
        <v>10</v>
      </c>
      <c r="D12">
        <f t="shared" si="7"/>
        <v>1.5707963267948966</v>
      </c>
      <c r="E12">
        <v>0</v>
      </c>
      <c r="F12">
        <f t="shared" si="1"/>
        <v>0.66395680108878496</v>
      </c>
      <c r="G12">
        <f t="shared" si="2"/>
        <v>0.11076298299158377</v>
      </c>
      <c r="H12">
        <f t="shared" si="3"/>
        <v>99.259431896653766</v>
      </c>
      <c r="I12">
        <f t="shared" si="4"/>
        <v>99.259431896653766</v>
      </c>
      <c r="J12">
        <f t="shared" si="8"/>
        <v>93</v>
      </c>
      <c r="K12">
        <f t="shared" si="5"/>
        <v>19.225943189665376</v>
      </c>
      <c r="L12">
        <f t="shared" si="6"/>
        <v>192.25943189665378</v>
      </c>
    </row>
    <row r="13" spans="1:12" x14ac:dyDescent="0.25">
      <c r="A13" t="s">
        <v>21</v>
      </c>
      <c r="L13" s="1">
        <f>SUM(L7:L12)</f>
        <v>2107.2361450356102</v>
      </c>
    </row>
    <row r="14" spans="1:12" x14ac:dyDescent="0.25">
      <c r="A14" s="3">
        <v>15.5</v>
      </c>
    </row>
    <row r="15" spans="1:12" x14ac:dyDescent="0.25">
      <c r="A15" t="s">
        <v>20</v>
      </c>
    </row>
    <row r="16" spans="1:12" x14ac:dyDescent="0.25">
      <c r="A16">
        <f xml:space="preserve"> 3.98/60 + A14</f>
        <v>15.566333333333333</v>
      </c>
    </row>
    <row r="17" spans="4:6" x14ac:dyDescent="0.25">
      <c r="D17">
        <v>0.8</v>
      </c>
      <c r="E17">
        <f>L7</f>
        <v>781</v>
      </c>
      <c r="F17">
        <f>PRODUCT(D17:E17)</f>
        <v>624.80000000000007</v>
      </c>
    </row>
    <row r="18" spans="4:6" x14ac:dyDescent="0.25">
      <c r="D18">
        <v>0.8</v>
      </c>
      <c r="E18">
        <f t="shared" ref="E18:E22" si="9">L8</f>
        <v>93</v>
      </c>
      <c r="F18">
        <f t="shared" ref="F18:F22" si="10">PRODUCT(D18:E18)</f>
        <v>74.400000000000006</v>
      </c>
    </row>
    <row r="19" spans="4:6" x14ac:dyDescent="0.25">
      <c r="D19">
        <v>0.4</v>
      </c>
      <c r="E19">
        <f t="shared" si="9"/>
        <v>192.25943189665378</v>
      </c>
      <c r="F19">
        <f t="shared" si="10"/>
        <v>76.903772758661518</v>
      </c>
    </row>
    <row r="20" spans="4:6" x14ac:dyDescent="0.25">
      <c r="D20">
        <v>0.8</v>
      </c>
      <c r="E20">
        <f t="shared" si="9"/>
        <v>93</v>
      </c>
      <c r="F20">
        <f t="shared" si="10"/>
        <v>74.400000000000006</v>
      </c>
    </row>
    <row r="21" spans="4:6" x14ac:dyDescent="0.25">
      <c r="D21">
        <v>0.8</v>
      </c>
      <c r="E21">
        <f t="shared" si="9"/>
        <v>755.71728124230242</v>
      </c>
      <c r="F21">
        <f t="shared" si="10"/>
        <v>604.57382499384198</v>
      </c>
    </row>
    <row r="22" spans="4:6" x14ac:dyDescent="0.25">
      <c r="D22">
        <v>0.3</v>
      </c>
      <c r="E22">
        <f t="shared" si="9"/>
        <v>192.25943189665378</v>
      </c>
      <c r="F22">
        <f t="shared" si="10"/>
        <v>57.677829568996131</v>
      </c>
    </row>
    <row r="24" spans="4:6" x14ac:dyDescent="0.25">
      <c r="D24">
        <v>1</v>
      </c>
      <c r="E24">
        <v>49.5</v>
      </c>
      <c r="F24">
        <f xml:space="preserve"> PRODUCT(D24:E24)</f>
        <v>49.5</v>
      </c>
    </row>
    <row r="25" spans="4:6" x14ac:dyDescent="0.25">
      <c r="D25">
        <v>0.5</v>
      </c>
      <c r="E25">
        <v>49.5</v>
      </c>
      <c r="F25">
        <f t="shared" ref="F25:F29" si="11" xml:space="preserve"> PRODUCT(D25:E25)</f>
        <v>24.75</v>
      </c>
    </row>
    <row r="26" spans="4:6" x14ac:dyDescent="0.25">
      <c r="D26">
        <v>0.5</v>
      </c>
      <c r="E26">
        <v>24.75</v>
      </c>
      <c r="F26">
        <f t="shared" si="11"/>
        <v>12.375</v>
      </c>
    </row>
    <row r="27" spans="4:6" x14ac:dyDescent="0.25">
      <c r="D27">
        <v>0.5</v>
      </c>
      <c r="E27">
        <v>49.5</v>
      </c>
      <c r="F27">
        <f t="shared" si="11"/>
        <v>24.75</v>
      </c>
    </row>
    <row r="28" spans="4:6" x14ac:dyDescent="0.25">
      <c r="D28">
        <v>0.5</v>
      </c>
      <c r="E28">
        <v>49.5</v>
      </c>
      <c r="F28">
        <f t="shared" si="11"/>
        <v>24.75</v>
      </c>
    </row>
    <row r="29" spans="4:6" x14ac:dyDescent="0.25">
      <c r="D29">
        <v>0.5</v>
      </c>
      <c r="E29">
        <v>24.75</v>
      </c>
      <c r="F29">
        <f t="shared" si="11"/>
        <v>12.375</v>
      </c>
    </row>
    <row r="32" spans="4:6" x14ac:dyDescent="0.25">
      <c r="F32">
        <f xml:space="preserve"> F17-F24</f>
        <v>575.30000000000007</v>
      </c>
    </row>
    <row r="33" spans="6:6" x14ac:dyDescent="0.25">
      <c r="F33">
        <f t="shared" ref="F33:F38" si="12" xml:space="preserve"> F18-F25</f>
        <v>49.650000000000006</v>
      </c>
    </row>
    <row r="34" spans="6:6" x14ac:dyDescent="0.25">
      <c r="F34">
        <f t="shared" si="12"/>
        <v>64.528772758661518</v>
      </c>
    </row>
    <row r="35" spans="6:6" x14ac:dyDescent="0.25">
      <c r="F35">
        <f t="shared" si="12"/>
        <v>49.650000000000006</v>
      </c>
    </row>
    <row r="36" spans="6:6" x14ac:dyDescent="0.25">
      <c r="F36">
        <f t="shared" si="12"/>
        <v>579.82382499384198</v>
      </c>
    </row>
    <row r="37" spans="6:6" x14ac:dyDescent="0.25">
      <c r="F37">
        <f t="shared" si="12"/>
        <v>45.302829568996131</v>
      </c>
    </row>
    <row r="38" spans="6:6" x14ac:dyDescent="0.25">
      <c r="F38" s="2">
        <f>SUM(F32:F37)</f>
        <v>1364.2554273214998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Fraunhofer 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Street</dc:creator>
  <cp:lastModifiedBy>Michael Street</cp:lastModifiedBy>
  <dcterms:created xsi:type="dcterms:W3CDTF">2014-07-15T10:23:36Z</dcterms:created>
  <dcterms:modified xsi:type="dcterms:W3CDTF">2014-07-16T12:47:01Z</dcterms:modified>
</cp:coreProperties>
</file>