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AECD138-FF4C-44A6-A637-EF096ECBB005}" xr6:coauthVersionLast="47" xr6:coauthVersionMax="47" xr10:uidLastSave="{00000000-0000-0000-0000-000000000000}"/>
  <bookViews>
    <workbookView xWindow="-108" yWindow="-108" windowWidth="23256" windowHeight="12456" tabRatio="811" xr2:uid="{5C9A10CE-EF82-460B-A067-22F62F9914AD}"/>
  </bookViews>
  <sheets>
    <sheet name="DSRI" sheetId="6" r:id="rId1"/>
    <sheet name="1. Digital strategy and IKM" sheetId="1" r:id="rId2"/>
    <sheet name="2. ICT skills" sheetId="2" r:id="rId3"/>
    <sheet name="3. Digital collections curation" sheetId="3" r:id="rId4"/>
    <sheet name="4.Social media online marketing" sheetId="4" r:id="rId5"/>
    <sheet name="5.Security, IP &amp; online privac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B11" i="5"/>
  <c r="B9" i="5"/>
  <c r="B8" i="5"/>
  <c r="B7" i="5"/>
  <c r="B5" i="5"/>
  <c r="B6" i="5"/>
  <c r="B4" i="5"/>
  <c r="C8" i="2"/>
  <c r="B14" i="5" l="1"/>
  <c r="C4" i="4"/>
  <c r="D7" i="4"/>
  <c r="B4" i="1"/>
  <c r="B9" i="1" s="1"/>
  <c r="B5" i="1"/>
  <c r="C6" i="5"/>
  <c r="C5" i="5"/>
  <c r="C10" i="4"/>
  <c r="C5" i="4"/>
  <c r="C6" i="4"/>
  <c r="C7" i="4"/>
  <c r="C8" i="4"/>
  <c r="C9" i="4"/>
  <c r="B12" i="4"/>
  <c r="B13" i="4"/>
  <c r="B11" i="4"/>
  <c r="B10" i="4"/>
  <c r="B4" i="2"/>
  <c r="E4" i="2"/>
  <c r="D4" i="2"/>
  <c r="E5" i="1"/>
  <c r="D5" i="1"/>
  <c r="D9" i="1" s="1"/>
  <c r="D4" i="1"/>
  <c r="C7" i="1"/>
  <c r="C5" i="1"/>
  <c r="C4" i="1"/>
  <c r="D6" i="5"/>
  <c r="D5" i="5"/>
  <c r="D4" i="5"/>
  <c r="D14" i="5" s="1"/>
  <c r="C7" i="5"/>
  <c r="C4" i="5"/>
  <c r="E8" i="4"/>
  <c r="E7" i="4"/>
  <c r="E6" i="4"/>
  <c r="E9" i="4"/>
  <c r="D6" i="4"/>
  <c r="D5" i="4"/>
  <c r="D4" i="4"/>
  <c r="E4" i="4"/>
  <c r="E14" i="4" s="1"/>
  <c r="E5" i="4"/>
  <c r="D8" i="4"/>
  <c r="B4" i="4"/>
  <c r="B9" i="4"/>
  <c r="B8" i="4"/>
  <c r="B7" i="4"/>
  <c r="B6" i="4"/>
  <c r="B5" i="4"/>
  <c r="D7" i="3"/>
  <c r="E6" i="3"/>
  <c r="E5" i="3"/>
  <c r="E11" i="3" s="1"/>
  <c r="E4" i="3"/>
  <c r="D6" i="3"/>
  <c r="D5" i="3"/>
  <c r="D4" i="3"/>
  <c r="C9" i="3"/>
  <c r="C7" i="3"/>
  <c r="C6" i="3"/>
  <c r="C8" i="3"/>
  <c r="C5" i="3"/>
  <c r="C4" i="3"/>
  <c r="B8" i="3"/>
  <c r="B6" i="3"/>
  <c r="B5" i="3"/>
  <c r="B4" i="3"/>
  <c r="B9" i="3"/>
  <c r="B7" i="3"/>
  <c r="E6" i="2"/>
  <c r="E5" i="2"/>
  <c r="D7" i="2"/>
  <c r="D6" i="2"/>
  <c r="D5" i="2"/>
  <c r="C9" i="2"/>
  <c r="C7" i="2"/>
  <c r="C6" i="2"/>
  <c r="C5" i="2"/>
  <c r="C4" i="2"/>
  <c r="B14" i="2"/>
  <c r="B13" i="2"/>
  <c r="B5" i="2"/>
  <c r="E7" i="1"/>
  <c r="E6" i="1"/>
  <c r="E4" i="1"/>
  <c r="D7" i="1"/>
  <c r="D6" i="1"/>
  <c r="C6" i="1"/>
  <c r="B6" i="1"/>
  <c r="B12" i="2"/>
  <c r="B11" i="2"/>
  <c r="B10" i="2"/>
  <c r="B9" i="2"/>
  <c r="B8" i="2"/>
  <c r="B7" i="2"/>
  <c r="B6" i="2"/>
  <c r="B14" i="4" l="1"/>
  <c r="C9" i="1"/>
  <c r="B10" i="1" s="1"/>
  <c r="B16" i="2"/>
  <c r="B17" i="2" s="1"/>
  <c r="D14" i="4"/>
  <c r="C16" i="2"/>
  <c r="D16" i="2"/>
  <c r="C14" i="4"/>
  <c r="E9" i="1"/>
  <c r="E16" i="2"/>
  <c r="C14" i="5"/>
  <c r="B15" i="5"/>
  <c r="D11" i="3"/>
  <c r="B11" i="3"/>
  <c r="C11" i="3"/>
  <c r="B12" i="3" s="1"/>
  <c r="B11" i="1" l="1"/>
  <c r="B2" i="6"/>
  <c r="B13" i="3"/>
  <c r="B4" i="6"/>
  <c r="B6" i="6"/>
  <c r="B16" i="5"/>
  <c r="B3" i="6"/>
  <c r="B18" i="2"/>
  <c r="B15" i="4"/>
  <c r="B5" i="6" l="1"/>
  <c r="B7" i="6" s="1"/>
  <c r="B8" i="6" s="1"/>
  <c r="B16" i="4"/>
</calcChain>
</file>

<file path=xl/sharedStrings.xml><?xml version="1.0" encoding="utf-8"?>
<sst xmlns="http://schemas.openxmlformats.org/spreadsheetml/2006/main" count="116" uniqueCount="69">
  <si>
    <t>Q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</si>
  <si>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</si>
  <si>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</si>
  <si>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</si>
  <si>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</si>
  <si>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</si>
  <si>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</si>
  <si>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</si>
  <si>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</si>
  <si>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</si>
  <si>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</si>
  <si>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</si>
  <si>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</si>
  <si>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</si>
  <si>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</si>
  <si>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</si>
  <si>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</si>
  <si>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Q23</t>
  </si>
  <si>
    <t>ICT skills</t>
  </si>
  <si>
    <t>Digital Collections Curation</t>
  </si>
  <si>
    <t>Social media and online marketing</t>
  </si>
  <si>
    <t>Digital Strategy and IKM</t>
  </si>
  <si>
    <t>Score (Qk)</t>
  </si>
  <si>
    <t>Question weight (WQ)</t>
  </si>
  <si>
    <t xml:space="preserve">Information system and organizational strategic development </t>
  </si>
  <si>
    <t>Information and Knowledge Management</t>
  </si>
  <si>
    <t>Product and service planning</t>
  </si>
  <si>
    <t>Education and training</t>
  </si>
  <si>
    <t>Sum</t>
  </si>
  <si>
    <t>a.</t>
  </si>
  <si>
    <t>b.</t>
  </si>
  <si>
    <t>c.</t>
  </si>
  <si>
    <t>d.</t>
  </si>
  <si>
    <t>Subdimension sum:</t>
  </si>
  <si>
    <t>Sub-dimension Q scores</t>
  </si>
  <si>
    <t>Digital business tools awareness</t>
  </si>
  <si>
    <t>Visitor support and problem management</t>
  </si>
  <si>
    <t xml:space="preserve">Application design, development and testing </t>
  </si>
  <si>
    <t>User support and problem management</t>
  </si>
  <si>
    <t>e.</t>
  </si>
  <si>
    <t>f.</t>
  </si>
  <si>
    <t>g.</t>
  </si>
  <si>
    <t>h.</t>
  </si>
  <si>
    <t>j.</t>
  </si>
  <si>
    <t>k.</t>
  </si>
  <si>
    <t>i.</t>
  </si>
  <si>
    <t>Sub-dimension 1</t>
  </si>
  <si>
    <t>Sub-dimension 2</t>
  </si>
  <si>
    <t>Sub-dimension 3</t>
  </si>
  <si>
    <t>Digital collections curation</t>
  </si>
  <si>
    <t>Storytelling and audience development</t>
  </si>
  <si>
    <t xml:space="preserve">Digital collections and digitization of museum collection and assets </t>
  </si>
  <si>
    <t xml:space="preserve">Collection management software and electronic databases </t>
  </si>
  <si>
    <t>Sub-dimension 4</t>
  </si>
  <si>
    <t>Digital presence and online marketing awareness</t>
  </si>
  <si>
    <t>Social media platforms awareness</t>
  </si>
  <si>
    <t xml:space="preserve">Social media, customer engagement and communication </t>
  </si>
  <si>
    <t xml:space="preserve">Public audience engagement </t>
  </si>
  <si>
    <t>Security, IP and online privacy</t>
  </si>
  <si>
    <t>Sub-dimension 5</t>
  </si>
  <si>
    <t xml:space="preserve">Data protection and online privacy </t>
  </si>
  <si>
    <t xml:space="preserve">IP  compliance awareness </t>
  </si>
  <si>
    <t xml:space="preserve">Online security and issues of cyber-security </t>
  </si>
  <si>
    <t>Q24</t>
  </si>
  <si>
    <t>Q25</t>
  </si>
  <si>
    <t>Normalized sum:</t>
  </si>
  <si>
    <t xml:space="preserve">Dimensions </t>
  </si>
  <si>
    <t>DSRI</t>
  </si>
  <si>
    <t>Question weight (wQ)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</si>
</sst>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b/>
      <sz val="11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  <charset val="161"/>
    </font>
    <font>
      <b/>
      <sz val="11"/>
      <color rgb="FFFF0000"/>
      <name val="Tahoma"/>
      <family val="2"/>
      <charset val="161"/>
    </font>
    <font>
      <b/>
      <sz val="11"/>
      <color rgb="FFFF0000"/>
      <name val="Tahom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4" fillId="6" borderId="0" xfId="0" applyNumberFormat="1" applyFont="1" applyFill="1" applyAlignment="1">
      <alignment horizontal="right"/>
    </xf>
    <xf numFmtId="2" fontId="7" fillId="2" borderId="0" xfId="0" applyNumberFormat="1" applyFont="1" applyFill="1" applyAlignment="1">
      <alignment horizontal="right"/>
    </xf>
    <xf numFmtId="0" fontId="7" fillId="2" borderId="0" xfId="0" applyFont="1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0" fontId="7" fillId="0" borderId="0" xfId="0" applyFont="1"/>
    <xf numFmtId="0" fontId="4" fillId="2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/>
    <xf numFmtId="2" fontId="8" fillId="0" borderId="0" xfId="0" applyNumberFormat="1" applyFont="1"/>
    <xf numFmtId="2" fontId="9" fillId="0" borderId="0" xfId="0" applyNumberFormat="1" applyFont="1"/>
    <xf numFmtId="2" fontId="4" fillId="0" borderId="0" xfId="0" applyNumberFormat="1" applyFont="1"/>
    <xf numFmtId="2" fontId="10" fillId="0" borderId="0" xfId="0" applyNumberFormat="1" applyFont="1"/>
    <xf numFmtId="43" fontId="7" fillId="2" borderId="0" xfId="1" applyFont="1" applyFill="1" applyAlignment="1">
      <alignment horizontal="right"/>
    </xf>
    <xf numFmtId="43" fontId="7" fillId="2" borderId="0" xfId="1" applyFont="1" applyFill="1"/>
    <xf numFmtId="43" fontId="7" fillId="0" borderId="0" xfId="1" applyFont="1"/>
    <xf numFmtId="43" fontId="7" fillId="0" borderId="0" xfId="1" applyFont="1" applyAlignment="1">
      <alignment horizontal="right"/>
    </xf>
    <xf numFmtId="43" fontId="4" fillId="0" borderId="0" xfId="1" applyFont="1"/>
    <xf numFmtId="43" fontId="10" fillId="0" borderId="0" xfId="1" applyFont="1"/>
    <xf numFmtId="43" fontId="4" fillId="2" borderId="0" xfId="1" applyFont="1" applyFill="1"/>
    <xf numFmtId="0" fontId="4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7" fillId="3" borderId="0" xfId="0" applyFont="1" applyFill="1"/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C178-D040-40A2-8323-FD88503E151A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33.21875" customWidth="1"/>
    <col min="2" max="2" width="21.5546875" customWidth="1"/>
  </cols>
  <sheetData>
    <row r="1" spans="1:2" x14ac:dyDescent="0.3">
      <c r="A1" s="25" t="s">
        <v>66</v>
      </c>
      <c r="B1" s="25" t="s">
        <v>22</v>
      </c>
    </row>
    <row r="2" spans="1:2" x14ac:dyDescent="0.3">
      <c r="A2" s="28" t="s">
        <v>21</v>
      </c>
      <c r="B2" s="8">
        <f>('1. Digital strategy and IKM'!B10)</f>
        <v>10.75</v>
      </c>
    </row>
    <row r="3" spans="1:2" x14ac:dyDescent="0.3">
      <c r="A3" s="28" t="s">
        <v>18</v>
      </c>
      <c r="B3" s="8">
        <f>('2. ICT skills'!B17)</f>
        <v>11.324999999999999</v>
      </c>
    </row>
    <row r="4" spans="1:2" x14ac:dyDescent="0.3">
      <c r="A4" s="28" t="s">
        <v>19</v>
      </c>
      <c r="B4" s="8">
        <f>('3. Digital collections curation'!B12)</f>
        <v>12.8</v>
      </c>
    </row>
    <row r="5" spans="1:2" x14ac:dyDescent="0.3">
      <c r="A5" s="28" t="s">
        <v>20</v>
      </c>
      <c r="B5" s="8">
        <f>('4.Social media online marketing'!B15)</f>
        <v>16.25</v>
      </c>
    </row>
    <row r="6" spans="1:2" x14ac:dyDescent="0.3">
      <c r="A6" s="28" t="s">
        <v>58</v>
      </c>
      <c r="B6" s="8">
        <f>('5.Security, IP &amp; online privacy'!B15)</f>
        <v>7.1999999999999993</v>
      </c>
    </row>
    <row r="7" spans="1:2" x14ac:dyDescent="0.3">
      <c r="A7" s="29" t="s">
        <v>28</v>
      </c>
      <c r="B7" s="17">
        <f>SUM(B2:B6)</f>
        <v>58.325000000000003</v>
      </c>
    </row>
    <row r="8" spans="1:2" x14ac:dyDescent="0.3">
      <c r="A8" s="29" t="s">
        <v>67</v>
      </c>
      <c r="B8" s="26">
        <f>B7/100</f>
        <v>0.58325000000000005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6D65-8FDD-4F5D-99E2-69E8568992F3}">
  <dimension ref="A1:E16"/>
  <sheetViews>
    <sheetView zoomScaleNormal="76" workbookViewId="0">
      <selection activeCell="D9" sqref="D9"/>
    </sheetView>
  </sheetViews>
  <sheetFormatPr defaultRowHeight="14.4" x14ac:dyDescent="0.3"/>
  <cols>
    <col min="1" max="1" width="26" customWidth="1"/>
    <col min="2" max="2" width="19.77734375" customWidth="1"/>
    <col min="3" max="3" width="18.6640625" customWidth="1"/>
    <col min="4" max="4" width="19.21875" customWidth="1"/>
    <col min="5" max="5" width="24.21875" customWidth="1"/>
    <col min="6" max="6" width="20.109375" customWidth="1"/>
  </cols>
  <sheetData>
    <row r="1" spans="1:5" ht="55.8" customHeight="1" x14ac:dyDescent="0.3">
      <c r="A1" s="2" t="s">
        <v>46</v>
      </c>
      <c r="B1" s="3" t="s">
        <v>24</v>
      </c>
      <c r="C1" s="4" t="s">
        <v>25</v>
      </c>
      <c r="D1" s="3" t="s">
        <v>26</v>
      </c>
      <c r="E1" s="4" t="s">
        <v>27</v>
      </c>
    </row>
    <row r="2" spans="1:5" x14ac:dyDescent="0.3">
      <c r="A2" s="2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customHeight="1" x14ac:dyDescent="0.3">
      <c r="A3" s="25" t="s">
        <v>68</v>
      </c>
      <c r="B3" s="18">
        <v>0.25</v>
      </c>
      <c r="C3" s="18">
        <v>0.25</v>
      </c>
      <c r="D3" s="19">
        <v>0.25</v>
      </c>
      <c r="E3" s="18">
        <v>0.25</v>
      </c>
    </row>
    <row r="4" spans="1:5" x14ac:dyDescent="0.3">
      <c r="A4" s="25" t="s">
        <v>29</v>
      </c>
      <c r="B4" s="20">
        <f>1*0.75</f>
        <v>0.75</v>
      </c>
      <c r="C4" s="20">
        <f>0.5*0</f>
        <v>0</v>
      </c>
      <c r="D4" s="20">
        <f>0.5*0</f>
        <v>0</v>
      </c>
      <c r="E4" s="20">
        <f>1*0.5</f>
        <v>0.5</v>
      </c>
    </row>
    <row r="5" spans="1:5" x14ac:dyDescent="0.3">
      <c r="A5" s="25" t="s">
        <v>30</v>
      </c>
      <c r="B5" s="20">
        <f>4*1</f>
        <v>4</v>
      </c>
      <c r="C5" s="21">
        <f>0.75*5</f>
        <v>3.75</v>
      </c>
      <c r="D5" s="21">
        <f>1*0.75</f>
        <v>0.75</v>
      </c>
      <c r="E5" s="20">
        <f>1*0.75</f>
        <v>0.75</v>
      </c>
    </row>
    <row r="6" spans="1:5" x14ac:dyDescent="0.3">
      <c r="A6" s="25" t="s">
        <v>31</v>
      </c>
      <c r="B6" s="20">
        <f>0*5</f>
        <v>0</v>
      </c>
      <c r="C6" s="21">
        <f>4*1</f>
        <v>4</v>
      </c>
      <c r="D6" s="20">
        <f>6*1</f>
        <v>6</v>
      </c>
      <c r="E6" s="20">
        <f>1*1</f>
        <v>1</v>
      </c>
    </row>
    <row r="7" spans="1:5" x14ac:dyDescent="0.3">
      <c r="A7" s="25" t="s">
        <v>32</v>
      </c>
      <c r="B7" s="20"/>
      <c r="C7" s="21">
        <f>0*1</f>
        <v>0</v>
      </c>
      <c r="D7" s="20">
        <f>3*0</f>
        <v>0</v>
      </c>
      <c r="E7" s="20">
        <f>7*0</f>
        <v>0</v>
      </c>
    </row>
    <row r="8" spans="1:5" x14ac:dyDescent="0.3">
      <c r="A8" s="10"/>
      <c r="B8" s="20"/>
      <c r="C8" s="20"/>
      <c r="D8" s="20"/>
      <c r="E8" s="20"/>
    </row>
    <row r="9" spans="1:5" x14ac:dyDescent="0.3">
      <c r="A9" s="11" t="s">
        <v>34</v>
      </c>
      <c r="B9" s="24">
        <f>SUM(B4:B7)*0.5</f>
        <v>2.375</v>
      </c>
      <c r="C9" s="24">
        <f>SUM(C4:C7)*0.5</f>
        <v>3.875</v>
      </c>
      <c r="D9" s="24">
        <f>SUM(D5:D7)*0.5</f>
        <v>3.375</v>
      </c>
      <c r="E9" s="24">
        <f>SUM(E4:E7)*0.5</f>
        <v>1.125</v>
      </c>
    </row>
    <row r="10" spans="1:5" x14ac:dyDescent="0.3">
      <c r="A10" s="12" t="s">
        <v>33</v>
      </c>
      <c r="B10" s="23">
        <f>SUM(B9,C9,D9,E9)</f>
        <v>10.75</v>
      </c>
      <c r="C10" s="22"/>
      <c r="D10" s="22"/>
      <c r="E10" s="22"/>
    </row>
    <row r="11" spans="1:5" x14ac:dyDescent="0.3">
      <c r="A11" s="12" t="s">
        <v>65</v>
      </c>
      <c r="B11" s="23">
        <f>B10/20</f>
        <v>0.53749999999999998</v>
      </c>
      <c r="C11" s="20"/>
      <c r="D11" s="20"/>
      <c r="E11" s="20"/>
    </row>
    <row r="12" spans="1:5" x14ac:dyDescent="0.3">
      <c r="A12" s="10"/>
      <c r="B12" s="10"/>
      <c r="C12" s="10"/>
      <c r="D12" s="10"/>
      <c r="E12" s="10"/>
    </row>
    <row r="13" spans="1:5" x14ac:dyDescent="0.3">
      <c r="A13" s="10"/>
      <c r="B13" s="10"/>
      <c r="C13" s="10"/>
      <c r="D13" s="10"/>
      <c r="E13" s="10"/>
    </row>
    <row r="14" spans="1:5" x14ac:dyDescent="0.3">
      <c r="C14" s="10"/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13"/>
      <c r="B16" s="13"/>
      <c r="C16" s="10"/>
      <c r="D16" s="10"/>
      <c r="E16" s="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ADCB-B5F2-49FC-8ADC-AF03583FB701}">
  <dimension ref="A1:F18"/>
  <sheetViews>
    <sheetView zoomScale="85" zoomScaleNormal="85" workbookViewId="0">
      <selection activeCell="B16" sqref="B16"/>
    </sheetView>
  </sheetViews>
  <sheetFormatPr defaultRowHeight="14.4" x14ac:dyDescent="0.3"/>
  <cols>
    <col min="1" max="1" width="26" customWidth="1"/>
    <col min="2" max="2" width="19.77734375" customWidth="1"/>
    <col min="3" max="3" width="18.6640625" customWidth="1"/>
    <col min="4" max="4" width="19.21875" customWidth="1"/>
    <col min="5" max="5" width="24.21875" customWidth="1"/>
  </cols>
  <sheetData>
    <row r="1" spans="1:6" ht="52.8" x14ac:dyDescent="0.3">
      <c r="A1" s="2" t="s">
        <v>47</v>
      </c>
      <c r="B1" s="3" t="s">
        <v>35</v>
      </c>
      <c r="C1" s="4" t="s">
        <v>36</v>
      </c>
      <c r="D1" s="3" t="s">
        <v>37</v>
      </c>
      <c r="E1" s="4" t="s">
        <v>38</v>
      </c>
    </row>
    <row r="2" spans="1:6" x14ac:dyDescent="0.3">
      <c r="A2" s="25" t="s">
        <v>0</v>
      </c>
      <c r="B2" s="5" t="s">
        <v>5</v>
      </c>
      <c r="C2" s="5" t="s">
        <v>6</v>
      </c>
      <c r="D2" s="5" t="s">
        <v>7</v>
      </c>
      <c r="E2" s="5" t="s">
        <v>8</v>
      </c>
    </row>
    <row r="3" spans="1:6" x14ac:dyDescent="0.3">
      <c r="A3" s="25" t="s">
        <v>23</v>
      </c>
      <c r="B3" s="6">
        <v>0.25</v>
      </c>
      <c r="C3" s="6">
        <v>0.25</v>
      </c>
      <c r="D3" s="7">
        <v>0.25</v>
      </c>
      <c r="E3" s="6">
        <v>0.25</v>
      </c>
      <c r="F3" s="10"/>
    </row>
    <row r="4" spans="1:6" x14ac:dyDescent="0.3">
      <c r="A4" s="25" t="s">
        <v>29</v>
      </c>
      <c r="B4" s="8">
        <f>0.05*10</f>
        <v>0.5</v>
      </c>
      <c r="C4" s="9">
        <f>0.2*0</f>
        <v>0</v>
      </c>
      <c r="D4" s="9">
        <f>0.75*9</f>
        <v>6.75</v>
      </c>
      <c r="E4" s="8">
        <f>0.75*8</f>
        <v>6</v>
      </c>
      <c r="F4" s="10"/>
    </row>
    <row r="5" spans="1:6" x14ac:dyDescent="0.3">
      <c r="A5" s="25" t="s">
        <v>30</v>
      </c>
      <c r="B5" s="8">
        <f>0.05*9</f>
        <v>0.45</v>
      </c>
      <c r="C5" s="9">
        <f>0.4*0</f>
        <v>0</v>
      </c>
      <c r="D5" s="8">
        <f>1*0</f>
        <v>0</v>
      </c>
      <c r="E5" s="8">
        <f>1*1</f>
        <v>1</v>
      </c>
      <c r="F5" s="10"/>
    </row>
    <row r="6" spans="1:6" x14ac:dyDescent="0.3">
      <c r="A6" s="25" t="s">
        <v>31</v>
      </c>
      <c r="B6" s="8">
        <f>0.05*2</f>
        <v>0.1</v>
      </c>
      <c r="C6" s="9">
        <f>0.6*4</f>
        <v>2.4</v>
      </c>
      <c r="D6" s="8">
        <f>1*0</f>
        <v>0</v>
      </c>
      <c r="E6" s="8">
        <f>1*0</f>
        <v>0</v>
      </c>
      <c r="F6" s="10"/>
    </row>
    <row r="7" spans="1:6" x14ac:dyDescent="0.3">
      <c r="A7" s="25" t="s">
        <v>32</v>
      </c>
      <c r="B7" s="8">
        <f>0.05*8</f>
        <v>0.4</v>
      </c>
      <c r="C7" s="8">
        <f>0.8*2</f>
        <v>1.6</v>
      </c>
      <c r="D7" s="8">
        <f>1*0</f>
        <v>0</v>
      </c>
      <c r="E7" s="8"/>
      <c r="F7" s="10"/>
    </row>
    <row r="8" spans="1:6" x14ac:dyDescent="0.3">
      <c r="A8" s="25" t="s">
        <v>39</v>
      </c>
      <c r="B8" s="8">
        <f>0.05*9</f>
        <v>0.45</v>
      </c>
      <c r="C8" s="8">
        <f>1*0</f>
        <v>0</v>
      </c>
      <c r="D8" s="8"/>
      <c r="E8" s="8"/>
      <c r="F8" s="10"/>
    </row>
    <row r="9" spans="1:6" x14ac:dyDescent="0.3">
      <c r="A9" s="25" t="s">
        <v>40</v>
      </c>
      <c r="B9" s="8">
        <f>0.05*4</f>
        <v>0.2</v>
      </c>
      <c r="C9" s="8">
        <f>0*3</f>
        <v>0</v>
      </c>
      <c r="D9" s="8"/>
      <c r="E9" s="8"/>
      <c r="F9" s="10"/>
    </row>
    <row r="10" spans="1:6" x14ac:dyDescent="0.3">
      <c r="A10" s="25" t="s">
        <v>41</v>
      </c>
      <c r="B10" s="8">
        <f>0.05*1</f>
        <v>0.05</v>
      </c>
      <c r="C10" s="8"/>
      <c r="D10" s="8"/>
      <c r="E10" s="8"/>
      <c r="F10" s="10"/>
    </row>
    <row r="11" spans="1:6" x14ac:dyDescent="0.3">
      <c r="A11" s="25" t="s">
        <v>42</v>
      </c>
      <c r="B11" s="8">
        <f>0.05*2</f>
        <v>0.1</v>
      </c>
      <c r="C11" s="8"/>
      <c r="D11" s="8"/>
      <c r="E11" s="8"/>
      <c r="F11" s="10"/>
    </row>
    <row r="12" spans="1:6" x14ac:dyDescent="0.3">
      <c r="A12" s="25" t="s">
        <v>45</v>
      </c>
      <c r="B12" s="8">
        <f>0.05*1</f>
        <v>0.05</v>
      </c>
      <c r="C12" s="8"/>
      <c r="D12" s="8"/>
      <c r="E12" s="8"/>
      <c r="F12" s="10"/>
    </row>
    <row r="13" spans="1:6" x14ac:dyDescent="0.3">
      <c r="A13" s="25" t="s">
        <v>43</v>
      </c>
      <c r="B13" s="8">
        <f>0.05*3</f>
        <v>0.15000000000000002</v>
      </c>
      <c r="C13" s="8"/>
      <c r="D13" s="8"/>
      <c r="E13" s="8"/>
      <c r="F13" s="10"/>
    </row>
    <row r="14" spans="1:6" x14ac:dyDescent="0.3">
      <c r="A14" s="25" t="s">
        <v>44</v>
      </c>
      <c r="B14" s="8">
        <f>0.05*0</f>
        <v>0</v>
      </c>
      <c r="C14" s="8"/>
      <c r="D14" s="8"/>
      <c r="E14" s="8"/>
      <c r="F14" s="10"/>
    </row>
    <row r="15" spans="1:6" x14ac:dyDescent="0.3">
      <c r="A15" s="27"/>
      <c r="B15" s="10"/>
      <c r="C15" s="10"/>
      <c r="D15" s="10"/>
      <c r="E15" s="10"/>
      <c r="F15" s="10"/>
    </row>
    <row r="16" spans="1:6" x14ac:dyDescent="0.3">
      <c r="A16" s="11" t="s">
        <v>34</v>
      </c>
      <c r="B16" s="16">
        <f>SUM(B4:B14)</f>
        <v>2.4499999999999997</v>
      </c>
      <c r="C16" s="16">
        <f>SUM(C4:C9)*0.5</f>
        <v>2</v>
      </c>
      <c r="D16" s="16">
        <f>SUM(D4:D9)*0.5</f>
        <v>3.375</v>
      </c>
      <c r="E16" s="16">
        <f>SUM(E4:E9)*0.5</f>
        <v>3.5</v>
      </c>
      <c r="F16" s="10"/>
    </row>
    <row r="17" spans="1:6" x14ac:dyDescent="0.3">
      <c r="A17" s="12" t="s">
        <v>33</v>
      </c>
      <c r="B17" s="17">
        <f>SUM(B16:E16)</f>
        <v>11.324999999999999</v>
      </c>
      <c r="C17" s="13"/>
      <c r="D17" s="13"/>
      <c r="E17" s="13"/>
      <c r="F17" s="10"/>
    </row>
    <row r="18" spans="1:6" x14ac:dyDescent="0.3">
      <c r="A18" s="12" t="s">
        <v>65</v>
      </c>
      <c r="B18" s="26">
        <f>B17/20</f>
        <v>0.56624999999999992</v>
      </c>
      <c r="C18" s="10"/>
      <c r="D18" s="10"/>
      <c r="E18" s="10"/>
      <c r="F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2F66-4580-4332-8CCC-9C5069864CD4}">
  <dimension ref="A1:E13"/>
  <sheetViews>
    <sheetView workbookViewId="0">
      <selection activeCell="E11" sqref="E11"/>
    </sheetView>
  </sheetViews>
  <sheetFormatPr defaultRowHeight="14.4" x14ac:dyDescent="0.3"/>
  <cols>
    <col min="1" max="1" width="27.6640625" customWidth="1"/>
    <col min="2" max="2" width="14.5546875" customWidth="1"/>
    <col min="3" max="3" width="20.44140625" customWidth="1"/>
    <col min="4" max="4" width="21" customWidth="1"/>
    <col min="5" max="5" width="21.109375" customWidth="1"/>
  </cols>
  <sheetData>
    <row r="1" spans="1:5" ht="76.8" customHeight="1" x14ac:dyDescent="0.3">
      <c r="A1" s="2" t="s">
        <v>48</v>
      </c>
      <c r="B1" s="3" t="s">
        <v>49</v>
      </c>
      <c r="C1" s="4" t="s">
        <v>50</v>
      </c>
      <c r="D1" s="3" t="s">
        <v>51</v>
      </c>
      <c r="E1" s="4" t="s">
        <v>52</v>
      </c>
    </row>
    <row r="2" spans="1:5" x14ac:dyDescent="0.3">
      <c r="A2" s="25" t="s">
        <v>0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5" x14ac:dyDescent="0.3">
      <c r="A3" s="25" t="s">
        <v>23</v>
      </c>
      <c r="B3" s="6">
        <v>0.25</v>
      </c>
      <c r="C3" s="6">
        <v>0.25</v>
      </c>
      <c r="D3" s="7">
        <v>0.25</v>
      </c>
      <c r="E3" s="6">
        <v>0.25</v>
      </c>
    </row>
    <row r="4" spans="1:5" x14ac:dyDescent="0.3">
      <c r="A4" s="25" t="s">
        <v>29</v>
      </c>
      <c r="B4" s="9">
        <f>0.2*0</f>
        <v>0</v>
      </c>
      <c r="C4" s="9">
        <f>0.2*0</f>
        <v>0</v>
      </c>
      <c r="D4" s="9">
        <f>0.5*0</f>
        <v>0</v>
      </c>
      <c r="E4" s="8">
        <f>0.75*1</f>
        <v>0.75</v>
      </c>
    </row>
    <row r="5" spans="1:5" x14ac:dyDescent="0.3">
      <c r="A5" s="25" t="s">
        <v>30</v>
      </c>
      <c r="B5" s="9">
        <f>0.4*0</f>
        <v>0</v>
      </c>
      <c r="C5" s="9">
        <f>0.4*0</f>
        <v>0</v>
      </c>
      <c r="D5" s="10">
        <f>0.75*3</f>
        <v>2.25</v>
      </c>
      <c r="E5" s="8">
        <f>9*1</f>
        <v>9</v>
      </c>
    </row>
    <row r="6" spans="1:5" x14ac:dyDescent="0.3">
      <c r="A6" s="25" t="s">
        <v>31</v>
      </c>
      <c r="B6" s="9">
        <f>0.6*5</f>
        <v>3</v>
      </c>
      <c r="C6" s="9">
        <f>0.6*2</f>
        <v>1.2</v>
      </c>
      <c r="D6" s="8">
        <f>7*1</f>
        <v>7</v>
      </c>
      <c r="E6" s="8">
        <f>0*0</f>
        <v>0</v>
      </c>
    </row>
    <row r="7" spans="1:5" x14ac:dyDescent="0.3">
      <c r="A7" s="25" t="s">
        <v>32</v>
      </c>
      <c r="B7" s="8">
        <f>0.8*2</f>
        <v>1.6</v>
      </c>
      <c r="C7" s="8">
        <f>0.8*1</f>
        <v>0.8</v>
      </c>
      <c r="D7" s="8">
        <f>0*0</f>
        <v>0</v>
      </c>
      <c r="E7" s="8"/>
    </row>
    <row r="8" spans="1:5" x14ac:dyDescent="0.3">
      <c r="A8" s="25" t="s">
        <v>39</v>
      </c>
      <c r="B8" s="8">
        <f>1*0</f>
        <v>0</v>
      </c>
      <c r="C8" s="8">
        <f>1*0</f>
        <v>0</v>
      </c>
    </row>
    <row r="9" spans="1:5" x14ac:dyDescent="0.3">
      <c r="A9" s="25" t="s">
        <v>40</v>
      </c>
      <c r="B9" s="8">
        <f>0*3</f>
        <v>0</v>
      </c>
      <c r="C9" s="8">
        <f>0*7</f>
        <v>0</v>
      </c>
    </row>
    <row r="11" spans="1:5" ht="21.6" customHeight="1" x14ac:dyDescent="0.3">
      <c r="A11" s="11" t="s">
        <v>34</v>
      </c>
      <c r="B11" s="16">
        <f>SUM(B4:B9)*0.5</f>
        <v>2.2999999999999998</v>
      </c>
      <c r="C11" s="16">
        <f>SUM(C4:C7)*0.5</f>
        <v>1</v>
      </c>
      <c r="D11" s="16">
        <f>SUM(D4:D7)*0.5</f>
        <v>4.625</v>
      </c>
      <c r="E11" s="16">
        <f>SUM(E4:E7)*0.5</f>
        <v>4.875</v>
      </c>
    </row>
    <row r="12" spans="1:5" x14ac:dyDescent="0.3">
      <c r="A12" s="12" t="s">
        <v>33</v>
      </c>
      <c r="B12" s="17">
        <f>SUM(B11,C11,D11,E11)</f>
        <v>12.8</v>
      </c>
      <c r="C12" s="13"/>
      <c r="D12" s="13"/>
      <c r="E12" s="13"/>
    </row>
    <row r="13" spans="1:5" x14ac:dyDescent="0.3">
      <c r="A13" s="12" t="s">
        <v>65</v>
      </c>
      <c r="B13" s="26">
        <f>B12/20</f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D71A-6379-43A9-A50F-7AF0E7E5CDBE}">
  <dimension ref="A1:E16"/>
  <sheetViews>
    <sheetView workbookViewId="0">
      <selection activeCell="B16" sqref="B16"/>
    </sheetView>
  </sheetViews>
  <sheetFormatPr defaultRowHeight="14.4" x14ac:dyDescent="0.3"/>
  <cols>
    <col min="1" max="1" width="32.109375" customWidth="1"/>
    <col min="2" max="3" width="23.21875" customWidth="1"/>
    <col min="4" max="4" width="21.33203125" customWidth="1"/>
    <col min="5" max="5" width="27.6640625" customWidth="1"/>
  </cols>
  <sheetData>
    <row r="1" spans="1:5" ht="57.6" customHeight="1" x14ac:dyDescent="0.3">
      <c r="A1" s="2" t="s">
        <v>53</v>
      </c>
      <c r="B1" s="3" t="s">
        <v>54</v>
      </c>
      <c r="C1" s="4" t="s">
        <v>55</v>
      </c>
      <c r="D1" s="3" t="s">
        <v>56</v>
      </c>
      <c r="E1" s="4" t="s">
        <v>57</v>
      </c>
    </row>
    <row r="2" spans="1:5" x14ac:dyDescent="0.3">
      <c r="A2" s="25" t="s">
        <v>0</v>
      </c>
      <c r="B2" s="5" t="s">
        <v>13</v>
      </c>
      <c r="C2" s="5" t="s">
        <v>14</v>
      </c>
      <c r="D2" s="5" t="s">
        <v>15</v>
      </c>
      <c r="E2" s="5" t="s">
        <v>16</v>
      </c>
    </row>
    <row r="3" spans="1:5" ht="15.6" customHeight="1" x14ac:dyDescent="0.3">
      <c r="A3" s="25" t="s">
        <v>23</v>
      </c>
      <c r="B3" s="6">
        <v>0.25</v>
      </c>
      <c r="C3" s="6">
        <v>0.25</v>
      </c>
      <c r="D3" s="7">
        <v>0.25</v>
      </c>
      <c r="E3" s="6">
        <v>0.25</v>
      </c>
    </row>
    <row r="4" spans="1:5" ht="16.8" customHeight="1" x14ac:dyDescent="0.3">
      <c r="A4" s="25" t="s">
        <v>29</v>
      </c>
      <c r="B4" s="8">
        <f>0.05*10</f>
        <v>0.5</v>
      </c>
      <c r="C4" s="9">
        <f>0.075*9</f>
        <v>0.67499999999999993</v>
      </c>
      <c r="D4" s="9">
        <f>1*0.25</f>
        <v>0.25</v>
      </c>
      <c r="E4" s="9">
        <f>0*0.2</f>
        <v>0</v>
      </c>
    </row>
    <row r="5" spans="1:5" x14ac:dyDescent="0.3">
      <c r="A5" s="25" t="s">
        <v>30</v>
      </c>
      <c r="B5" s="8">
        <f>0.05*9</f>
        <v>0.45</v>
      </c>
      <c r="C5" s="9">
        <f>0.075*8</f>
        <v>0.6</v>
      </c>
      <c r="D5" s="9">
        <f>0*0.5</f>
        <v>0</v>
      </c>
      <c r="E5" s="9">
        <f>0*0.4</f>
        <v>0</v>
      </c>
    </row>
    <row r="6" spans="1:5" x14ac:dyDescent="0.3">
      <c r="A6" s="25" t="s">
        <v>31</v>
      </c>
      <c r="B6" s="8">
        <f>0.05*9</f>
        <v>0.45</v>
      </c>
      <c r="C6" s="9">
        <f>0.075*10</f>
        <v>0.75</v>
      </c>
      <c r="D6" s="9">
        <f>0*0.75</f>
        <v>0</v>
      </c>
      <c r="E6" s="9">
        <f>0*0.6</f>
        <v>0</v>
      </c>
    </row>
    <row r="7" spans="1:5" x14ac:dyDescent="0.3">
      <c r="A7" s="25" t="s">
        <v>32</v>
      </c>
      <c r="B7" s="8">
        <f>0.05*10</f>
        <v>0.5</v>
      </c>
      <c r="C7" s="9">
        <f>0.075*4</f>
        <v>0.3</v>
      </c>
      <c r="D7" s="9">
        <f>9*1</f>
        <v>9</v>
      </c>
      <c r="E7" s="9">
        <f>6*0.8</f>
        <v>4.8000000000000007</v>
      </c>
    </row>
    <row r="8" spans="1:5" x14ac:dyDescent="0.3">
      <c r="A8" s="25" t="s">
        <v>39</v>
      </c>
      <c r="B8" s="8">
        <f>0.05*9</f>
        <v>0.45</v>
      </c>
      <c r="C8" s="9">
        <f>0.075*8</f>
        <v>0.6</v>
      </c>
      <c r="D8" s="9">
        <f>0*0</f>
        <v>0</v>
      </c>
      <c r="E8" s="9">
        <f>4*1</f>
        <v>4</v>
      </c>
    </row>
    <row r="9" spans="1:5" x14ac:dyDescent="0.3">
      <c r="A9" s="25" t="s">
        <v>40</v>
      </c>
      <c r="B9" s="8">
        <f>0.05*8</f>
        <v>0.4</v>
      </c>
      <c r="C9" s="9">
        <f>0.075*4</f>
        <v>0.3</v>
      </c>
      <c r="E9" s="8">
        <f>0*0</f>
        <v>0</v>
      </c>
    </row>
    <row r="10" spans="1:5" ht="13.2" customHeight="1" x14ac:dyDescent="0.3">
      <c r="A10" s="25" t="s">
        <v>41</v>
      </c>
      <c r="B10" s="8">
        <f>0.05*6</f>
        <v>0.30000000000000004</v>
      </c>
      <c r="C10" s="9">
        <f>0.075*0</f>
        <v>0</v>
      </c>
      <c r="D10" s="9"/>
      <c r="E10" s="8"/>
    </row>
    <row r="11" spans="1:5" x14ac:dyDescent="0.3">
      <c r="A11" s="25" t="s">
        <v>42</v>
      </c>
      <c r="B11" s="8">
        <f>0.05*9</f>
        <v>0.45</v>
      </c>
      <c r="C11" s="8"/>
      <c r="D11" s="8"/>
      <c r="E11" s="8"/>
    </row>
    <row r="12" spans="1:5" x14ac:dyDescent="0.3">
      <c r="A12" s="25" t="s">
        <v>45</v>
      </c>
      <c r="B12" s="8">
        <f>0.05*4</f>
        <v>0.2</v>
      </c>
      <c r="C12" s="8"/>
      <c r="D12" s="8"/>
      <c r="E12" s="8"/>
    </row>
    <row r="13" spans="1:5" x14ac:dyDescent="0.3">
      <c r="A13" s="25" t="s">
        <v>43</v>
      </c>
      <c r="B13" s="8">
        <f>0.05*6</f>
        <v>0.30000000000000004</v>
      </c>
      <c r="C13" s="10"/>
      <c r="D13" s="10"/>
      <c r="E13" s="10"/>
    </row>
    <row r="14" spans="1:5" x14ac:dyDescent="0.3">
      <c r="A14" s="11" t="s">
        <v>34</v>
      </c>
      <c r="B14" s="16">
        <f>SUM(B4:B13)</f>
        <v>4</v>
      </c>
      <c r="C14" s="16">
        <f>SUM(C4:C13)</f>
        <v>3.2249999999999996</v>
      </c>
      <c r="D14" s="16">
        <f>SUM(D4:D10)*0.5</f>
        <v>4.625</v>
      </c>
      <c r="E14" s="16">
        <f>SUM(E4:E10)*0.5</f>
        <v>4.4000000000000004</v>
      </c>
    </row>
    <row r="15" spans="1:5" x14ac:dyDescent="0.3">
      <c r="A15" s="12" t="s">
        <v>33</v>
      </c>
      <c r="B15" s="15">
        <f>SUM(B14:E14)</f>
        <v>16.25</v>
      </c>
      <c r="C15" s="1"/>
      <c r="D15" s="1"/>
      <c r="E15" s="1"/>
    </row>
    <row r="16" spans="1:5" x14ac:dyDescent="0.3">
      <c r="A16" s="12" t="s">
        <v>65</v>
      </c>
      <c r="B16" s="26">
        <f>B15/20</f>
        <v>0.8125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FAD5-45E7-412E-B482-C3C5F8E2CCFF}">
  <dimension ref="A1:D16"/>
  <sheetViews>
    <sheetView workbookViewId="0">
      <selection activeCell="B16" sqref="B16"/>
    </sheetView>
  </sheetViews>
  <sheetFormatPr defaultRowHeight="14.4" x14ac:dyDescent="0.3"/>
  <cols>
    <col min="1" max="1" width="28.6640625" customWidth="1"/>
    <col min="2" max="2" width="23.6640625" customWidth="1"/>
    <col min="3" max="3" width="27.44140625" customWidth="1"/>
    <col min="4" max="4" width="28.5546875" customWidth="1"/>
  </cols>
  <sheetData>
    <row r="1" spans="1:4" ht="42" customHeight="1" x14ac:dyDescent="0.3">
      <c r="A1" s="2" t="s">
        <v>59</v>
      </c>
      <c r="B1" s="3" t="s">
        <v>60</v>
      </c>
      <c r="C1" s="4" t="s">
        <v>61</v>
      </c>
      <c r="D1" s="3" t="s">
        <v>62</v>
      </c>
    </row>
    <row r="2" spans="1:4" x14ac:dyDescent="0.3">
      <c r="A2" s="25" t="s">
        <v>0</v>
      </c>
      <c r="B2" s="5" t="s">
        <v>17</v>
      </c>
      <c r="C2" s="5" t="s">
        <v>63</v>
      </c>
      <c r="D2" s="5" t="s">
        <v>64</v>
      </c>
    </row>
    <row r="3" spans="1:4" x14ac:dyDescent="0.3">
      <c r="A3" s="25" t="s">
        <v>23</v>
      </c>
      <c r="B3" s="6">
        <v>0.35</v>
      </c>
      <c r="C3" s="6">
        <v>0.3</v>
      </c>
      <c r="D3" s="7">
        <v>0.35</v>
      </c>
    </row>
    <row r="4" spans="1:4" x14ac:dyDescent="0.3">
      <c r="A4" s="25" t="s">
        <v>29</v>
      </c>
      <c r="B4" s="8">
        <f>0.1*0</f>
        <v>0</v>
      </c>
      <c r="C4" s="9">
        <f>0*0</f>
        <v>0</v>
      </c>
      <c r="D4" s="9">
        <f>1*2</f>
        <v>2</v>
      </c>
    </row>
    <row r="5" spans="1:4" x14ac:dyDescent="0.3">
      <c r="A5" s="25" t="s">
        <v>30</v>
      </c>
      <c r="B5" s="8">
        <f>0.1*0</f>
        <v>0</v>
      </c>
      <c r="C5" s="9">
        <f>0.4*0</f>
        <v>0</v>
      </c>
      <c r="D5" s="9">
        <f>0*0</f>
        <v>0</v>
      </c>
    </row>
    <row r="6" spans="1:4" x14ac:dyDescent="0.3">
      <c r="A6" s="25" t="s">
        <v>31</v>
      </c>
      <c r="B6" s="8">
        <f>0.1*3</f>
        <v>0.30000000000000004</v>
      </c>
      <c r="C6" s="9">
        <f>0.8*5</f>
        <v>4</v>
      </c>
      <c r="D6" s="9">
        <f>8*0</f>
        <v>0</v>
      </c>
    </row>
    <row r="7" spans="1:4" x14ac:dyDescent="0.3">
      <c r="A7" s="25" t="s">
        <v>32</v>
      </c>
      <c r="B7" s="8">
        <f>0.1*0</f>
        <v>0</v>
      </c>
      <c r="C7" s="8">
        <f>1*5</f>
        <v>5</v>
      </c>
      <c r="D7" s="9"/>
    </row>
    <row r="8" spans="1:4" x14ac:dyDescent="0.3">
      <c r="A8" s="25" t="s">
        <v>39</v>
      </c>
      <c r="B8" s="8">
        <f>0.1*0</f>
        <v>0</v>
      </c>
      <c r="C8" s="8"/>
      <c r="D8" s="9"/>
    </row>
    <row r="9" spans="1:4" x14ac:dyDescent="0.3">
      <c r="A9" s="25" t="s">
        <v>40</v>
      </c>
      <c r="B9" s="8">
        <f>0.1*0</f>
        <v>0</v>
      </c>
      <c r="C9" s="8"/>
      <c r="D9" s="10"/>
    </row>
    <row r="10" spans="1:4" x14ac:dyDescent="0.3">
      <c r="A10" s="25" t="s">
        <v>41</v>
      </c>
      <c r="B10" s="8">
        <f>0.1*1</f>
        <v>0.1</v>
      </c>
      <c r="C10" s="8"/>
      <c r="D10" s="9"/>
    </row>
    <row r="11" spans="1:4" x14ac:dyDescent="0.3">
      <c r="A11" s="25" t="s">
        <v>42</v>
      </c>
      <c r="B11" s="8">
        <f>0*8</f>
        <v>0</v>
      </c>
      <c r="C11" s="8"/>
      <c r="D11" s="8"/>
    </row>
    <row r="12" spans="1:4" x14ac:dyDescent="0.3">
      <c r="A12" s="25"/>
      <c r="B12" s="8"/>
      <c r="C12" s="8"/>
      <c r="D12" s="8"/>
    </row>
    <row r="13" spans="1:4" x14ac:dyDescent="0.3">
      <c r="B13" s="10"/>
      <c r="C13" s="10"/>
      <c r="D13" s="10"/>
    </row>
    <row r="14" spans="1:4" x14ac:dyDescent="0.3">
      <c r="A14" s="11" t="s">
        <v>34</v>
      </c>
      <c r="B14" s="14">
        <f>SUM(B4:B12)</f>
        <v>0.4</v>
      </c>
      <c r="C14" s="16">
        <f>SUM(C4:C9)*0.6</f>
        <v>5.3999999999999995</v>
      </c>
      <c r="D14" s="16">
        <f>SUM(D4:D10)*0.7</f>
        <v>1.4</v>
      </c>
    </row>
    <row r="15" spans="1:4" x14ac:dyDescent="0.3">
      <c r="A15" s="12" t="s">
        <v>33</v>
      </c>
      <c r="B15" s="15">
        <f>SUM(B14:D14)</f>
        <v>7.1999999999999993</v>
      </c>
      <c r="C15" s="13"/>
      <c r="D15" s="13"/>
    </row>
    <row r="16" spans="1:4" x14ac:dyDescent="0.3">
      <c r="A16" s="12" t="s">
        <v>65</v>
      </c>
      <c r="B16" s="26">
        <f>B15/20</f>
        <v>0.36</v>
      </c>
      <c r="C16" s="10"/>
      <c r="D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DSRI</vt:lpstr>
      <vt:lpstr>1. Digital strategy and IKM</vt:lpstr>
      <vt:lpstr>2. ICT skills</vt:lpstr>
      <vt:lpstr>3. Digital collections curation</vt:lpstr>
      <vt:lpstr>4.Social media online marketing</vt:lpstr>
      <vt:lpstr>5.Security, IP &amp; online privacy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masigletou@hotmail.gr;masigletou@hotmail.gr</dc:creator>
  <cp:lastModifiedBy>Maria</cp:lastModifiedBy>
  <cp:lastPrinted>1900-01-01T07:00:00Z</cp:lastPrinted>
  <dcterms:created xsi:type="dcterms:W3CDTF">1900-01-01T07:00:00Z</dcterms:created>
  <dcterms:modified xsi:type="dcterms:W3CDTF">2023-03-18T17:12:49Z</dcterms:modified>
</cp:coreProperties>
</file>