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scal.dagras\Documents\Food\Services écosystémiques\"/>
    </mc:Choice>
  </mc:AlternateContent>
  <xr:revisionPtr revIDLastSave="0" documentId="8_{0F97BEE8-681E-4B51-A3A8-3739EE737FB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otice" sheetId="1" r:id="rId1"/>
    <sheet name="Cultures" sheetId="2" r:id="rId2"/>
    <sheet name="Elevages" sheetId="3" r:id="rId3"/>
    <sheet name="Références par groupe de cultur" sheetId="4" r:id="rId4"/>
    <sheet name="Détail chargement" sheetId="5" r:id="rId5"/>
  </sheets>
  <definedNames>
    <definedName name="_xlnm._FilterDatabase" localSheetId="4" hidden="1">'Détail chargement'!$A$1:$M$11</definedName>
    <definedName name="Groupe_de_culture">#REF!</definedName>
    <definedName name="Scénario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5" l="1"/>
  <c r="D39" i="5"/>
  <c r="D38" i="5"/>
  <c r="D37" i="5"/>
  <c r="D36" i="5"/>
  <c r="D35" i="5"/>
  <c r="C35" i="5"/>
  <c r="D34" i="5"/>
  <c r="L10" i="5"/>
  <c r="J10" i="5"/>
  <c r="G10" i="5"/>
  <c r="E10" i="5" s="1"/>
  <c r="J9" i="5"/>
  <c r="L9" i="5" s="1"/>
  <c r="G9" i="5"/>
  <c r="E9" i="5" s="1"/>
  <c r="J8" i="5"/>
  <c r="L8" i="5" s="1"/>
  <c r="G8" i="5"/>
  <c r="E8" i="5" s="1"/>
  <c r="L7" i="5"/>
  <c r="J7" i="5"/>
  <c r="G7" i="5"/>
  <c r="E7" i="5"/>
  <c r="J6" i="5"/>
  <c r="L6" i="5" s="1"/>
  <c r="G6" i="5"/>
  <c r="E6" i="5"/>
  <c r="J5" i="5"/>
  <c r="L5" i="5" s="1"/>
  <c r="G5" i="5"/>
  <c r="E5" i="5" s="1"/>
  <c r="L4" i="5"/>
  <c r="J4" i="5"/>
  <c r="G4" i="5"/>
  <c r="E4" i="5"/>
  <c r="J3" i="5"/>
  <c r="L3" i="5" s="1"/>
  <c r="G3" i="5"/>
  <c r="E3" i="5"/>
  <c r="J2" i="5"/>
  <c r="L2" i="5" s="1"/>
  <c r="G2" i="5"/>
  <c r="E2" i="5" s="1"/>
  <c r="J7" i="4"/>
  <c r="I7" i="4"/>
  <c r="H7" i="4"/>
  <c r="G7" i="4"/>
  <c r="F7" i="4"/>
  <c r="E7" i="4"/>
  <c r="D7" i="4"/>
  <c r="C7" i="4"/>
  <c r="B7" i="4"/>
  <c r="J6" i="4"/>
  <c r="I6" i="4"/>
  <c r="H6" i="4"/>
  <c r="G6" i="4"/>
  <c r="F6" i="4"/>
  <c r="E6" i="4"/>
  <c r="D6" i="4"/>
  <c r="C6" i="4"/>
  <c r="B6" i="4"/>
  <c r="J5" i="4"/>
  <c r="I5" i="4"/>
  <c r="H5" i="4"/>
  <c r="G5" i="4"/>
  <c r="F5" i="4"/>
  <c r="E5" i="4"/>
  <c r="H44" i="3" s="1" a="1"/>
  <c r="H44" i="3" s="1"/>
  <c r="K44" i="3" s="1"/>
  <c r="N44" i="3" s="1"/>
  <c r="D5" i="4"/>
  <c r="C5" i="4"/>
  <c r="B5" i="4"/>
  <c r="K47" i="3"/>
  <c r="J47" i="3"/>
  <c r="I47" i="3"/>
  <c r="J46" i="3"/>
  <c r="I46" i="3"/>
  <c r="K45" i="3"/>
  <c r="J45" i="3"/>
  <c r="I45" i="3"/>
  <c r="F44" i="3" a="1"/>
  <c r="F44" i="3"/>
  <c r="I44" i="3" s="1"/>
  <c r="L44" i="3" s="1"/>
  <c r="F43" i="3" a="1"/>
  <c r="F43" i="3"/>
  <c r="I43" i="3" s="1"/>
  <c r="L43" i="3" s="1"/>
  <c r="H42" i="3" a="1"/>
  <c r="H42" i="3" s="1"/>
  <c r="K42" i="3" s="1"/>
  <c r="N42" i="3" s="1"/>
  <c r="F42" i="3" a="1"/>
  <c r="F42" i="3"/>
  <c r="I42" i="3" s="1"/>
  <c r="L42" i="3" s="1"/>
  <c r="H41" i="3" a="1"/>
  <c r="H41" i="3" s="1"/>
  <c r="K41" i="3" s="1"/>
  <c r="N41" i="3" s="1"/>
  <c r="F41" i="3" a="1"/>
  <c r="F41" i="3"/>
  <c r="I41" i="3" s="1"/>
  <c r="L41" i="3" s="1"/>
  <c r="F40" i="3" a="1"/>
  <c r="F40" i="3"/>
  <c r="I40" i="3" s="1"/>
  <c r="L40" i="3" s="1"/>
  <c r="F39" i="3" a="1"/>
  <c r="F39" i="3"/>
  <c r="I39" i="3" s="1"/>
  <c r="L39" i="3" s="1"/>
  <c r="H38" i="3" a="1"/>
  <c r="H38" i="3" s="1"/>
  <c r="K38" i="3" s="1"/>
  <c r="N38" i="3" s="1"/>
  <c r="F38" i="3" a="1"/>
  <c r="F38" i="3"/>
  <c r="I38" i="3" s="1"/>
  <c r="L38" i="3" s="1"/>
  <c r="H37" i="3" a="1"/>
  <c r="H37" i="3" s="1"/>
  <c r="K37" i="3" s="1"/>
  <c r="N37" i="3" s="1"/>
  <c r="F37" i="3" a="1"/>
  <c r="F37" i="3"/>
  <c r="I37" i="3" s="1"/>
  <c r="L37" i="3" s="1"/>
  <c r="H36" i="3" a="1"/>
  <c r="H36" i="3" s="1"/>
  <c r="K36" i="3" s="1"/>
  <c r="N36" i="3" s="1"/>
  <c r="F36" i="3" a="1"/>
  <c r="F36" i="3"/>
  <c r="I36" i="3" s="1"/>
  <c r="L36" i="3" s="1"/>
  <c r="H35" i="3" a="1"/>
  <c r="H35" i="3" s="1"/>
  <c r="K35" i="3" s="1"/>
  <c r="N35" i="3" s="1"/>
  <c r="F35" i="3" a="1"/>
  <c r="F35" i="3"/>
  <c r="I35" i="3" s="1"/>
  <c r="L35" i="3" s="1"/>
  <c r="H34" i="3" a="1"/>
  <c r="H34" i="3" s="1"/>
  <c r="K34" i="3" s="1"/>
  <c r="N34" i="3" s="1"/>
  <c r="F34" i="3" a="1"/>
  <c r="F34" i="3"/>
  <c r="I34" i="3" s="1"/>
  <c r="L34" i="3" s="1"/>
  <c r="H33" i="3" a="1"/>
  <c r="H33" i="3" s="1"/>
  <c r="K33" i="3" s="1"/>
  <c r="N33" i="3" s="1"/>
  <c r="F33" i="3" a="1"/>
  <c r="F33" i="3"/>
  <c r="I33" i="3" s="1"/>
  <c r="L33" i="3" s="1"/>
  <c r="H32" i="3" a="1"/>
  <c r="H32" i="3" s="1"/>
  <c r="K32" i="3" s="1"/>
  <c r="N32" i="3" s="1"/>
  <c r="F32" i="3" a="1"/>
  <c r="F32" i="3"/>
  <c r="I32" i="3" s="1"/>
  <c r="L32" i="3" s="1"/>
  <c r="H31" i="3" a="1"/>
  <c r="H31" i="3" s="1"/>
  <c r="K31" i="3" s="1"/>
  <c r="N31" i="3" s="1"/>
  <c r="F31" i="3" a="1"/>
  <c r="F31" i="3"/>
  <c r="I31" i="3" s="1"/>
  <c r="L31" i="3" s="1"/>
  <c r="H30" i="3" a="1"/>
  <c r="H30" i="3" s="1"/>
  <c r="K30" i="3" s="1"/>
  <c r="N30" i="3" s="1"/>
  <c r="F30" i="3" a="1"/>
  <c r="F30" i="3"/>
  <c r="I30" i="3" s="1"/>
  <c r="L30" i="3" s="1"/>
  <c r="H29" i="3" a="1"/>
  <c r="H29" i="3" s="1"/>
  <c r="K29" i="3" s="1"/>
  <c r="N29" i="3" s="1"/>
  <c r="F29" i="3" a="1"/>
  <c r="F29" i="3"/>
  <c r="I29" i="3" s="1"/>
  <c r="L29" i="3" s="1"/>
  <c r="H28" i="3" a="1"/>
  <c r="H28" i="3" s="1"/>
  <c r="K28" i="3" s="1"/>
  <c r="N28" i="3" s="1"/>
  <c r="F28" i="3" a="1"/>
  <c r="F28" i="3"/>
  <c r="I28" i="3" s="1"/>
  <c r="L28" i="3" s="1"/>
  <c r="H27" i="3" a="1"/>
  <c r="H27" i="3" s="1"/>
  <c r="K27" i="3" s="1"/>
  <c r="N27" i="3" s="1"/>
  <c r="F27" i="3" a="1"/>
  <c r="F27" i="3"/>
  <c r="I27" i="3" s="1"/>
  <c r="L27" i="3" s="1"/>
  <c r="H26" i="3" a="1"/>
  <c r="H26" i="3" s="1"/>
  <c r="K26" i="3" s="1"/>
  <c r="N26" i="3" s="1"/>
  <c r="F26" i="3" a="1"/>
  <c r="F26" i="3"/>
  <c r="I26" i="3" s="1"/>
  <c r="L26" i="3" s="1"/>
  <c r="H25" i="3" a="1"/>
  <c r="H25" i="3" s="1"/>
  <c r="K25" i="3" s="1"/>
  <c r="N25" i="3" s="1"/>
  <c r="F25" i="3" a="1"/>
  <c r="F25" i="3"/>
  <c r="I25" i="3" s="1"/>
  <c r="L25" i="3" s="1"/>
  <c r="H24" i="3" a="1"/>
  <c r="H24" i="3" s="1"/>
  <c r="K24" i="3" s="1"/>
  <c r="N24" i="3" s="1"/>
  <c r="F24" i="3" a="1"/>
  <c r="F24" i="3"/>
  <c r="I24" i="3" s="1"/>
  <c r="L24" i="3" s="1"/>
  <c r="H23" i="3" a="1"/>
  <c r="H23" i="3" s="1"/>
  <c r="K23" i="3" s="1"/>
  <c r="N23" i="3" s="1"/>
  <c r="F23" i="3" a="1"/>
  <c r="F23" i="3"/>
  <c r="I23" i="3" s="1"/>
  <c r="L23" i="3" s="1"/>
  <c r="H19" i="3" a="1"/>
  <c r="H19" i="3" s="1"/>
  <c r="K19" i="3" s="1"/>
  <c r="N19" i="3" s="1"/>
  <c r="F19" i="3" a="1"/>
  <c r="F19" i="3"/>
  <c r="I19" i="3" s="1"/>
  <c r="L19" i="3" s="1"/>
  <c r="E19" i="3"/>
  <c r="H18" i="3" a="1"/>
  <c r="H18" i="3" s="1"/>
  <c r="K18" i="3" s="1"/>
  <c r="N18" i="3" s="1"/>
  <c r="G18" i="3" a="1"/>
  <c r="G18" i="3" s="1"/>
  <c r="J18" i="3" s="1"/>
  <c r="M18" i="3" s="1"/>
  <c r="F18" i="3" a="1"/>
  <c r="F18" i="3" s="1"/>
  <c r="I18" i="3" s="1"/>
  <c r="L18" i="3" s="1"/>
  <c r="E18" i="3"/>
  <c r="E14" i="3"/>
  <c r="E13" i="3"/>
  <c r="F12" i="3" a="1"/>
  <c r="F12" i="3" s="1"/>
  <c r="F11" i="3" a="1"/>
  <c r="F11" i="3" s="1"/>
  <c r="D10" i="3"/>
  <c r="C10" i="3"/>
  <c r="B10" i="3"/>
  <c r="D9" i="3"/>
  <c r="C9" i="3"/>
  <c r="B9" i="3"/>
  <c r="D14" i="2" a="1"/>
  <c r="D14" i="2" s="1"/>
  <c r="D15" i="2" s="1"/>
  <c r="D16" i="2" s="1"/>
  <c r="D17" i="2" s="1"/>
  <c r="C14" i="2" a="1"/>
  <c r="C14" i="2" s="1"/>
  <c r="C15" i="2" s="1"/>
  <c r="C16" i="2" s="1"/>
  <c r="C17" i="2" s="1"/>
  <c r="B14" i="2" a="1"/>
  <c r="B14" i="2" s="1"/>
  <c r="B15" i="2" s="1"/>
  <c r="B16" i="2" s="1"/>
  <c r="B17" i="2" s="1"/>
  <c r="D10" i="2"/>
  <c r="K46" i="3" s="1"/>
  <c r="F13" i="3" l="1"/>
  <c r="F14" i="3" s="1"/>
  <c r="B13" i="3"/>
  <c r="B14" i="3" s="1"/>
  <c r="G19" i="3" a="1"/>
  <c r="G19" i="3" s="1"/>
  <c r="J19" i="3" s="1"/>
  <c r="M19" i="3" s="1"/>
  <c r="C13" i="3" s="1"/>
  <c r="C14" i="3" s="1"/>
  <c r="G23" i="3" a="1"/>
  <c r="G23" i="3" s="1"/>
  <c r="J23" i="3" s="1"/>
  <c r="M23" i="3" s="1"/>
  <c r="G24" i="3" a="1"/>
  <c r="G24" i="3" s="1"/>
  <c r="J24" i="3" s="1"/>
  <c r="M24" i="3" s="1"/>
  <c r="G25" i="3" a="1"/>
  <c r="G25" i="3" s="1"/>
  <c r="J25" i="3" s="1"/>
  <c r="M25" i="3" s="1"/>
  <c r="G26" i="3" a="1"/>
  <c r="G26" i="3" s="1"/>
  <c r="J26" i="3" s="1"/>
  <c r="M26" i="3" s="1"/>
  <c r="G27" i="3" a="1"/>
  <c r="G27" i="3" s="1"/>
  <c r="J27" i="3" s="1"/>
  <c r="M27" i="3" s="1"/>
  <c r="G28" i="3" a="1"/>
  <c r="G28" i="3" s="1"/>
  <c r="J28" i="3" s="1"/>
  <c r="M28" i="3" s="1"/>
  <c r="G29" i="3" a="1"/>
  <c r="G29" i="3" s="1"/>
  <c r="J29" i="3" s="1"/>
  <c r="M29" i="3" s="1"/>
  <c r="G30" i="3" a="1"/>
  <c r="G30" i="3" s="1"/>
  <c r="J30" i="3" s="1"/>
  <c r="M30" i="3" s="1"/>
  <c r="G31" i="3" a="1"/>
  <c r="G31" i="3" s="1"/>
  <c r="J31" i="3" s="1"/>
  <c r="M31" i="3" s="1"/>
  <c r="G32" i="3" a="1"/>
  <c r="G32" i="3" s="1"/>
  <c r="J32" i="3" s="1"/>
  <c r="M32" i="3" s="1"/>
  <c r="G33" i="3" a="1"/>
  <c r="G33" i="3" s="1"/>
  <c r="J33" i="3" s="1"/>
  <c r="M33" i="3" s="1"/>
  <c r="G34" i="3" a="1"/>
  <c r="G34" i="3" s="1"/>
  <c r="J34" i="3" s="1"/>
  <c r="M34" i="3" s="1"/>
  <c r="G35" i="3" a="1"/>
  <c r="G35" i="3" s="1"/>
  <c r="J35" i="3" s="1"/>
  <c r="M35" i="3" s="1"/>
  <c r="G36" i="3" a="1"/>
  <c r="G36" i="3" s="1"/>
  <c r="J36" i="3" s="1"/>
  <c r="M36" i="3" s="1"/>
  <c r="G37" i="3" a="1"/>
  <c r="G37" i="3" s="1"/>
  <c r="J37" i="3" s="1"/>
  <c r="M37" i="3" s="1"/>
  <c r="G38" i="3" a="1"/>
  <c r="G38" i="3" s="1"/>
  <c r="J38" i="3" s="1"/>
  <c r="M38" i="3" s="1"/>
  <c r="G39" i="3" a="1"/>
  <c r="G39" i="3" s="1"/>
  <c r="J39" i="3" s="1"/>
  <c r="M39" i="3" s="1"/>
  <c r="G40" i="3" a="1"/>
  <c r="G40" i="3" s="1"/>
  <c r="J40" i="3" s="1"/>
  <c r="M40" i="3" s="1"/>
  <c r="G41" i="3" a="1"/>
  <c r="G41" i="3" s="1"/>
  <c r="J41" i="3" s="1"/>
  <c r="M41" i="3" s="1"/>
  <c r="G42" i="3" a="1"/>
  <c r="G42" i="3" s="1"/>
  <c r="J42" i="3" s="1"/>
  <c r="M42" i="3" s="1"/>
  <c r="G43" i="3" a="1"/>
  <c r="G43" i="3" s="1"/>
  <c r="J43" i="3" s="1"/>
  <c r="M43" i="3" s="1"/>
  <c r="G44" i="3" a="1"/>
  <c r="G44" i="3" s="1"/>
  <c r="J44" i="3" s="1"/>
  <c r="M44" i="3" s="1"/>
  <c r="H39" i="3" a="1"/>
  <c r="H39" i="3" s="1"/>
  <c r="K39" i="3" s="1"/>
  <c r="N39" i="3" s="1"/>
  <c r="D13" i="3" s="1"/>
  <c r="D14" i="3" s="1"/>
  <c r="H40" i="3" a="1"/>
  <c r="H40" i="3" s="1"/>
  <c r="K40" i="3" s="1"/>
  <c r="N40" i="3" s="1"/>
  <c r="H43" i="3" a="1"/>
  <c r="H43" i="3" s="1"/>
  <c r="K43" i="3" s="1"/>
  <c r="N43" i="3" s="1"/>
</calcChain>
</file>

<file path=xl/sharedStrings.xml><?xml version="1.0" encoding="utf-8"?>
<sst xmlns="http://schemas.openxmlformats.org/spreadsheetml/2006/main" count="413" uniqueCount="171">
  <si>
    <t>La présente notice explicite les calculs réalisés pour modéliser les services écosystémiques dans Ecobalyse (version 2.7 en date du 20/12/2024)</t>
  </si>
  <si>
    <t>L'onglet "cultures" permet de modéliser les trois services écosystémiques attachés à des cultures</t>
  </si>
  <si>
    <t>L'onglet "Elevages" permet de modéliser les deux services écosystémiques strictement attachés aux produits d'élevage, ainsi qu eles 3 services écosystémiques "cultures" calculés à partir de la ration alimentaire de l'élevage concerné (rapporté au kg de produit)</t>
  </si>
  <si>
    <t>L'onglet "Références par groupe de culture" explicite les paramètres établis pour chacun des 28 groupes de culture et chacun des 3 services écosystémiques "cultures"</t>
  </si>
  <si>
    <t>L'onglet "Détail chargement" explicite les données considérées pour le complément "chargement territorial". Des détails doivent être apportés sur l'origine de ces données.</t>
  </si>
  <si>
    <t>Code couleur</t>
  </si>
  <si>
    <t>Sur fond bleu, les paramètres à renseigner pour chaque ingrédient dont on cherche à modéliser les services écosystémiques</t>
  </si>
  <si>
    <t>Sur fond jaune, les paramètres clés des formules de calcul qui sont implémentées (pour en tester notamment la variabilité)</t>
  </si>
  <si>
    <t>Paramètres</t>
  </si>
  <si>
    <t>Surface mobilisée</t>
  </si>
  <si>
    <t>Surface à renseigner (en m2.an). La surface peut être récupérée sur Simapro ou via l'explorateur.</t>
  </si>
  <si>
    <t>Groupe</t>
  </si>
  <si>
    <t>MAIS GRAIN ET ENSILAGE</t>
  </si>
  <si>
    <t>1 groupe cultural à sélectionner parmis la liste de 28 groupes listés en colonne 1 du tableau de l'onglet "all"</t>
  </si>
  <si>
    <t>Scénario</t>
  </si>
  <si>
    <t>organic</t>
  </si>
  <si>
    <t>1 scénario de culture à sélectionner entre 'référence', 'bio' et 'import'.</t>
  </si>
  <si>
    <t>Formules de calcul</t>
  </si>
  <si>
    <t>Haies</t>
  </si>
  <si>
    <t>Taille_parcelle</t>
  </si>
  <si>
    <t>Diversité</t>
  </si>
  <si>
    <t>Seuil haut</t>
  </si>
  <si>
    <t>N/A</t>
  </si>
  <si>
    <t>Paramètres mobilisés à l'étape 2 du calcul (ci-dessous). Ces paramètres sont susceptibles d'être débattus, donc modifiés. S'il est possible de les faire apparaître clairement dans le code, cela pourrait grandement faciliter les mises à jour.</t>
  </si>
  <si>
    <t>Seuil bas</t>
  </si>
  <si>
    <t>unité</t>
  </si>
  <si>
    <t>ml.ha</t>
  </si>
  <si>
    <t>ha</t>
  </si>
  <si>
    <t>Valorisation max</t>
  </si>
  <si>
    <t>Un simple paramètre qui permettrait de décaler les courbes vers le bas pour transformer des services écosystémiques en moindres impacts</t>
  </si>
  <si>
    <t>Coefficient "pondération"</t>
  </si>
  <si>
    <t>Un coefficient permettant de moduler l'amplitude donnée à la valorisation du service écosystémique</t>
  </si>
  <si>
    <t>Etape 1
Complément brut</t>
  </si>
  <si>
    <t>La première étape consiste à sélectionner, dans le tableau de l'onglet "all", les valeurs de référence de chacun des 3 compléments pour le groupe et le scénario concerné</t>
  </si>
  <si>
    <t>Etape 2
Complément après fonction</t>
  </si>
  <si>
    <t>La seconde étape consiste à appliquer la fonction définie pour chacun des compléments au complément brut correspondant au groupe et au scénario choisi.</t>
  </si>
  <si>
    <t>Etape 3
Complément après surface</t>
  </si>
  <si>
    <t>La troisième étape consiste à multiplier la valeur tirée de l'étape 2 par la surface mobilisée, renseignée comme paramètre tout en haut</t>
  </si>
  <si>
    <t>Etape 4
Complément après application du coefficient de "pondération"</t>
  </si>
  <si>
    <t>La dernière étape consiste à multiplier la valeur tirée de l'étape 3 par le coefficient de "pondération" qui permet de moduler l'amplitude donnée à la valorisation du service écosystémique.</t>
  </si>
  <si>
    <t>Surface de prairies permanentes</t>
  </si>
  <si>
    <t>Surface à renseigner (en m2.an). La surface peut être récupérée sur un outil comme Simapro ou via l'explorateur.</t>
  </si>
  <si>
    <t>Surface de prairies temporaires</t>
  </si>
  <si>
    <t>Non utilisé aujourd'hui mais à renseigner en cas d'évolution de la méthodologie</t>
  </si>
  <si>
    <t>Groupe animal 1</t>
  </si>
  <si>
    <t>Bovins</t>
  </si>
  <si>
    <t>Groupe animal 2</t>
  </si>
  <si>
    <t>vache</t>
  </si>
  <si>
    <t>Type de production animale</t>
  </si>
  <si>
    <t>viande</t>
  </si>
  <si>
    <t>Scenario</t>
  </si>
  <si>
    <t>Référence</t>
  </si>
  <si>
    <t>Prairies (ici que permanentes)</t>
  </si>
  <si>
    <t>Chargement</t>
  </si>
  <si>
    <t>Coef "pondération"</t>
  </si>
  <si>
    <t>Chargement groupe</t>
  </si>
  <si>
    <t>/UGB</t>
  </si>
  <si>
    <t>UGB/kg</t>
  </si>
  <si>
    <t>UGB/kg de produit (viande/lait/oeuf)</t>
  </si>
  <si>
    <t>Etape 3 - Complément avant coef</t>
  </si>
  <si>
    <t>/kg de produit (viande/lait/oeuf)</t>
  </si>
  <si>
    <t>Etape 4 - Complément après coef</t>
  </si>
  <si>
    <t>Caractérisation de chaque contribution à la ration</t>
  </si>
  <si>
    <t>Etape 1 - complément brut</t>
  </si>
  <si>
    <t>Etape 3-3' - complément contribution à la ration (avant coef)</t>
  </si>
  <si>
    <t>Paramètres ration</t>
  </si>
  <si>
    <t>Surface (m2.an)</t>
  </si>
  <si>
    <t>PRAIRIES PERMANENTES</t>
  </si>
  <si>
    <t>reference</t>
  </si>
  <si>
    <t>PRAIRIES TEMPORAIRES</t>
  </si>
  <si>
    <t>Etape 3 - complément ingrédient (avant coef)</t>
  </si>
  <si>
    <t>Etape 3' - complément contribution à la ration (avant coef)</t>
  </si>
  <si>
    <t>Surface/kg (m2.an)</t>
  </si>
  <si>
    <t>Maïs FR</t>
  </si>
  <si>
    <t>Maïs FR bio</t>
  </si>
  <si>
    <t>Maïs importé</t>
  </si>
  <si>
    <t>import</t>
  </si>
  <si>
    <t>Ensilage maïs</t>
  </si>
  <si>
    <t>Ensilage maïs bio</t>
  </si>
  <si>
    <t>Blé FR</t>
  </si>
  <si>
    <t>BLE TENDRE</t>
  </si>
  <si>
    <t>Blé FR bio</t>
  </si>
  <si>
    <t>Blé importé</t>
  </si>
  <si>
    <t>Soja FR</t>
  </si>
  <si>
    <t>AUTRES OLEAGINEUX</t>
  </si>
  <si>
    <t>Soja FR bio</t>
  </si>
  <si>
    <t>Soja importé</t>
  </si>
  <si>
    <t xml:space="preserve">Autre oléoprotéagineux importé </t>
  </si>
  <si>
    <t>Orge FR</t>
  </si>
  <si>
    <t>ORGE</t>
  </si>
  <si>
    <t>Orge FR bio</t>
  </si>
  <si>
    <t>Orge importé</t>
  </si>
  <si>
    <t>Avoine FR</t>
  </si>
  <si>
    <t>AUTRES CEREALES</t>
  </si>
  <si>
    <t>Avoine FR bio</t>
  </si>
  <si>
    <t>Avoine importée</t>
  </si>
  <si>
    <t>Triticale FR</t>
  </si>
  <si>
    <t>Triticale FR bio</t>
  </si>
  <si>
    <t>Pois (autre que soja) FR</t>
  </si>
  <si>
    <t>PROTEAGINEUX</t>
  </si>
  <si>
    <t>Pois (autre que soja) FR bio</t>
  </si>
  <si>
    <t>Luzerne bio</t>
  </si>
  <si>
    <t>Tournesol FR</t>
  </si>
  <si>
    <t>Tournesol FR bio</t>
  </si>
  <si>
    <t>hedges</t>
  </si>
  <si>
    <t>plotSize</t>
  </si>
  <si>
    <t>cropDiversity</t>
  </si>
  <si>
    <t>Bio</t>
  </si>
  <si>
    <t>Import</t>
  </si>
  <si>
    <t>group</t>
  </si>
  <si>
    <t>COLZA</t>
  </si>
  <si>
    <t>TOURNESOL</t>
  </si>
  <si>
    <t>PLANTES A FIBRES</t>
  </si>
  <si>
    <t>SEMENCES</t>
  </si>
  <si>
    <t>GEL (surfaces gelées sans production)</t>
  </si>
  <si>
    <t>GEL INDUSTRIEL</t>
  </si>
  <si>
    <t>AUTRES GELS</t>
  </si>
  <si>
    <t>RIZ</t>
  </si>
  <si>
    <t>LEGUMINEUSES A GRAIN</t>
  </si>
  <si>
    <t>FOURRAGE</t>
  </si>
  <si>
    <t>ESTIVES LANDES</t>
  </si>
  <si>
    <t>VERGERS</t>
  </si>
  <si>
    <t>VIGNES</t>
  </si>
  <si>
    <t>FRUITS A COQUES</t>
  </si>
  <si>
    <t>OLIVIERS</t>
  </si>
  <si>
    <t>AUTRES CULTURES INDUSTRIELLES</t>
  </si>
  <si>
    <t>LEGUMES-FLEURS</t>
  </si>
  <si>
    <t>CANNE A SUCRE</t>
  </si>
  <si>
    <t>ARBORICULTURE</t>
  </si>
  <si>
    <t>DIVERS</t>
  </si>
  <si>
    <t>catégorie 1</t>
  </si>
  <si>
    <t>catégorie 2</t>
  </si>
  <si>
    <t>type</t>
  </si>
  <si>
    <t>valeur</t>
  </si>
  <si>
    <t>Clé</t>
  </si>
  <si>
    <t>bovins</t>
  </si>
  <si>
    <t>lait</t>
  </si>
  <si>
    <t>kg</t>
  </si>
  <si>
    <t>bovinsvachelait</t>
  </si>
  <si>
    <t>UGB/L</t>
  </si>
  <si>
    <t>kg lait/UGB</t>
  </si>
  <si>
    <t>caprins</t>
  </si>
  <si>
    <t>chèvre</t>
  </si>
  <si>
    <t>caprinschèvrelait</t>
  </si>
  <si>
    <t>kg/UGB</t>
  </si>
  <si>
    <t>ovins</t>
  </si>
  <si>
    <t>mouton</t>
  </si>
  <si>
    <t>ovinsmoutonlait</t>
  </si>
  <si>
    <t>volailles</t>
  </si>
  <si>
    <t>poulet</t>
  </si>
  <si>
    <t>oeuf</t>
  </si>
  <si>
    <t>volaillespouletoeuf</t>
  </si>
  <si>
    <t>bovinsvacheviande</t>
  </si>
  <si>
    <t>kg viande /UGB</t>
  </si>
  <si>
    <t>porcins</t>
  </si>
  <si>
    <t>porc</t>
  </si>
  <si>
    <t>porcinsporcviande</t>
  </si>
  <si>
    <t>UGB/kg viande porc</t>
  </si>
  <si>
    <t>volaillespouletviande</t>
  </si>
  <si>
    <t>ovinsmoutonviande</t>
  </si>
  <si>
    <t>agneau</t>
  </si>
  <si>
    <t>ovinsagneauviande</t>
  </si>
  <si>
    <t>Catégorie 1</t>
  </si>
  <si>
    <t>Catégorie 2</t>
  </si>
  <si>
    <t>Type</t>
  </si>
  <si>
    <t>Equidés</t>
  </si>
  <si>
    <t>lapins</t>
  </si>
  <si>
    <t>poule</t>
  </si>
  <si>
    <t>Onglet à ajouter pour expliciter ce tableau de chargement</t>
  </si>
  <si>
    <t>equidés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</si>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</sst>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#,##0.000000"/>
    <numFmt numFmtId="167" formatCode="#,##0.0000"/>
    <numFmt numFmtId="168" formatCode="#,##0.0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i/>
      <sz val="10"/>
      <color rgb="FF666666"/>
      <name val="Arial"/>
      <scheme val="minor"/>
    </font>
    <font>
      <sz val="10"/>
      <color rgb="FFFF0000"/>
      <name val="Arial"/>
      <scheme val="minor"/>
    </font>
    <font>
      <sz val="10"/>
      <name val="Arial"/>
    </font>
    <font>
      <i/>
      <sz val="10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/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/>
    <xf numFmtId="0" fontId="1" fillId="2" borderId="1" xfId="0" applyFont="1" applyFill="1" applyBorder="1" applyAlignment="1"/>
    <xf numFmtId="165" fontId="1" fillId="0" borderId="0" xfId="0" applyNumberFormat="1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6" fontId="1" fillId="0" borderId="1" xfId="0" applyNumberFormat="1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1" fillId="0" borderId="1" xfId="0" applyFont="1" applyBorder="1" applyAlignment="1"/>
    <xf numFmtId="0" fontId="1" fillId="0" borderId="6" xfId="0" applyFont="1" applyBorder="1" applyAlignment="1"/>
    <xf numFmtId="164" fontId="1" fillId="0" borderId="6" xfId="0" applyNumberFormat="1" applyFont="1" applyBorder="1" applyAlignment="1"/>
    <xf numFmtId="164" fontId="7" fillId="0" borderId="1" xfId="0" applyNumberFormat="1" applyFont="1" applyBorder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right"/>
    </xf>
    <xf numFmtId="0" fontId="1" fillId="2" borderId="6" xfId="0" applyFont="1" applyFill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/>
    </xf>
    <xf numFmtId="167" fontId="1" fillId="0" borderId="0" xfId="0" applyNumberFormat="1" applyFont="1"/>
    <xf numFmtId="164" fontId="8" fillId="5" borderId="1" xfId="0" applyNumberFormat="1" applyFont="1" applyFill="1" applyBorder="1" applyAlignment="1"/>
    <xf numFmtId="164" fontId="1" fillId="5" borderId="1" xfId="0" applyNumberFormat="1" applyFont="1" applyFill="1" applyBorder="1" applyAlignment="1"/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 applyAlignment="1"/>
    <xf numFmtId="0" fontId="1" fillId="5" borderId="0" xfId="0" applyFont="1" applyFill="1"/>
    <xf numFmtId="0" fontId="1" fillId="5" borderId="0" xfId="0" applyFont="1" applyFill="1" applyAlignment="1"/>
    <xf numFmtId="1" fontId="1" fillId="0" borderId="0" xfId="0" applyNumberFormat="1" applyFont="1" applyAlignment="1"/>
    <xf numFmtId="0" fontId="1" fillId="0" borderId="0" xfId="0" applyFont="1"/>
    <xf numFmtId="167" fontId="1" fillId="0" borderId="1" xfId="0" applyNumberFormat="1" applyFont="1" applyBorder="1" applyAlignment="1"/>
    <xf numFmtId="0" fontId="2" fillId="0" borderId="1" xfId="0" applyFont="1" applyBorder="1" applyAlignment="1"/>
    <xf numFmtId="168" fontId="1" fillId="0" borderId="1" xfId="0" applyNumberFormat="1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1" fillId="0" borderId="10" xfId="0" applyFont="1" applyBorder="1"/>
    <xf numFmtId="0" fontId="2" fillId="5" borderId="0" xfId="0" applyFont="1" applyFill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3" xfId="0" applyFont="1" applyBorder="1" applyAlignment="1"/>
    <xf numFmtId="0" fontId="6" fillId="0" borderId="4" xfId="0" applyFont="1" applyBorder="1"/>
    <xf numFmtId="0" fontId="6" fillId="0" borderId="5" xfId="0" applyFont="1" applyBorder="1"/>
    <xf numFmtId="0" fontId="1" fillId="0" borderId="7" xfId="0" applyFont="1" applyBorder="1" applyAlignment="1"/>
    <xf numFmtId="0" fontId="6" fillId="0" borderId="8" xfId="0" applyFont="1" applyBorder="1"/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workbookViewId="0"/>
  </sheetViews>
  <sheetFormatPr baseColWidth="10" defaultColWidth="12.6640625" defaultRowHeight="15.75" customHeight="1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7" spans="1:2" x14ac:dyDescent="0.25">
      <c r="A7" s="1" t="s">
        <v>5</v>
      </c>
    </row>
    <row r="8" spans="1:2" x14ac:dyDescent="0.25">
      <c r="A8" s="2"/>
      <c r="B8" s="1" t="s">
        <v>6</v>
      </c>
    </row>
    <row r="9" spans="1:2" x14ac:dyDescent="0.25">
      <c r="A9" s="3"/>
      <c r="B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25"/>
  <cols>
    <col min="1" max="1" width="21.33203125" customWidth="1"/>
    <col min="2" max="2" width="20.88671875" customWidth="1"/>
  </cols>
  <sheetData>
    <row r="1" spans="1:26" x14ac:dyDescent="0.25">
      <c r="A1" s="4" t="s">
        <v>8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7" t="s">
        <v>9</v>
      </c>
      <c r="B2" s="8">
        <v>1.46</v>
      </c>
      <c r="C2" s="9" t="s">
        <v>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7" t="s">
        <v>11</v>
      </c>
      <c r="B3" s="10" t="s">
        <v>12</v>
      </c>
      <c r="C3" s="9" t="s">
        <v>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7" t="s">
        <v>14</v>
      </c>
      <c r="B4" s="10" t="s">
        <v>15</v>
      </c>
      <c r="C4" s="9" t="s">
        <v>16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1" t="s">
        <v>17</v>
      </c>
      <c r="B6" s="12" t="s">
        <v>18</v>
      </c>
      <c r="C6" s="12" t="s">
        <v>19</v>
      </c>
      <c r="D6" s="12" t="s">
        <v>20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3" t="s">
        <v>21</v>
      </c>
      <c r="B7" s="14">
        <v>140</v>
      </c>
      <c r="C7" s="15" t="s">
        <v>22</v>
      </c>
      <c r="D7" s="16">
        <v>15</v>
      </c>
      <c r="E7" s="70" t="s">
        <v>23</v>
      </c>
      <c r="F7" s="71"/>
      <c r="G7" s="71"/>
      <c r="H7" s="71"/>
      <c r="I7" s="71"/>
      <c r="J7" s="7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3" t="s">
        <v>24</v>
      </c>
      <c r="B8" s="15" t="s">
        <v>22</v>
      </c>
      <c r="C8" s="14">
        <v>8</v>
      </c>
      <c r="D8" s="14">
        <v>7.5</v>
      </c>
      <c r="E8" s="71"/>
      <c r="F8" s="71"/>
      <c r="G8" s="71"/>
      <c r="H8" s="71"/>
      <c r="I8" s="71"/>
      <c r="J8" s="71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7" t="s">
        <v>25</v>
      </c>
      <c r="B9" s="18" t="s">
        <v>26</v>
      </c>
      <c r="C9" s="18" t="s">
        <v>27</v>
      </c>
      <c r="D9" s="18"/>
      <c r="E9" s="71"/>
      <c r="F9" s="71"/>
      <c r="G9" s="71"/>
      <c r="H9" s="71"/>
      <c r="I9" s="71"/>
      <c r="J9" s="7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9" t="s">
        <v>28</v>
      </c>
      <c r="B10" s="20">
        <v>1</v>
      </c>
      <c r="C10" s="20">
        <v>1</v>
      </c>
      <c r="D10" s="20">
        <f>D7-D8</f>
        <v>7.5</v>
      </c>
      <c r="E10" s="72" t="s">
        <v>29</v>
      </c>
      <c r="F10" s="71"/>
      <c r="G10" s="71"/>
      <c r="H10" s="71"/>
      <c r="I10" s="71"/>
      <c r="J10" s="7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3" t="s">
        <v>30</v>
      </c>
      <c r="B11" s="14">
        <v>3</v>
      </c>
      <c r="C11" s="14">
        <v>4</v>
      </c>
      <c r="D11" s="14">
        <v>1.5</v>
      </c>
      <c r="E11" s="72" t="s">
        <v>31</v>
      </c>
      <c r="F11" s="71"/>
      <c r="G11" s="71"/>
      <c r="H11" s="71"/>
      <c r="I11" s="71"/>
      <c r="J11" s="7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21"/>
      <c r="B13" s="12" t="s">
        <v>18</v>
      </c>
      <c r="C13" s="12" t="s">
        <v>19</v>
      </c>
      <c r="D13" s="12" t="s">
        <v>20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12" t="s">
        <v>32</v>
      </c>
      <c r="B14" s="21">
        <f t="array" ref="B14">INDEX('Références par groupe de cultur'!1:1003,MATCH($B$3,'Références par groupe de cultur'!$A:$A,0),MATCH(B$13&amp;$B$4,'Références par groupe de cultur'!$5:$5,0))</f>
        <v>78</v>
      </c>
      <c r="C14" s="21">
        <f t="array" ref="C14">INDEX('Références par groupe de cultur'!1:1003,MATCH($B$3,'Références par groupe de cultur'!$A:$A,0),MATCH(C$13&amp;$B$4,'Références par groupe de cultur'!$5:$5,0))</f>
        <v>4</v>
      </c>
      <c r="D14" s="21">
        <f t="array" ref="D14">INDEX('Références par groupe de cultur'!1:1003,MATCH($B$3,'Références par groupe de cultur'!$A:$A,0),MATCH(D$13&amp;$B$4,'Références par groupe de cultur'!$5:$5,0))</f>
        <v>8.5440000000000005</v>
      </c>
      <c r="E14" s="73" t="s">
        <v>33</v>
      </c>
      <c r="F14" s="71"/>
      <c r="G14" s="71"/>
      <c r="H14" s="71"/>
      <c r="I14" s="71"/>
      <c r="J14" s="7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12" t="s">
        <v>34</v>
      </c>
      <c r="B15" s="22">
        <f>MIN(1,B14/B7)-1+B10</f>
        <v>0.55714285714285716</v>
      </c>
      <c r="C15" s="22">
        <f>MAX((1-C14/C8),0)-1+C10</f>
        <v>0.5</v>
      </c>
      <c r="D15" s="22">
        <f>MIN(MAX(0,D14-D8),D7-D8)-(D7-D8)+D10</f>
        <v>1.0440000000000005</v>
      </c>
      <c r="E15" s="73" t="s">
        <v>35</v>
      </c>
      <c r="F15" s="71"/>
      <c r="G15" s="71"/>
      <c r="H15" s="71"/>
      <c r="I15" s="71"/>
      <c r="J15" s="7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2" t="s">
        <v>36</v>
      </c>
      <c r="B16" s="23">
        <f t="shared" ref="B16:D16" si="0">B15*$B2</f>
        <v>0.81342857142857139</v>
      </c>
      <c r="C16" s="23">
        <f t="shared" si="0"/>
        <v>0.73</v>
      </c>
      <c r="D16" s="23">
        <f t="shared" si="0"/>
        <v>1.5242400000000007</v>
      </c>
      <c r="E16" s="73" t="s">
        <v>37</v>
      </c>
      <c r="F16" s="71"/>
      <c r="G16" s="71"/>
      <c r="H16" s="71"/>
      <c r="I16" s="71"/>
      <c r="J16" s="7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24" t="s">
        <v>38</v>
      </c>
      <c r="B17" s="25">
        <f t="shared" ref="B17:D17" si="1">B16*B11</f>
        <v>2.4402857142857144</v>
      </c>
      <c r="C17" s="25">
        <f t="shared" si="1"/>
        <v>2.92</v>
      </c>
      <c r="D17" s="25">
        <f t="shared" si="1"/>
        <v>2.2863600000000011</v>
      </c>
      <c r="E17" s="73" t="s">
        <v>39</v>
      </c>
      <c r="F17" s="71"/>
      <c r="G17" s="71"/>
      <c r="H17" s="71"/>
      <c r="I17" s="71"/>
      <c r="J17" s="7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E16:J16"/>
    <mergeCell ref="E17:J17"/>
    <mergeCell ref="E7:J9"/>
    <mergeCell ref="E10:J10"/>
    <mergeCell ref="E11:J11"/>
    <mergeCell ref="E14:J14"/>
    <mergeCell ref="E15:J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'Références par groupe de cultur'!$A$8:$A$35</xm:f>
          </x14:formula1>
          <xm:sqref>B3</xm:sqref>
        </x14:dataValidation>
        <x14:dataValidation type="list" allowBlank="1" showErrorMessage="1" xr:uid="{00000000-0002-0000-0100-000001000000}">
          <x14:formula1>
            <xm:f>'Références par groupe de cultur'!$B$3:$D$3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75"/>
  <sheetViews>
    <sheetView workbookViewId="0"/>
  </sheetViews>
  <sheetFormatPr baseColWidth="10" defaultColWidth="12.6640625" defaultRowHeight="15.75" customHeight="1" x14ac:dyDescent="0.25"/>
  <cols>
    <col min="1" max="1" width="27" customWidth="1"/>
    <col min="3" max="3" width="18.88671875" customWidth="1"/>
    <col min="4" max="4" width="15.21875" customWidth="1"/>
    <col min="5" max="5" width="16.109375" customWidth="1"/>
  </cols>
  <sheetData>
    <row r="1" spans="1:14" x14ac:dyDescent="0.25">
      <c r="A1" s="26" t="s">
        <v>8</v>
      </c>
    </row>
    <row r="2" spans="1:14" x14ac:dyDescent="0.25">
      <c r="A2" s="1" t="s">
        <v>40</v>
      </c>
      <c r="B2" s="27">
        <v>37.5</v>
      </c>
      <c r="C2" s="9" t="s">
        <v>41</v>
      </c>
    </row>
    <row r="3" spans="1:14" x14ac:dyDescent="0.25">
      <c r="A3" s="1" t="s">
        <v>42</v>
      </c>
      <c r="B3" s="27">
        <v>5.05</v>
      </c>
      <c r="C3" s="9" t="s">
        <v>43</v>
      </c>
    </row>
    <row r="4" spans="1:14" x14ac:dyDescent="0.25">
      <c r="A4" s="1" t="s">
        <v>44</v>
      </c>
      <c r="B4" s="27" t="s">
        <v>45</v>
      </c>
    </row>
    <row r="5" spans="1:14" x14ac:dyDescent="0.25">
      <c r="A5" s="1" t="s">
        <v>46</v>
      </c>
      <c r="B5" s="27" t="s">
        <v>47</v>
      </c>
    </row>
    <row r="6" spans="1:14" x14ac:dyDescent="0.25">
      <c r="A6" s="1" t="s">
        <v>48</v>
      </c>
      <c r="B6" s="27" t="s">
        <v>49</v>
      </c>
      <c r="H6" s="28"/>
      <c r="I6" s="28"/>
      <c r="J6" s="28"/>
      <c r="K6" s="28"/>
      <c r="L6" s="28"/>
    </row>
    <row r="7" spans="1:14" x14ac:dyDescent="0.25">
      <c r="A7" s="1" t="s">
        <v>50</v>
      </c>
      <c r="B7" s="27" t="s">
        <v>51</v>
      </c>
    </row>
    <row r="9" spans="1:14" x14ac:dyDescent="0.25">
      <c r="A9" s="29" t="s">
        <v>17</v>
      </c>
      <c r="B9" s="30" t="str">
        <f t="shared" ref="B9:D9" si="0">L17</f>
        <v>Haies</v>
      </c>
      <c r="C9" s="30" t="str">
        <f t="shared" si="0"/>
        <v>Taille_parcelle</v>
      </c>
      <c r="D9" s="30" t="str">
        <f t="shared" si="0"/>
        <v>Diversité</v>
      </c>
      <c r="E9" s="31" t="s">
        <v>52</v>
      </c>
      <c r="F9" s="18" t="s">
        <v>53</v>
      </c>
    </row>
    <row r="10" spans="1:14" x14ac:dyDescent="0.25">
      <c r="A10" s="1" t="s">
        <v>54</v>
      </c>
      <c r="B10" s="32">
        <f>Cultures!B11</f>
        <v>3</v>
      </c>
      <c r="C10" s="32">
        <f>Cultures!C11</f>
        <v>4</v>
      </c>
      <c r="D10" s="32">
        <f>Cultures!D11</f>
        <v>1.5</v>
      </c>
      <c r="E10" s="14">
        <v>7</v>
      </c>
      <c r="F10" s="14">
        <v>3000</v>
      </c>
      <c r="G10" s="1"/>
    </row>
    <row r="11" spans="1:14" x14ac:dyDescent="0.25">
      <c r="A11" s="1" t="s">
        <v>55</v>
      </c>
      <c r="F11" s="33">
        <f t="array" ref="F11">INDEX('Détail chargement'!B34:D40,MATCH(B4,'Détail chargement'!A34:A40,0),MATCH(B7,'Détail chargement'!B33:D33,0))</f>
        <v>-0.85</v>
      </c>
      <c r="G11" s="1" t="s">
        <v>56</v>
      </c>
    </row>
    <row r="12" spans="1:14" x14ac:dyDescent="0.25">
      <c r="A12" s="1" t="s">
        <v>57</v>
      </c>
      <c r="F12" s="34">
        <f t="array" ref="F12">INDEX('Détail chargement'!J2:J10,MATCH(B4&amp;B5&amp;B6,'Détail chargement'!I2:I10,0),1)</f>
        <v>3.0000000000000001E-3</v>
      </c>
      <c r="G12" s="1" t="s">
        <v>58</v>
      </c>
    </row>
    <row r="13" spans="1:14" x14ac:dyDescent="0.25">
      <c r="A13" s="1" t="s">
        <v>59</v>
      </c>
      <c r="B13" s="35">
        <f t="shared" ref="B13:D13" si="1">SUM(L18:L47)</f>
        <v>34.67726271428571</v>
      </c>
      <c r="C13" s="35">
        <f t="shared" si="1"/>
        <v>29.3187675</v>
      </c>
      <c r="D13" s="35">
        <f t="shared" si="1"/>
        <v>0</v>
      </c>
      <c r="E13" s="36">
        <f>B2</f>
        <v>37.5</v>
      </c>
      <c r="F13" s="33">
        <f>F11*F12</f>
        <v>-2.5500000000000002E-3</v>
      </c>
      <c r="G13" s="1" t="s">
        <v>60</v>
      </c>
    </row>
    <row r="14" spans="1:14" x14ac:dyDescent="0.25">
      <c r="A14" s="29" t="s">
        <v>61</v>
      </c>
      <c r="B14" s="37">
        <f t="shared" ref="B14:F14" si="2">B13*B10</f>
        <v>104.03178814285712</v>
      </c>
      <c r="C14" s="37">
        <f t="shared" si="2"/>
        <v>117.27507</v>
      </c>
      <c r="D14" s="37">
        <f t="shared" si="2"/>
        <v>0</v>
      </c>
      <c r="E14" s="37">
        <f t="shared" si="2"/>
        <v>262.5</v>
      </c>
      <c r="F14" s="37">
        <f t="shared" si="2"/>
        <v>-7.65</v>
      </c>
    </row>
    <row r="16" spans="1:14" x14ac:dyDescent="0.25">
      <c r="C16" s="74" t="s">
        <v>62</v>
      </c>
      <c r="D16" s="75"/>
      <c r="E16" s="76"/>
      <c r="F16" s="74" t="s">
        <v>63</v>
      </c>
      <c r="G16" s="75"/>
      <c r="H16" s="76"/>
      <c r="I16" s="74" t="s">
        <v>64</v>
      </c>
      <c r="J16" s="75"/>
      <c r="K16" s="76"/>
      <c r="L16" s="74" t="s">
        <v>64</v>
      </c>
      <c r="M16" s="75"/>
      <c r="N16" s="76"/>
    </row>
    <row r="17" spans="1:19" x14ac:dyDescent="0.25">
      <c r="A17" s="26" t="s">
        <v>65</v>
      </c>
      <c r="C17" s="38" t="s">
        <v>11</v>
      </c>
      <c r="D17" s="38" t="s">
        <v>50</v>
      </c>
      <c r="E17" s="38" t="s">
        <v>66</v>
      </c>
      <c r="F17" s="38" t="s">
        <v>18</v>
      </c>
      <c r="G17" s="38" t="s">
        <v>19</v>
      </c>
      <c r="H17" s="38" t="s">
        <v>20</v>
      </c>
      <c r="I17" s="38" t="s">
        <v>18</v>
      </c>
      <c r="J17" s="38" t="s">
        <v>19</v>
      </c>
      <c r="K17" s="38" t="s">
        <v>20</v>
      </c>
      <c r="L17" s="38" t="s">
        <v>18</v>
      </c>
      <c r="M17" s="38" t="s">
        <v>19</v>
      </c>
      <c r="N17" s="38" t="s">
        <v>20</v>
      </c>
      <c r="O17" s="1"/>
      <c r="S17" s="1"/>
    </row>
    <row r="18" spans="1:19" x14ac:dyDescent="0.25">
      <c r="A18" s="17" t="s">
        <v>67</v>
      </c>
      <c r="B18" s="28"/>
      <c r="C18" s="38" t="s">
        <v>67</v>
      </c>
      <c r="D18" s="39" t="s">
        <v>68</v>
      </c>
      <c r="E18" s="38">
        <f t="shared" ref="E18:E19" si="3">B2</f>
        <v>37.5</v>
      </c>
      <c r="F18" s="33">
        <f t="array" ref="F18">INDEX('Références par groupe de cultur'!$1:$1003,MATCH($C18,'Références par groupe de cultur'!$A:$A,0),MATCH(F$17&amp;$D18,'Références par groupe de cultur'!$5:$5,0))</f>
        <v>107</v>
      </c>
      <c r="G18" s="33">
        <f t="array" ref="G18">INDEX('Références par groupe de cultur'!$1:$1003,MATCH($C18,'Références par groupe de cultur'!$A:$A,0),MATCH(G$17&amp;$D18,'Références par groupe de cultur'!$5:$5,0))</f>
        <v>3</v>
      </c>
      <c r="H18" s="33">
        <f t="array" ref="H18">INDEX('Références par groupe de cultur'!$1:$1003,MATCH($C18,'Références par groupe de cultur'!$A:$A,0),MATCH(H$17&amp;$D18,'Références par groupe de cultur'!$5:$5,0))</f>
        <v>4.6909999999999998</v>
      </c>
      <c r="I18" s="40">
        <f>(MIN(1,F18/Cultures!$B$7)-1+Cultures!$B$10)*E18</f>
        <v>28.660714285714285</v>
      </c>
      <c r="J18" s="40">
        <f>(MAX((1-G18/Cultures!$C$8),0)-1+Cultures!$C$10)*E18</f>
        <v>23.4375</v>
      </c>
      <c r="K18" s="40">
        <f>(MIN(MAX(0,H18-Cultures!$D$8),Cultures!$D$7-Cultures!$D$8)-(Cultures!$D$7-Cultures!$D$8)+Cultures!$D$10)*E18</f>
        <v>0</v>
      </c>
      <c r="L18" s="41">
        <f t="shared" ref="L18:N18" si="4">I18</f>
        <v>28.660714285714285</v>
      </c>
      <c r="M18" s="41">
        <f t="shared" si="4"/>
        <v>23.4375</v>
      </c>
      <c r="N18" s="41">
        <f t="shared" si="4"/>
        <v>0</v>
      </c>
    </row>
    <row r="19" spans="1:19" x14ac:dyDescent="0.25">
      <c r="A19" s="17" t="s">
        <v>69</v>
      </c>
      <c r="B19" s="28"/>
      <c r="C19" s="38" t="s">
        <v>69</v>
      </c>
      <c r="D19" s="39" t="s">
        <v>68</v>
      </c>
      <c r="E19" s="38">
        <f t="shared" si="3"/>
        <v>5.05</v>
      </c>
      <c r="F19" s="33">
        <f t="array" ref="F19">INDEX('Références par groupe de cultur'!$1:$1003,MATCH($C19,'Références par groupe de cultur'!$A:$A,0),MATCH(F$17&amp;$D19,'Références par groupe de cultur'!$5:$5,0))</f>
        <v>114</v>
      </c>
      <c r="G19" s="33">
        <f t="array" ref="G19">INDEX('Références par groupe de cultur'!$1:$1003,MATCH($C19,'Références par groupe de cultur'!$A:$A,0),MATCH(G$17&amp;$D19,'Références par groupe de cultur'!$5:$5,0))</f>
        <v>2</v>
      </c>
      <c r="H19" s="33">
        <f t="array" ref="H19">INDEX('Références par groupe de cultur'!$1:$1003,MATCH($C19,'Références par groupe de cultur'!$A:$A,0),MATCH(H$17&amp;$D19,'Références par groupe de cultur'!$5:$5,0))</f>
        <v>6.48</v>
      </c>
      <c r="I19" s="40">
        <f>(MIN(1,F19/Cultures!$B$7)-1+Cultures!$B$10)*E19</f>
        <v>4.1121428571428567</v>
      </c>
      <c r="J19" s="40">
        <f>(MAX((1-G19/Cultures!$C$8),0)-1+Cultures!$C$10)*E19</f>
        <v>3.7874999999999996</v>
      </c>
      <c r="K19" s="40">
        <f>(MIN(MAX(0,H19-Cultures!$D$8),Cultures!$D$7-Cultures!$D$8)-(Cultures!$D$7-Cultures!$D$8)+Cultures!$D$10)*E19</f>
        <v>0</v>
      </c>
      <c r="L19" s="41">
        <f t="shared" ref="L19:N19" si="5">I19</f>
        <v>4.1121428571428567</v>
      </c>
      <c r="M19" s="41">
        <f t="shared" si="5"/>
        <v>3.7874999999999996</v>
      </c>
      <c r="N19" s="41">
        <f t="shared" si="5"/>
        <v>0</v>
      </c>
    </row>
    <row r="20" spans="1:19" x14ac:dyDescent="0.25">
      <c r="A20" s="42"/>
      <c r="B20" s="43"/>
      <c r="C20" s="1"/>
      <c r="D20" s="1"/>
      <c r="E20" s="44"/>
      <c r="F20" s="1"/>
      <c r="G20" s="1"/>
      <c r="H20" s="1"/>
      <c r="I20" s="1"/>
      <c r="J20" s="1"/>
      <c r="K20" s="1"/>
      <c r="L20" s="1"/>
      <c r="M20" s="1"/>
      <c r="N20" s="1"/>
    </row>
    <row r="21" spans="1:19" x14ac:dyDescent="0.25">
      <c r="A21" s="42"/>
      <c r="B21" s="43"/>
      <c r="C21" s="77" t="s">
        <v>62</v>
      </c>
      <c r="D21" s="78"/>
      <c r="E21" s="79"/>
      <c r="F21" s="74" t="s">
        <v>63</v>
      </c>
      <c r="G21" s="75"/>
      <c r="H21" s="76"/>
      <c r="I21" s="74" t="s">
        <v>70</v>
      </c>
      <c r="J21" s="75"/>
      <c r="K21" s="76"/>
      <c r="L21" s="74" t="s">
        <v>71</v>
      </c>
      <c r="M21" s="75"/>
      <c r="N21" s="76"/>
    </row>
    <row r="22" spans="1:19" x14ac:dyDescent="0.25">
      <c r="A22" s="42"/>
      <c r="B22" s="43"/>
      <c r="C22" s="38" t="s">
        <v>11</v>
      </c>
      <c r="D22" s="38" t="s">
        <v>50</v>
      </c>
      <c r="E22" s="38" t="s">
        <v>72</v>
      </c>
      <c r="F22" s="38" t="s">
        <v>18</v>
      </c>
      <c r="G22" s="38" t="s">
        <v>19</v>
      </c>
      <c r="H22" s="38" t="s">
        <v>20</v>
      </c>
      <c r="I22" s="38" t="s">
        <v>18</v>
      </c>
      <c r="J22" s="38" t="s">
        <v>19</v>
      </c>
      <c r="K22" s="38" t="s">
        <v>20</v>
      </c>
      <c r="L22" s="38" t="s">
        <v>18</v>
      </c>
      <c r="M22" s="38" t="s">
        <v>19</v>
      </c>
      <c r="N22" s="38" t="s">
        <v>20</v>
      </c>
    </row>
    <row r="23" spans="1:19" x14ac:dyDescent="0.25">
      <c r="A23" s="42" t="s">
        <v>73</v>
      </c>
      <c r="B23" s="45"/>
      <c r="C23" s="39" t="s">
        <v>12</v>
      </c>
      <c r="D23" s="39" t="s">
        <v>68</v>
      </c>
      <c r="E23" s="46">
        <v>0.95299999999999996</v>
      </c>
      <c r="F23" s="39">
        <f t="array" ref="F23">INDEX('Références par groupe de cultur'!$1:$1003,MATCH($C23,'Références par groupe de cultur'!$A:$A,0),MATCH(F$22&amp;$D23,'Références par groupe de cultur'!$5:$5,0))</f>
        <v>68</v>
      </c>
      <c r="G23" s="39">
        <f t="array" ref="G23">INDEX('Références par groupe de cultur'!$1:$1003,MATCH($C23,'Références par groupe de cultur'!$A:$A,0),MATCH(G$22&amp;$D23,'Références par groupe de cultur'!$5:$5,0))</f>
        <v>4</v>
      </c>
      <c r="H23" s="39">
        <f t="array" ref="H23">INDEX('Références par groupe de cultur'!$1:$1003,MATCH($C23,'Références par groupe de cultur'!$A:$A,0),MATCH(H$22&amp;$D23,'Références par groupe de cultur'!$5:$5,0))</f>
        <v>6.4829999999999997</v>
      </c>
      <c r="I23" s="40">
        <f>(MIN(1,F23/Cultures!$B$7)-1+Cultures!$B$10)*E23</f>
        <v>0.46288571428571429</v>
      </c>
      <c r="J23" s="40">
        <f>(MAX((1-G23/Cultures!$C$8),0)-1+Cultures!$C$10)*E23</f>
        <v>0.47649999999999998</v>
      </c>
      <c r="K23" s="40">
        <f>(MIN(MAX(0,H23-Cultures!$D$8),Cultures!$D$7-Cultures!$D$8)-(Cultures!$D$7-Cultures!$D$8)+Cultures!$D$10)*E23</f>
        <v>0</v>
      </c>
      <c r="L23" s="39">
        <f t="shared" ref="L23:N23" si="6">I23*$B23</f>
        <v>0</v>
      </c>
      <c r="M23" s="39">
        <f t="shared" si="6"/>
        <v>0</v>
      </c>
      <c r="N23" s="39">
        <f t="shared" si="6"/>
        <v>0</v>
      </c>
    </row>
    <row r="24" spans="1:19" x14ac:dyDescent="0.25">
      <c r="A24" s="42" t="s">
        <v>74</v>
      </c>
      <c r="B24" s="47"/>
      <c r="C24" s="38" t="s">
        <v>12</v>
      </c>
      <c r="D24" s="38" t="s">
        <v>15</v>
      </c>
      <c r="E24" s="48">
        <v>1.46</v>
      </c>
      <c r="F24" s="39">
        <f t="array" ref="F24">INDEX('Références par groupe de cultur'!$1:$1003,MATCH($C24,'Références par groupe de cultur'!$A:$A,0),MATCH(F$22&amp;$D24,'Références par groupe de cultur'!$5:$5,0))</f>
        <v>78</v>
      </c>
      <c r="G24" s="39">
        <f t="array" ref="G24">INDEX('Références par groupe de cultur'!$1:$1003,MATCH($C24,'Références par groupe de cultur'!$A:$A,0),MATCH(G$22&amp;$D24,'Références par groupe de cultur'!$5:$5,0))</f>
        <v>4</v>
      </c>
      <c r="H24" s="39">
        <f t="array" ref="H24">INDEX('Références par groupe de cultur'!$1:$1003,MATCH($C24,'Références par groupe de cultur'!$A:$A,0),MATCH(H$22&amp;$D24,'Références par groupe de cultur'!$5:$5,0))</f>
        <v>8.5440000000000005</v>
      </c>
      <c r="I24" s="40">
        <f>(MIN(1,F24/Cultures!$B$7)-1+Cultures!$B$10)*E24</f>
        <v>0.81342857142857139</v>
      </c>
      <c r="J24" s="40">
        <f>(MAX((1-G24/Cultures!$C$8),0)-1+Cultures!$C$10)*E24</f>
        <v>0.73</v>
      </c>
      <c r="K24" s="40">
        <f>(MIN(MAX(0,H24-Cultures!$D$8),Cultures!$D$7-Cultures!$D$8)-(Cultures!$D$7-Cultures!$D$8)+Cultures!$D$10)*E24</f>
        <v>1.5242400000000007</v>
      </c>
      <c r="L24" s="39">
        <f t="shared" ref="L24:N24" si="7">I24*$B24</f>
        <v>0</v>
      </c>
      <c r="M24" s="39">
        <f t="shared" si="7"/>
        <v>0</v>
      </c>
      <c r="N24" s="39">
        <f t="shared" si="7"/>
        <v>0</v>
      </c>
    </row>
    <row r="25" spans="1:19" x14ac:dyDescent="0.25">
      <c r="A25" s="42" t="s">
        <v>75</v>
      </c>
      <c r="B25" s="47"/>
      <c r="C25" s="38" t="s">
        <v>12</v>
      </c>
      <c r="D25" s="38" t="s">
        <v>76</v>
      </c>
      <c r="E25" s="48">
        <v>2.2599999999999998</v>
      </c>
      <c r="F25" s="39">
        <f t="array" ref="F25">INDEX('Références par groupe de cultur'!$1:$1003,MATCH($C25,'Références par groupe de cultur'!$A:$A,0),MATCH(F$22&amp;$D25,'Références par groupe de cultur'!$5:$5,0))</f>
        <v>0</v>
      </c>
      <c r="G25" s="39">
        <f t="array" ref="G25">INDEX('Références par groupe de cultur'!$1:$1003,MATCH($C25,'Références par groupe de cultur'!$A:$A,0),MATCH(G$22&amp;$D25,'Références par groupe de cultur'!$5:$5,0))</f>
        <v>9</v>
      </c>
      <c r="H25" s="39">
        <f t="array" ref="H25">INDEX('Références par groupe de cultur'!$1:$1003,MATCH($C25,'Références par groupe de cultur'!$A:$A,0),MATCH(H$22&amp;$D25,'Références par groupe de cultur'!$5:$5,0))</f>
        <v>4</v>
      </c>
      <c r="I25" s="40">
        <f>(MIN(1,F25/Cultures!$B$7)-1+Cultures!$B$10)*E25</f>
        <v>0</v>
      </c>
      <c r="J25" s="40">
        <f>(MAX((1-G25/Cultures!$C$8),0)-1+Cultures!$C$10)*E25</f>
        <v>0</v>
      </c>
      <c r="K25" s="40">
        <f>(MIN(MAX(0,H25-Cultures!$D$8),Cultures!$D$7-Cultures!$D$8)-(Cultures!$D$7-Cultures!$D$8)+Cultures!$D$10)*E25</f>
        <v>0</v>
      </c>
      <c r="L25" s="39">
        <f t="shared" ref="L25:N25" si="8">I25*$B25</f>
        <v>0</v>
      </c>
      <c r="M25" s="39">
        <f t="shared" si="8"/>
        <v>0</v>
      </c>
      <c r="N25" s="39">
        <f t="shared" si="8"/>
        <v>0</v>
      </c>
    </row>
    <row r="26" spans="1:19" x14ac:dyDescent="0.25">
      <c r="A26" s="42" t="s">
        <v>77</v>
      </c>
      <c r="B26" s="47">
        <v>3.42</v>
      </c>
      <c r="C26" s="38" t="s">
        <v>12</v>
      </c>
      <c r="D26" s="38" t="s">
        <v>68</v>
      </c>
      <c r="E26" s="48">
        <v>0.89300000000000002</v>
      </c>
      <c r="F26" s="39">
        <f t="array" ref="F26">INDEX('Références par groupe de cultur'!$1:$1003,MATCH($C26,'Références par groupe de cultur'!$A:$A,0),MATCH(F$22&amp;$D26,'Références par groupe de cultur'!$5:$5,0))</f>
        <v>68</v>
      </c>
      <c r="G26" s="39">
        <f t="array" ref="G26">INDEX('Références par groupe de cultur'!$1:$1003,MATCH($C26,'Références par groupe de cultur'!$A:$A,0),MATCH(G$22&amp;$D26,'Références par groupe de cultur'!$5:$5,0))</f>
        <v>4</v>
      </c>
      <c r="H26" s="39">
        <f t="array" ref="H26">INDEX('Références par groupe de cultur'!$1:$1003,MATCH($C26,'Références par groupe de cultur'!$A:$A,0),MATCH(H$22&amp;$D26,'Références par groupe de cultur'!$5:$5,0))</f>
        <v>6.4829999999999997</v>
      </c>
      <c r="I26" s="40">
        <f>(MIN(1,F26/Cultures!$B$7)-1+Cultures!$B$10)*E26</f>
        <v>0.43374285714285721</v>
      </c>
      <c r="J26" s="40">
        <f>(MAX((1-G26/Cultures!$C$8),0)-1+Cultures!$C$10)*E26</f>
        <v>0.44650000000000001</v>
      </c>
      <c r="K26" s="40">
        <f>(MIN(MAX(0,H26-Cultures!$D$8),Cultures!$D$7-Cultures!$D$8)-(Cultures!$D$7-Cultures!$D$8)+Cultures!$D$10)*E26</f>
        <v>0</v>
      </c>
      <c r="L26" s="39">
        <f t="shared" ref="L26:N26" si="9">I26*$B26</f>
        <v>1.4834005714285716</v>
      </c>
      <c r="M26" s="39">
        <f t="shared" si="9"/>
        <v>1.5270299999999999</v>
      </c>
      <c r="N26" s="39">
        <f t="shared" si="9"/>
        <v>0</v>
      </c>
    </row>
    <row r="27" spans="1:19" x14ac:dyDescent="0.25">
      <c r="A27" s="42" t="s">
        <v>78</v>
      </c>
      <c r="B27" s="47"/>
      <c r="C27" s="38" t="s">
        <v>12</v>
      </c>
      <c r="D27" s="38" t="s">
        <v>15</v>
      </c>
      <c r="E27" s="48">
        <v>0.47499999999999998</v>
      </c>
      <c r="F27" s="39">
        <f t="array" ref="F27">INDEX('Références par groupe de cultur'!$1:$1003,MATCH($C27,'Références par groupe de cultur'!$A:$A,0),MATCH(F$22&amp;$D27,'Références par groupe de cultur'!$5:$5,0))</f>
        <v>78</v>
      </c>
      <c r="G27" s="39">
        <f t="array" ref="G27">INDEX('Références par groupe de cultur'!$1:$1003,MATCH($C27,'Références par groupe de cultur'!$A:$A,0),MATCH(G$22&amp;$D27,'Références par groupe de cultur'!$5:$5,0))</f>
        <v>4</v>
      </c>
      <c r="H27" s="39">
        <f t="array" ref="H27">INDEX('Références par groupe de cultur'!$1:$1003,MATCH($C27,'Références par groupe de cultur'!$A:$A,0),MATCH(H$22&amp;$D27,'Références par groupe de cultur'!$5:$5,0))</f>
        <v>8.5440000000000005</v>
      </c>
      <c r="I27" s="40">
        <f>(MIN(1,F27/Cultures!$B$7)-1+Cultures!$B$10)*E27</f>
        <v>0.26464285714285712</v>
      </c>
      <c r="J27" s="40">
        <f>(MAX((1-G27/Cultures!$C$8),0)-1+Cultures!$C$10)*E27</f>
        <v>0.23749999999999999</v>
      </c>
      <c r="K27" s="40">
        <f>(MIN(MAX(0,H27-Cultures!$D$8),Cultures!$D$7-Cultures!$D$8)-(Cultures!$D$7-Cultures!$D$8)+Cultures!$D$10)*E27</f>
        <v>0.49590000000000023</v>
      </c>
      <c r="L27" s="39">
        <f t="shared" ref="L27:N27" si="10">I27*$B27</f>
        <v>0</v>
      </c>
      <c r="M27" s="39">
        <f t="shared" si="10"/>
        <v>0</v>
      </c>
      <c r="N27" s="39">
        <f t="shared" si="10"/>
        <v>0</v>
      </c>
    </row>
    <row r="28" spans="1:19" x14ac:dyDescent="0.25">
      <c r="A28" s="42" t="s">
        <v>79</v>
      </c>
      <c r="B28" s="47">
        <v>1.27</v>
      </c>
      <c r="C28" s="38" t="s">
        <v>80</v>
      </c>
      <c r="D28" s="38" t="s">
        <v>68</v>
      </c>
      <c r="E28" s="48">
        <v>1.19</v>
      </c>
      <c r="F28" s="39">
        <f t="array" ref="F28">INDEX('Références par groupe de cultur'!$1:$1003,MATCH($C28,'Références par groupe de cultur'!$A:$A,0),MATCH(F$22&amp;$D28,'Références par groupe de cultur'!$5:$5,0))</f>
        <v>39</v>
      </c>
      <c r="G28" s="39">
        <f t="array" ref="G28">INDEX('Références par groupe de cultur'!$1:$1003,MATCH($C28,'Références par groupe de cultur'!$A:$A,0),MATCH(G$22&amp;$D28,'Références par groupe de cultur'!$5:$5,0))</f>
        <v>5</v>
      </c>
      <c r="H28" s="39">
        <f t="array" ref="H28">INDEX('Références par groupe de cultur'!$1:$1003,MATCH($C28,'Références par groupe de cultur'!$A:$A,0),MATCH(H$22&amp;$D28,'Références par groupe de cultur'!$5:$5,0))</f>
        <v>6.4930000000000003</v>
      </c>
      <c r="I28" s="40">
        <f>(MIN(1,F28/Cultures!$B$7)-1+Cultures!$B$10)*E28</f>
        <v>0.33150000000000002</v>
      </c>
      <c r="J28" s="40">
        <f>(MAX((1-G28/Cultures!$C$8),0)-1+Cultures!$C$10)*E28</f>
        <v>0.44624999999999998</v>
      </c>
      <c r="K28" s="40">
        <f>(MIN(MAX(0,H28-Cultures!$D$8),Cultures!$D$7-Cultures!$D$8)-(Cultures!$D$7-Cultures!$D$8)+Cultures!$D$10)*E28</f>
        <v>0</v>
      </c>
      <c r="L28" s="39">
        <f t="shared" ref="L28:N28" si="11">I28*$B28</f>
        <v>0.42100500000000002</v>
      </c>
      <c r="M28" s="39">
        <f t="shared" si="11"/>
        <v>0.56673750000000001</v>
      </c>
      <c r="N28" s="39">
        <f t="shared" si="11"/>
        <v>0</v>
      </c>
    </row>
    <row r="29" spans="1:19" x14ac:dyDescent="0.25">
      <c r="A29" s="42" t="s">
        <v>81</v>
      </c>
      <c r="B29" s="47"/>
      <c r="C29" s="38" t="s">
        <v>80</v>
      </c>
      <c r="D29" s="38" t="s">
        <v>15</v>
      </c>
      <c r="E29" s="48">
        <v>2.95</v>
      </c>
      <c r="F29" s="39">
        <f t="array" ref="F29">INDEX('Références par groupe de cultur'!$1:$1003,MATCH($C29,'Références par groupe de cultur'!$A:$A,0),MATCH(F$22&amp;$D29,'Références par groupe de cultur'!$5:$5,0))</f>
        <v>47</v>
      </c>
      <c r="G29" s="39">
        <f t="array" ref="G29">INDEX('Références par groupe de cultur'!$1:$1003,MATCH($C29,'Références par groupe de cultur'!$A:$A,0),MATCH(G$22&amp;$D29,'Références par groupe de cultur'!$5:$5,0))</f>
        <v>4</v>
      </c>
      <c r="H29" s="39">
        <f t="array" ref="H29">INDEX('Références par groupe de cultur'!$1:$1003,MATCH($C29,'Références par groupe de cultur'!$A:$A,0),MATCH(H$22&amp;$D29,'Références par groupe de cultur'!$5:$5,0))</f>
        <v>9.9</v>
      </c>
      <c r="I29" s="40">
        <f>(MIN(1,F29/Cultures!$B$7)-1+Cultures!$B$10)*E29</f>
        <v>0.99035714285714271</v>
      </c>
      <c r="J29" s="40">
        <f>(MAX((1-G29/Cultures!$C$8),0)-1+Cultures!$C$10)*E29</f>
        <v>1.4750000000000001</v>
      </c>
      <c r="K29" s="40">
        <f>(MIN(MAX(0,H29-Cultures!$D$8),Cultures!$D$7-Cultures!$D$8)-(Cultures!$D$7-Cultures!$D$8)+Cultures!$D$10)*E29</f>
        <v>7.0800000000000018</v>
      </c>
      <c r="L29" s="39">
        <f t="shared" ref="L29:N29" si="12">I29*$B29</f>
        <v>0</v>
      </c>
      <c r="M29" s="39">
        <f t="shared" si="12"/>
        <v>0</v>
      </c>
      <c r="N29" s="39">
        <f t="shared" si="12"/>
        <v>0</v>
      </c>
    </row>
    <row r="30" spans="1:19" x14ac:dyDescent="0.25">
      <c r="A30" s="42" t="s">
        <v>82</v>
      </c>
      <c r="B30" s="47"/>
      <c r="C30" s="38" t="s">
        <v>80</v>
      </c>
      <c r="D30" s="38" t="s">
        <v>76</v>
      </c>
      <c r="E30" s="48">
        <v>2.71</v>
      </c>
      <c r="F30" s="39">
        <f t="array" ref="F30">INDEX('Références par groupe de cultur'!$1:$1003,MATCH($C30,'Références par groupe de cultur'!$A:$A,0),MATCH(F$22&amp;$D30,'Références par groupe de cultur'!$5:$5,0))</f>
        <v>0</v>
      </c>
      <c r="G30" s="39">
        <f t="array" ref="G30">INDEX('Références par groupe de cultur'!$1:$1003,MATCH($C30,'Références par groupe de cultur'!$A:$A,0),MATCH(G$22&amp;$D30,'Références par groupe de cultur'!$5:$5,0))</f>
        <v>9</v>
      </c>
      <c r="H30" s="39">
        <f t="array" ref="H30">INDEX('Références par groupe de cultur'!$1:$1003,MATCH($C30,'Références par groupe de cultur'!$A:$A,0),MATCH(H$22&amp;$D30,'Références par groupe de cultur'!$5:$5,0))</f>
        <v>4</v>
      </c>
      <c r="I30" s="40">
        <f>(MIN(1,F30/Cultures!$B$7)-1+Cultures!$B$10)*E30</f>
        <v>0</v>
      </c>
      <c r="J30" s="40">
        <f>(MAX((1-G30/Cultures!$C$8),0)-1+Cultures!$C$10)*E30</f>
        <v>0</v>
      </c>
      <c r="K30" s="40">
        <f>(MIN(MAX(0,H30-Cultures!$D$8),Cultures!$D$7-Cultures!$D$8)-(Cultures!$D$7-Cultures!$D$8)+Cultures!$D$10)*E30</f>
        <v>0</v>
      </c>
      <c r="L30" s="39">
        <f t="shared" ref="L30:N30" si="13">I30*$B30</f>
        <v>0</v>
      </c>
      <c r="M30" s="39">
        <f t="shared" si="13"/>
        <v>0</v>
      </c>
      <c r="N30" s="39">
        <f t="shared" si="13"/>
        <v>0</v>
      </c>
    </row>
    <row r="31" spans="1:19" x14ac:dyDescent="0.25">
      <c r="A31" s="42" t="s">
        <v>83</v>
      </c>
      <c r="B31" s="47"/>
      <c r="C31" s="38" t="s">
        <v>84</v>
      </c>
      <c r="D31" s="38" t="s">
        <v>68</v>
      </c>
      <c r="E31" s="48">
        <v>4.0199999999999996</v>
      </c>
      <c r="F31" s="39">
        <f t="array" ref="F31">INDEX('Références par groupe de cultur'!$1:$1003,MATCH($C31,'Références par groupe de cultur'!$A:$A,0),MATCH(F$22&amp;$D31,'Références par groupe de cultur'!$5:$5,0))</f>
        <v>37</v>
      </c>
      <c r="G31" s="39">
        <f t="array" ref="G31">INDEX('Références par groupe de cultur'!$1:$1003,MATCH($C31,'Références par groupe de cultur'!$A:$A,0),MATCH(G$22&amp;$D31,'Références par groupe de cultur'!$5:$5,0))</f>
        <v>4</v>
      </c>
      <c r="H31" s="39">
        <f t="array" ref="H31">INDEX('Références par groupe de cultur'!$1:$1003,MATCH($C31,'Références par groupe de cultur'!$A:$A,0),MATCH(H$22&amp;$D31,'Références par groupe de cultur'!$5:$5,0))</f>
        <v>7.1189999999999998</v>
      </c>
      <c r="I31" s="40">
        <f>(MIN(1,F31/Cultures!$B$7)-1+Cultures!$B$10)*E31</f>
        <v>1.0624285714285711</v>
      </c>
      <c r="J31" s="40">
        <f>(MAX((1-G31/Cultures!$C$8),0)-1+Cultures!$C$10)*E31</f>
        <v>2.0099999999999998</v>
      </c>
      <c r="K31" s="40">
        <f>(MIN(MAX(0,H31-Cultures!$D$8),Cultures!$D$7-Cultures!$D$8)-(Cultures!$D$7-Cultures!$D$8)+Cultures!$D$10)*E31</f>
        <v>0</v>
      </c>
      <c r="L31" s="39">
        <f t="shared" ref="L31:N31" si="14">I31*$B31</f>
        <v>0</v>
      </c>
      <c r="M31" s="39">
        <f t="shared" si="14"/>
        <v>0</v>
      </c>
      <c r="N31" s="39">
        <f t="shared" si="14"/>
        <v>0</v>
      </c>
    </row>
    <row r="32" spans="1:19" x14ac:dyDescent="0.25">
      <c r="A32" s="42" t="s">
        <v>85</v>
      </c>
      <c r="B32" s="47"/>
      <c r="C32" s="38" t="s">
        <v>84</v>
      </c>
      <c r="D32" s="38" t="s">
        <v>15</v>
      </c>
      <c r="E32" s="48">
        <v>5.63</v>
      </c>
      <c r="F32" s="39">
        <f t="array" ref="F32">INDEX('Références par groupe de cultur'!$1:$1003,MATCH($C32,'Références par groupe de cultur'!$A:$A,0),MATCH(F$22&amp;$D32,'Références par groupe de cultur'!$5:$5,0))</f>
        <v>49</v>
      </c>
      <c r="G32" s="39">
        <f t="array" ref="G32">INDEX('Références par groupe de cultur'!$1:$1003,MATCH($C32,'Références par groupe de cultur'!$A:$A,0),MATCH(G$22&amp;$D32,'Références par groupe de cultur'!$5:$5,0))</f>
        <v>5</v>
      </c>
      <c r="H32" s="39">
        <f t="array" ref="H32">INDEX('Références par groupe de cultur'!$1:$1003,MATCH($C32,'Références par groupe de cultur'!$A:$A,0),MATCH(H$22&amp;$D32,'Références par groupe de cultur'!$5:$5,0))</f>
        <v>10.736000000000001</v>
      </c>
      <c r="I32" s="40">
        <f>(MIN(1,F32/Cultures!$B$7)-1+Cultures!$B$10)*E32</f>
        <v>1.9704999999999999</v>
      </c>
      <c r="J32" s="40">
        <f>(MAX((1-G32/Cultures!$C$8),0)-1+Cultures!$C$10)*E32</f>
        <v>2.1112500000000001</v>
      </c>
      <c r="K32" s="40">
        <f>(MIN(MAX(0,H32-Cultures!$D$8),Cultures!$D$7-Cultures!$D$8)-(Cultures!$D$7-Cultures!$D$8)+Cultures!$D$10)*E32</f>
        <v>18.218680000000003</v>
      </c>
      <c r="L32" s="39">
        <f t="shared" ref="L32:N32" si="15">I32*$B32</f>
        <v>0</v>
      </c>
      <c r="M32" s="39">
        <f t="shared" si="15"/>
        <v>0</v>
      </c>
      <c r="N32" s="39">
        <f t="shared" si="15"/>
        <v>0</v>
      </c>
    </row>
    <row r="33" spans="1:16" x14ac:dyDescent="0.25">
      <c r="A33" s="42" t="s">
        <v>86</v>
      </c>
      <c r="B33" s="47">
        <v>0.53</v>
      </c>
      <c r="C33" s="38" t="s">
        <v>84</v>
      </c>
      <c r="D33" s="38" t="s">
        <v>76</v>
      </c>
      <c r="E33" s="48">
        <v>2.84</v>
      </c>
      <c r="F33" s="39">
        <f t="array" ref="F33">INDEX('Références par groupe de cultur'!$1:$1003,MATCH($C33,'Références par groupe de cultur'!$A:$A,0),MATCH(F$22&amp;$D33,'Références par groupe de cultur'!$5:$5,0))</f>
        <v>0</v>
      </c>
      <c r="G33" s="39">
        <f t="array" ref="G33">INDEX('Références par groupe de cultur'!$1:$1003,MATCH($C33,'Références par groupe de cultur'!$A:$A,0),MATCH(G$22&amp;$D33,'Références par groupe de cultur'!$5:$5,0))</f>
        <v>9</v>
      </c>
      <c r="H33" s="39">
        <f t="array" ref="H33">INDEX('Références par groupe de cultur'!$1:$1003,MATCH($C33,'Références par groupe de cultur'!$A:$A,0),MATCH(H$22&amp;$D33,'Références par groupe de cultur'!$5:$5,0))</f>
        <v>4</v>
      </c>
      <c r="I33" s="40">
        <f>(MIN(1,F33/Cultures!$B$7)-1+Cultures!$B$10)*E33</f>
        <v>0</v>
      </c>
      <c r="J33" s="40">
        <f>(MAX((1-G33/Cultures!$C$8),0)-1+Cultures!$C$10)*E33</f>
        <v>0</v>
      </c>
      <c r="K33" s="40">
        <f>(MIN(MAX(0,H33-Cultures!$D$8),Cultures!$D$7-Cultures!$D$8)-(Cultures!$D$7-Cultures!$D$8)+Cultures!$D$10)*E33</f>
        <v>0</v>
      </c>
      <c r="L33" s="39">
        <f t="shared" ref="L33:N33" si="16">I33*$B33</f>
        <v>0</v>
      </c>
      <c r="M33" s="39">
        <f t="shared" si="16"/>
        <v>0</v>
      </c>
      <c r="N33" s="39">
        <f t="shared" si="16"/>
        <v>0</v>
      </c>
      <c r="P33" s="49"/>
    </row>
    <row r="34" spans="1:16" x14ac:dyDescent="0.25">
      <c r="A34" s="42" t="s">
        <v>87</v>
      </c>
      <c r="B34" s="47"/>
      <c r="C34" s="38" t="s">
        <v>84</v>
      </c>
      <c r="D34" s="38" t="s">
        <v>76</v>
      </c>
      <c r="E34" s="48">
        <v>1.98</v>
      </c>
      <c r="F34" s="39">
        <f t="array" ref="F34">INDEX('Références par groupe de cultur'!$1:$1003,MATCH($C34,'Références par groupe de cultur'!$A:$A,0),MATCH(F$22&amp;$D34,'Références par groupe de cultur'!$5:$5,0))</f>
        <v>0</v>
      </c>
      <c r="G34" s="39">
        <f t="array" ref="G34">INDEX('Références par groupe de cultur'!$1:$1003,MATCH($C34,'Références par groupe de cultur'!$A:$A,0),MATCH(G$22&amp;$D34,'Références par groupe de cultur'!$5:$5,0))</f>
        <v>9</v>
      </c>
      <c r="H34" s="39">
        <f t="array" ref="H34">INDEX('Références par groupe de cultur'!$1:$1003,MATCH($C34,'Références par groupe de cultur'!$A:$A,0),MATCH(H$22&amp;$D34,'Références par groupe de cultur'!$5:$5,0))</f>
        <v>4</v>
      </c>
      <c r="I34" s="40">
        <f>(MIN(1,F34/Cultures!$B$7)-1+Cultures!$B$10)*E34</f>
        <v>0</v>
      </c>
      <c r="J34" s="40">
        <f>(MAX((1-G34/Cultures!$C$8),0)-1+Cultures!$C$10)*E34</f>
        <v>0</v>
      </c>
      <c r="K34" s="40">
        <f>(MIN(MAX(0,H34-Cultures!$D$8),Cultures!$D$7-Cultures!$D$8)-(Cultures!$D$7-Cultures!$D$8)+Cultures!$D$10)*E34</f>
        <v>0</v>
      </c>
      <c r="L34" s="39">
        <f t="shared" ref="L34:N34" si="17">I34*$B34</f>
        <v>0</v>
      </c>
      <c r="M34" s="39">
        <f t="shared" si="17"/>
        <v>0</v>
      </c>
      <c r="N34" s="39">
        <f t="shared" si="17"/>
        <v>0</v>
      </c>
    </row>
    <row r="35" spans="1:16" x14ac:dyDescent="0.25">
      <c r="A35" s="42" t="s">
        <v>88</v>
      </c>
      <c r="B35" s="47"/>
      <c r="C35" s="38" t="s">
        <v>89</v>
      </c>
      <c r="D35" s="38" t="s">
        <v>68</v>
      </c>
      <c r="E35" s="48">
        <v>1.5</v>
      </c>
      <c r="F35" s="39">
        <f t="array" ref="F35">INDEX('Références par groupe de cultur'!$1:$1003,MATCH($C35,'Références par groupe de cultur'!$A:$A,0),MATCH(F$22&amp;$D35,'Références par groupe de cultur'!$5:$5,0))</f>
        <v>36</v>
      </c>
      <c r="G35" s="39">
        <f t="array" ref="G35">INDEX('Références par groupe de cultur'!$1:$1003,MATCH($C35,'Références par groupe de cultur'!$A:$A,0),MATCH(G$22&amp;$D35,'Références par groupe de cultur'!$5:$5,0))</f>
        <v>5</v>
      </c>
      <c r="H35" s="39">
        <f t="array" ref="H35">INDEX('Références par groupe de cultur'!$1:$1003,MATCH($C35,'Références par groupe de cultur'!$A:$A,0),MATCH(H$22&amp;$D35,'Références par groupe de cultur'!$5:$5,0))</f>
        <v>6.64</v>
      </c>
      <c r="I35" s="40">
        <f>(MIN(1,F35/Cultures!$B$7)-1+Cultures!$B$10)*E35</f>
        <v>0.38571428571428568</v>
      </c>
      <c r="J35" s="40">
        <f>(MAX((1-G35/Cultures!$C$8),0)-1+Cultures!$C$10)*E35</f>
        <v>0.5625</v>
      </c>
      <c r="K35" s="40">
        <f>(MIN(MAX(0,H35-Cultures!$D$8),Cultures!$D$7-Cultures!$D$8)-(Cultures!$D$7-Cultures!$D$8)+Cultures!$D$10)*E35</f>
        <v>0</v>
      </c>
      <c r="L35" s="39">
        <f t="shared" ref="L35:N35" si="18">I35*$B35</f>
        <v>0</v>
      </c>
      <c r="M35" s="39">
        <f t="shared" si="18"/>
        <v>0</v>
      </c>
      <c r="N35" s="39">
        <f t="shared" si="18"/>
        <v>0</v>
      </c>
    </row>
    <row r="36" spans="1:16" x14ac:dyDescent="0.25">
      <c r="A36" s="42" t="s">
        <v>90</v>
      </c>
      <c r="B36" s="47"/>
      <c r="C36" s="38" t="s">
        <v>89</v>
      </c>
      <c r="D36" s="38" t="s">
        <v>15</v>
      </c>
      <c r="E36" s="48">
        <v>2.89</v>
      </c>
      <c r="F36" s="39">
        <f t="array" ref="F36">INDEX('Références par groupe de cultur'!$1:$1003,MATCH($C36,'Références par groupe de cultur'!$A:$A,0),MATCH(F$22&amp;$D36,'Références par groupe de cultur'!$5:$5,0))</f>
        <v>56</v>
      </c>
      <c r="G36" s="39">
        <f t="array" ref="G36">INDEX('Références par groupe de cultur'!$1:$1003,MATCH($C36,'Références par groupe de cultur'!$A:$A,0),MATCH(G$22&amp;$D36,'Références par groupe de cultur'!$5:$5,0))</f>
        <v>3</v>
      </c>
      <c r="H36" s="39">
        <f t="array" ref="H36">INDEX('Références par groupe de cultur'!$1:$1003,MATCH($C36,'Références par groupe de cultur'!$A:$A,0),MATCH(H$22&amp;$D36,'Références par groupe de cultur'!$5:$5,0))</f>
        <v>9.6929999999999996</v>
      </c>
      <c r="I36" s="40">
        <f>(MIN(1,F36/Cultures!$B$7)-1+Cultures!$B$10)*E36</f>
        <v>1.1560000000000001</v>
      </c>
      <c r="J36" s="40">
        <f>(MAX((1-G36/Cultures!$C$8),0)-1+Cultures!$C$10)*E36</f>
        <v>1.8062500000000001</v>
      </c>
      <c r="K36" s="40">
        <f>(MIN(MAX(0,H36-Cultures!$D$8),Cultures!$D$7-Cultures!$D$8)-(Cultures!$D$7-Cultures!$D$8)+Cultures!$D$10)*E36</f>
        <v>6.337769999999999</v>
      </c>
      <c r="L36" s="39">
        <f t="shared" ref="L36:N36" si="19">I36*$B36</f>
        <v>0</v>
      </c>
      <c r="M36" s="39">
        <f t="shared" si="19"/>
        <v>0</v>
      </c>
      <c r="N36" s="39">
        <f t="shared" si="19"/>
        <v>0</v>
      </c>
    </row>
    <row r="37" spans="1:16" x14ac:dyDescent="0.25">
      <c r="A37" s="42" t="s">
        <v>91</v>
      </c>
      <c r="B37" s="47"/>
      <c r="C37" s="38" t="s">
        <v>89</v>
      </c>
      <c r="D37" s="38" t="s">
        <v>76</v>
      </c>
      <c r="E37" s="48">
        <v>1.36</v>
      </c>
      <c r="F37" s="39">
        <f t="array" ref="F37">INDEX('Références par groupe de cultur'!$1:$1003,MATCH($C37,'Références par groupe de cultur'!$A:$A,0),MATCH(F$22&amp;$D37,'Références par groupe de cultur'!$5:$5,0))</f>
        <v>0</v>
      </c>
      <c r="G37" s="39">
        <f t="array" ref="G37">INDEX('Références par groupe de cultur'!$1:$1003,MATCH($C37,'Références par groupe de cultur'!$A:$A,0),MATCH(G$22&amp;$D37,'Références par groupe de cultur'!$5:$5,0))</f>
        <v>9</v>
      </c>
      <c r="H37" s="39">
        <f t="array" ref="H37">INDEX('Références par groupe de cultur'!$1:$1003,MATCH($C37,'Références par groupe de cultur'!$A:$A,0),MATCH(H$22&amp;$D37,'Références par groupe de cultur'!$5:$5,0))</f>
        <v>4</v>
      </c>
      <c r="I37" s="40">
        <f>(MIN(1,F37/Cultures!$B$7)-1+Cultures!$B$10)*E37</f>
        <v>0</v>
      </c>
      <c r="J37" s="40">
        <f>(MAX((1-G37/Cultures!$C$8),0)-1+Cultures!$C$10)*E37</f>
        <v>0</v>
      </c>
      <c r="K37" s="40">
        <f>(MIN(MAX(0,H37-Cultures!$D$8),Cultures!$D$7-Cultures!$D$8)-(Cultures!$D$7-Cultures!$D$8)+Cultures!$D$10)*E37</f>
        <v>0</v>
      </c>
      <c r="L37" s="39">
        <f t="shared" ref="L37:N37" si="20">I37*$B37</f>
        <v>0</v>
      </c>
      <c r="M37" s="39">
        <f t="shared" si="20"/>
        <v>0</v>
      </c>
      <c r="N37" s="39">
        <f t="shared" si="20"/>
        <v>0</v>
      </c>
    </row>
    <row r="38" spans="1:16" x14ac:dyDescent="0.25">
      <c r="A38" s="42" t="s">
        <v>92</v>
      </c>
      <c r="B38" s="47"/>
      <c r="C38" s="38" t="s">
        <v>93</v>
      </c>
      <c r="D38" s="38" t="s">
        <v>68</v>
      </c>
      <c r="E38" s="50"/>
      <c r="F38" s="39">
        <f t="array" ref="F38">INDEX('Références par groupe de cultur'!$1:$1003,MATCH($C38,'Références par groupe de cultur'!$A:$A,0),MATCH(F$22&amp;$D38,'Références par groupe de cultur'!$5:$5,0))</f>
        <v>62</v>
      </c>
      <c r="G38" s="39">
        <f t="array" ref="G38">INDEX('Références par groupe de cultur'!$1:$1003,MATCH($C38,'Références par groupe de cultur'!$A:$A,0),MATCH(G$22&amp;$D38,'Références par groupe de cultur'!$5:$5,0))</f>
        <v>3</v>
      </c>
      <c r="H38" s="39">
        <f t="array" ref="H38">INDEX('Références par groupe de cultur'!$1:$1003,MATCH($C38,'Références par groupe de cultur'!$A:$A,0),MATCH(H$22&amp;$D38,'Références par groupe de cultur'!$5:$5,0))</f>
        <v>6.7679999999999998</v>
      </c>
      <c r="I38" s="40">
        <f>(MIN(1,F38/Cultures!$B$7)-1+Cultures!$B$10)*E38</f>
        <v>0</v>
      </c>
      <c r="J38" s="40">
        <f>(MAX((1-G38/Cultures!$C$8),0)-1+Cultures!$C$10)*E38</f>
        <v>0</v>
      </c>
      <c r="K38" s="40">
        <f>(MIN(MAX(0,H38-Cultures!$D$8),Cultures!$D$7-Cultures!$D$8)-(Cultures!$D$7-Cultures!$D$8)+Cultures!$D$10)*E38</f>
        <v>0</v>
      </c>
      <c r="L38" s="39">
        <f t="shared" ref="L38:N38" si="21">I38*$B38</f>
        <v>0</v>
      </c>
      <c r="M38" s="39">
        <f t="shared" si="21"/>
        <v>0</v>
      </c>
      <c r="N38" s="39">
        <f t="shared" si="21"/>
        <v>0</v>
      </c>
    </row>
    <row r="39" spans="1:16" x14ac:dyDescent="0.25">
      <c r="A39" s="42" t="s">
        <v>94</v>
      </c>
      <c r="B39" s="47"/>
      <c r="C39" s="38" t="s">
        <v>93</v>
      </c>
      <c r="D39" s="38" t="s">
        <v>15</v>
      </c>
      <c r="E39" s="48">
        <v>2.37</v>
      </c>
      <c r="F39" s="39">
        <f t="array" ref="F39">INDEX('Références par groupe de cultur'!$1:$1003,MATCH($C39,'Références par groupe de cultur'!$A:$A,0),MATCH(F$22&amp;$D39,'Références par groupe de cultur'!$5:$5,0))</f>
        <v>71</v>
      </c>
      <c r="G39" s="39">
        <f t="array" ref="G39">INDEX('Références par groupe de cultur'!$1:$1003,MATCH($C39,'Références par groupe de cultur'!$A:$A,0),MATCH(G$22&amp;$D39,'Références par groupe de cultur'!$5:$5,0))</f>
        <v>3</v>
      </c>
      <c r="H39" s="39">
        <f t="array" ref="H39">INDEX('Références par groupe de cultur'!$1:$1003,MATCH($C39,'Références par groupe de cultur'!$A:$A,0),MATCH(H$22&amp;$D39,'Références par groupe de cultur'!$5:$5,0))</f>
        <v>8.9649999999999999</v>
      </c>
      <c r="I39" s="40">
        <f>(MIN(1,F39/Cultures!$B$7)-1+Cultures!$B$10)*E39</f>
        <v>1.2019285714285715</v>
      </c>
      <c r="J39" s="40">
        <f>(MAX((1-G39/Cultures!$C$8),0)-1+Cultures!$C$10)*E39</f>
        <v>1.4812500000000002</v>
      </c>
      <c r="K39" s="40">
        <f>(MIN(MAX(0,H39-Cultures!$D$8),Cultures!$D$7-Cultures!$D$8)-(Cultures!$D$7-Cultures!$D$8)+Cultures!$D$10)*E39</f>
        <v>3.4720499999999999</v>
      </c>
      <c r="L39" s="39">
        <f t="shared" ref="L39:N39" si="22">I39*$B39</f>
        <v>0</v>
      </c>
      <c r="M39" s="39">
        <f t="shared" si="22"/>
        <v>0</v>
      </c>
      <c r="N39" s="39">
        <f t="shared" si="22"/>
        <v>0</v>
      </c>
    </row>
    <row r="40" spans="1:16" x14ac:dyDescent="0.25">
      <c r="A40" s="42" t="s">
        <v>95</v>
      </c>
      <c r="B40" s="47"/>
      <c r="C40" s="38" t="s">
        <v>93</v>
      </c>
      <c r="D40" s="38" t="s">
        <v>76</v>
      </c>
      <c r="E40" s="48">
        <v>1.76</v>
      </c>
      <c r="F40" s="39">
        <f t="array" ref="F40">INDEX('Références par groupe de cultur'!$1:$1003,MATCH($C40,'Références par groupe de cultur'!$A:$A,0),MATCH(F$22&amp;$D40,'Références par groupe de cultur'!$5:$5,0))</f>
        <v>0</v>
      </c>
      <c r="G40" s="39">
        <f t="array" ref="G40">INDEX('Références par groupe de cultur'!$1:$1003,MATCH($C40,'Références par groupe de cultur'!$A:$A,0),MATCH(G$22&amp;$D40,'Références par groupe de cultur'!$5:$5,0))</f>
        <v>9</v>
      </c>
      <c r="H40" s="39">
        <f t="array" ref="H40">INDEX('Références par groupe de cultur'!$1:$1003,MATCH($C40,'Références par groupe de cultur'!$A:$A,0),MATCH(H$22&amp;$D40,'Références par groupe de cultur'!$5:$5,0))</f>
        <v>4</v>
      </c>
      <c r="I40" s="40">
        <f>(MIN(1,F40/Cultures!$B$7)-1+Cultures!$B$10)*E40</f>
        <v>0</v>
      </c>
      <c r="J40" s="40">
        <f>(MAX((1-G40/Cultures!$C$8),0)-1+Cultures!$C$10)*E40</f>
        <v>0</v>
      </c>
      <c r="K40" s="40">
        <f>(MIN(MAX(0,H40-Cultures!$D$8),Cultures!$D$7-Cultures!$D$8)-(Cultures!$D$7-Cultures!$D$8)+Cultures!$D$10)*E40</f>
        <v>0</v>
      </c>
      <c r="L40" s="39">
        <f t="shared" ref="L40:N40" si="23">I40*$B40</f>
        <v>0</v>
      </c>
      <c r="M40" s="39">
        <f t="shared" si="23"/>
        <v>0</v>
      </c>
      <c r="N40" s="39">
        <f t="shared" si="23"/>
        <v>0</v>
      </c>
    </row>
    <row r="41" spans="1:16" x14ac:dyDescent="0.25">
      <c r="A41" s="42" t="s">
        <v>96</v>
      </c>
      <c r="B41" s="47"/>
      <c r="C41" s="38" t="s">
        <v>93</v>
      </c>
      <c r="D41" s="38" t="s">
        <v>68</v>
      </c>
      <c r="E41" s="50"/>
      <c r="F41" s="39">
        <f t="array" ref="F41">INDEX('Références par groupe de cultur'!$1:$1003,MATCH($C41,'Références par groupe de cultur'!$A:$A,0),MATCH(F$22&amp;$D41,'Références par groupe de cultur'!$5:$5,0))</f>
        <v>62</v>
      </c>
      <c r="G41" s="39">
        <f t="array" ref="G41">INDEX('Références par groupe de cultur'!$1:$1003,MATCH($C41,'Références par groupe de cultur'!$A:$A,0),MATCH(G$22&amp;$D41,'Références par groupe de cultur'!$5:$5,0))</f>
        <v>3</v>
      </c>
      <c r="H41" s="39">
        <f t="array" ref="H41">INDEX('Références par groupe de cultur'!$1:$1003,MATCH($C41,'Références par groupe de cultur'!$A:$A,0),MATCH(H$22&amp;$D41,'Références par groupe de cultur'!$5:$5,0))</f>
        <v>6.7679999999999998</v>
      </c>
      <c r="I41" s="40">
        <f>(MIN(1,F41/Cultures!$B$7)-1+Cultures!$B$10)*E41</f>
        <v>0</v>
      </c>
      <c r="J41" s="40">
        <f>(MAX((1-G41/Cultures!$C$8),0)-1+Cultures!$C$10)*E41</f>
        <v>0</v>
      </c>
      <c r="K41" s="40">
        <f>(MIN(MAX(0,H41-Cultures!$D$8),Cultures!$D$7-Cultures!$D$8)-(Cultures!$D$7-Cultures!$D$8)+Cultures!$D$10)*E41</f>
        <v>0</v>
      </c>
      <c r="L41" s="39">
        <f t="shared" ref="L41:N41" si="24">I41*$B41</f>
        <v>0</v>
      </c>
      <c r="M41" s="39">
        <f t="shared" si="24"/>
        <v>0</v>
      </c>
      <c r="N41" s="39">
        <f t="shared" si="24"/>
        <v>0</v>
      </c>
    </row>
    <row r="42" spans="1:16" x14ac:dyDescent="0.25">
      <c r="A42" s="42" t="s">
        <v>97</v>
      </c>
      <c r="B42" s="47"/>
      <c r="C42" s="38" t="s">
        <v>93</v>
      </c>
      <c r="D42" s="38" t="s">
        <v>15</v>
      </c>
      <c r="E42" s="48">
        <v>3.17</v>
      </c>
      <c r="F42" s="39">
        <f t="array" ref="F42">INDEX('Références par groupe de cultur'!$1:$1003,MATCH($C42,'Références par groupe de cultur'!$A:$A,0),MATCH(F$22&amp;$D42,'Références par groupe de cultur'!$5:$5,0))</f>
        <v>71</v>
      </c>
      <c r="G42" s="39">
        <f t="array" ref="G42">INDEX('Références par groupe de cultur'!$1:$1003,MATCH($C42,'Références par groupe de cultur'!$A:$A,0),MATCH(G$22&amp;$D42,'Références par groupe de cultur'!$5:$5,0))</f>
        <v>3</v>
      </c>
      <c r="H42" s="39">
        <f t="array" ref="H42">INDEX('Références par groupe de cultur'!$1:$1003,MATCH($C42,'Références par groupe de cultur'!$A:$A,0),MATCH(H$22&amp;$D42,'Références par groupe de cultur'!$5:$5,0))</f>
        <v>8.9649999999999999</v>
      </c>
      <c r="I42" s="40">
        <f>(MIN(1,F42/Cultures!$B$7)-1+Cultures!$B$10)*E42</f>
        <v>1.6076428571428569</v>
      </c>
      <c r="J42" s="40">
        <f>(MAX((1-G42/Cultures!$C$8),0)-1+Cultures!$C$10)*E42</f>
        <v>1.98125</v>
      </c>
      <c r="K42" s="40">
        <f>(MIN(MAX(0,H42-Cultures!$D$8),Cultures!$D$7-Cultures!$D$8)-(Cultures!$D$7-Cultures!$D$8)+Cultures!$D$10)*E42</f>
        <v>4.6440499999999991</v>
      </c>
      <c r="L42" s="39">
        <f t="shared" ref="L42:N42" si="25">I42*$B42</f>
        <v>0</v>
      </c>
      <c r="M42" s="39">
        <f t="shared" si="25"/>
        <v>0</v>
      </c>
      <c r="N42" s="39">
        <f t="shared" si="25"/>
        <v>0</v>
      </c>
    </row>
    <row r="43" spans="1:16" x14ac:dyDescent="0.25">
      <c r="A43" s="42" t="s">
        <v>98</v>
      </c>
      <c r="B43" s="47"/>
      <c r="C43" s="38" t="s">
        <v>99</v>
      </c>
      <c r="D43" s="38" t="s">
        <v>68</v>
      </c>
      <c r="E43" s="48">
        <v>2.09</v>
      </c>
      <c r="F43" s="39">
        <f t="array" ref="F43">INDEX('Références par groupe de cultur'!$1:$1003,MATCH($C43,'Références par groupe de cultur'!$A:$A,0),MATCH(F$22&amp;$D43,'Références par groupe de cultur'!$5:$5,0))</f>
        <v>33</v>
      </c>
      <c r="G43" s="39">
        <f t="array" ref="G43">INDEX('Références par groupe de cultur'!$1:$1003,MATCH($C43,'Références par groupe de cultur'!$A:$A,0),MATCH(G$22&amp;$D43,'Références par groupe de cultur'!$5:$5,0))</f>
        <v>5</v>
      </c>
      <c r="H43" s="39">
        <f t="array" ref="H43">INDEX('Références par groupe de cultur'!$1:$1003,MATCH($C43,'Références par groupe de cultur'!$A:$A,0),MATCH(H$22&amp;$D43,'Références par groupe de cultur'!$5:$5,0))</f>
        <v>6.9610000000000003</v>
      </c>
      <c r="I43" s="40">
        <f>(MIN(1,F43/Cultures!$B$7)-1+Cultures!$B$10)*E43</f>
        <v>0.49264285714285722</v>
      </c>
      <c r="J43" s="40">
        <f>(MAX((1-G43/Cultures!$C$8),0)-1+Cultures!$C$10)*E43</f>
        <v>0.78374999999999995</v>
      </c>
      <c r="K43" s="40">
        <f>(MIN(MAX(0,H43-Cultures!$D$8),Cultures!$D$7-Cultures!$D$8)-(Cultures!$D$7-Cultures!$D$8)+Cultures!$D$10)*E43</f>
        <v>0</v>
      </c>
      <c r="L43" s="39">
        <f t="shared" ref="L43:N43" si="26">I43*$B43</f>
        <v>0</v>
      </c>
      <c r="M43" s="39">
        <f t="shared" si="26"/>
        <v>0</v>
      </c>
      <c r="N43" s="39">
        <f t="shared" si="26"/>
        <v>0</v>
      </c>
    </row>
    <row r="44" spans="1:16" x14ac:dyDescent="0.25">
      <c r="A44" s="42" t="s">
        <v>100</v>
      </c>
      <c r="B44" s="47"/>
      <c r="C44" s="38" t="s">
        <v>99</v>
      </c>
      <c r="D44" s="38" t="s">
        <v>15</v>
      </c>
      <c r="E44" s="48">
        <v>2.83</v>
      </c>
      <c r="F44" s="39">
        <f t="array" ref="F44">INDEX('Références par groupe de cultur'!$1:$1003,MATCH($C44,'Références par groupe de cultur'!$A:$A,0),MATCH(F$22&amp;$D44,'Références par groupe de cultur'!$5:$5,0))</f>
        <v>62</v>
      </c>
      <c r="G44" s="39">
        <f t="array" ref="G44">INDEX('Références par groupe de cultur'!$1:$1003,MATCH($C44,'Références par groupe de cultur'!$A:$A,0),MATCH(G$22&amp;$D44,'Références par groupe de cultur'!$5:$5,0))</f>
        <v>4</v>
      </c>
      <c r="H44" s="39">
        <f t="array" ref="H44">INDEX('Références par groupe de cultur'!$1:$1003,MATCH($C44,'Références par groupe de cultur'!$A:$A,0),MATCH(H$22&amp;$D44,'Références par groupe de cultur'!$5:$5,0))</f>
        <v>10.423</v>
      </c>
      <c r="I44" s="40">
        <f>(MIN(1,F44/Cultures!$B$7)-1+Cultures!$B$10)*E44</f>
        <v>1.2532857142857143</v>
      </c>
      <c r="J44" s="40">
        <f>(MAX((1-G44/Cultures!$C$8),0)-1+Cultures!$C$10)*E44</f>
        <v>1.415</v>
      </c>
      <c r="K44" s="40">
        <f>(MIN(MAX(0,H44-Cultures!$D$8),Cultures!$D$7-Cultures!$D$8)-(Cultures!$D$7-Cultures!$D$8)+Cultures!$D$10)*E44</f>
        <v>8.2720900000000004</v>
      </c>
      <c r="L44" s="39">
        <f t="shared" ref="L44:N44" si="27">I44*$B44</f>
        <v>0</v>
      </c>
      <c r="M44" s="39">
        <f t="shared" si="27"/>
        <v>0</v>
      </c>
      <c r="N44" s="39">
        <f t="shared" si="27"/>
        <v>0</v>
      </c>
    </row>
    <row r="45" spans="1:16" x14ac:dyDescent="0.25">
      <c r="A45" s="42" t="s">
        <v>101</v>
      </c>
      <c r="B45" s="47"/>
      <c r="C45" s="33"/>
      <c r="D45" s="33"/>
      <c r="E45" s="51"/>
      <c r="F45" s="38" t="s">
        <v>170</v>
      </c>
      <c r="G45" s="38" t="s">
        <v>170</v>
      </c>
      <c r="H45" s="38" t="s">
        <v>170</v>
      </c>
      <c r="I45" s="40" t="e">
        <f>(MIN(1,F45/Cultures!$B$7)-1+Cultures!$B$10)*E45</f>
        <v>#VALUE!</v>
      </c>
      <c r="J45" s="40" t="e">
        <f>(MAX((1-G45/Cultures!$C$8),0)-1+Cultures!$C$10)*E45</f>
        <v>#VALUE!</v>
      </c>
      <c r="K45" s="40" t="e">
        <f>(MIN(MAX(0,H45-Cultures!$D$8),Cultures!$D$7-Cultures!$D$8)-(Cultures!$D$7-Cultures!$D$8)+Cultures!$D$10)*E45</f>
        <v>#VALUE!</v>
      </c>
      <c r="L45" s="39"/>
      <c r="M45" s="39"/>
      <c r="N45" s="39"/>
    </row>
    <row r="46" spans="1:16" x14ac:dyDescent="0.25">
      <c r="A46" s="42" t="s">
        <v>102</v>
      </c>
      <c r="B46" s="47"/>
      <c r="C46" s="33"/>
      <c r="D46" s="33"/>
      <c r="E46" s="51"/>
      <c r="F46" s="38" t="s">
        <v>170</v>
      </c>
      <c r="G46" s="38" t="s">
        <v>170</v>
      </c>
      <c r="H46" s="38" t="s">
        <v>170</v>
      </c>
      <c r="I46" s="40" t="e">
        <f>(MIN(1,F46/Cultures!$B$7)-1+Cultures!$B$10)*E46</f>
        <v>#VALUE!</v>
      </c>
      <c r="J46" s="40" t="e">
        <f>(MAX((1-G46/Cultures!$C$8),0)-1+Cultures!$C$10)*E46</f>
        <v>#VALUE!</v>
      </c>
      <c r="K46" s="40" t="e">
        <f>(MIN(MAX(0,H46-Cultures!$D$8),Cultures!$D$7-Cultures!$D$8)-(Cultures!$D$7-Cultures!$D$8)+Cultures!$D$10)*E46</f>
        <v>#VALUE!</v>
      </c>
      <c r="L46" s="39"/>
      <c r="M46" s="39"/>
      <c r="N46" s="39"/>
    </row>
    <row r="47" spans="1:16" x14ac:dyDescent="0.25">
      <c r="A47" s="42" t="s">
        <v>103</v>
      </c>
      <c r="B47" s="47"/>
      <c r="C47" s="33"/>
      <c r="D47" s="33"/>
      <c r="E47" s="51"/>
      <c r="F47" s="38" t="s">
        <v>170</v>
      </c>
      <c r="G47" s="38" t="s">
        <v>170</v>
      </c>
      <c r="H47" s="38" t="s">
        <v>170</v>
      </c>
      <c r="I47" s="40" t="e">
        <f>(MIN(1,F47/Cultures!$B$7)-1+Cultures!$B$10)*E47</f>
        <v>#VALUE!</v>
      </c>
      <c r="J47" s="40" t="e">
        <f>(MAX((1-G47/Cultures!$C$8),0)-1+Cultures!$C$10)*E47</f>
        <v>#VALUE!</v>
      </c>
      <c r="K47" s="40" t="e">
        <f>(MIN(MAX(0,H47-Cultures!$D$8),Cultures!$D$7-Cultures!$D$8)-(Cultures!$D$7-Cultures!$D$8)+Cultures!$D$10)*E47</f>
        <v>#VALUE!</v>
      </c>
      <c r="L47" s="39"/>
      <c r="M47" s="39"/>
      <c r="N47" s="39"/>
    </row>
    <row r="53" spans="1:21" x14ac:dyDescent="0.25">
      <c r="A53" s="52"/>
      <c r="B53" s="52"/>
      <c r="C53" s="52"/>
      <c r="D53" s="53"/>
      <c r="E53" s="53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4"/>
      <c r="S53" s="52"/>
      <c r="T53" s="52"/>
      <c r="U53" s="52"/>
    </row>
    <row r="54" spans="1:21" x14ac:dyDescent="0.25">
      <c r="C54" s="52"/>
    </row>
    <row r="55" spans="1:21" x14ac:dyDescent="0.25">
      <c r="C55" s="52"/>
    </row>
    <row r="56" spans="1:21" x14ac:dyDescent="0.25">
      <c r="C56" s="52"/>
    </row>
    <row r="57" spans="1:21" x14ac:dyDescent="0.25">
      <c r="C57" s="53"/>
    </row>
    <row r="58" spans="1:21" x14ac:dyDescent="0.25">
      <c r="C58" s="53"/>
    </row>
    <row r="59" spans="1:21" x14ac:dyDescent="0.25">
      <c r="C59" s="52"/>
    </row>
    <row r="60" spans="1:21" x14ac:dyDescent="0.25">
      <c r="C60" s="52"/>
    </row>
    <row r="61" spans="1:21" x14ac:dyDescent="0.25">
      <c r="C61" s="52"/>
    </row>
    <row r="62" spans="1:21" x14ac:dyDescent="0.25">
      <c r="C62" s="52"/>
    </row>
    <row r="63" spans="1:21" x14ac:dyDescent="0.25">
      <c r="C63" s="52"/>
    </row>
    <row r="64" spans="1:21" x14ac:dyDescent="0.25">
      <c r="C64" s="52"/>
    </row>
    <row r="65" spans="3:3" x14ac:dyDescent="0.25">
      <c r="C65" s="52"/>
    </row>
    <row r="66" spans="3:3" x14ac:dyDescent="0.25">
      <c r="C66" s="52"/>
    </row>
    <row r="67" spans="3:3" x14ac:dyDescent="0.25">
      <c r="C67" s="52"/>
    </row>
    <row r="68" spans="3:3" x14ac:dyDescent="0.25">
      <c r="C68" s="52"/>
    </row>
    <row r="69" spans="3:3" x14ac:dyDescent="0.25">
      <c r="C69" s="54"/>
    </row>
    <row r="70" spans="3:3" x14ac:dyDescent="0.25">
      <c r="C70" s="52"/>
    </row>
    <row r="71" spans="3:3" x14ac:dyDescent="0.25">
      <c r="C71" s="52"/>
    </row>
    <row r="72" spans="3:3" x14ac:dyDescent="0.25">
      <c r="C72" s="54"/>
    </row>
    <row r="73" spans="3:3" x14ac:dyDescent="0.25">
      <c r="C73" s="52"/>
    </row>
    <row r="74" spans="3:3" x14ac:dyDescent="0.25">
      <c r="C74" s="52"/>
    </row>
    <row r="75" spans="3:3" x14ac:dyDescent="0.25">
      <c r="C75" s="52"/>
    </row>
  </sheetData>
  <mergeCells count="8">
    <mergeCell ref="C16:E16"/>
    <mergeCell ref="F16:H16"/>
    <mergeCell ref="I16:K16"/>
    <mergeCell ref="L16:N16"/>
    <mergeCell ref="C21:E21"/>
    <mergeCell ref="F21:H21"/>
    <mergeCell ref="I21:K21"/>
    <mergeCell ref="L21:N21"/>
  </mergeCells>
  <dataValidations count="1">
    <dataValidation type="list" allowBlank="1" showErrorMessage="1" sqref="B4:B7" xr:uid="{00000000-0002-0000-0200-000000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'Références par groupe de cultur'!$A$8:$A$35</xm:f>
          </x14:formula1>
          <xm:sqref>C18:C19 C23:C47</xm:sqref>
        </x14:dataValidation>
        <x14:dataValidation type="list" allowBlank="1" showErrorMessage="1" xr:uid="{00000000-0002-0000-0200-000002000000}">
          <x14:formula1>
            <xm:f>'Références par groupe de cultur'!$B$3:$D$3</xm:f>
          </x14:formula1>
          <xm:sqref>D18:D19 D23:D47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5"/>
  <sheetViews>
    <sheetView workbookViewId="0"/>
  </sheetViews>
  <sheetFormatPr baseColWidth="10" defaultColWidth="12.6640625" defaultRowHeight="15.75" customHeight="1" x14ac:dyDescent="0.25"/>
  <cols>
    <col min="1" max="1" width="19.109375" customWidth="1"/>
  </cols>
  <sheetData>
    <row r="1" spans="1:10" x14ac:dyDescent="0.25">
      <c r="B1" s="1" t="s">
        <v>104</v>
      </c>
      <c r="C1" s="1" t="s">
        <v>104</v>
      </c>
      <c r="D1" s="1" t="s">
        <v>104</v>
      </c>
      <c r="E1" s="1" t="s">
        <v>105</v>
      </c>
      <c r="F1" s="1" t="s">
        <v>105</v>
      </c>
      <c r="G1" s="1" t="s">
        <v>105</v>
      </c>
      <c r="H1" s="1" t="s">
        <v>106</v>
      </c>
      <c r="I1" s="1" t="s">
        <v>106</v>
      </c>
      <c r="J1" s="1" t="s">
        <v>106</v>
      </c>
    </row>
    <row r="2" spans="1:10" x14ac:dyDescent="0.25">
      <c r="B2" s="1" t="s">
        <v>18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20</v>
      </c>
      <c r="J2" s="1" t="s">
        <v>20</v>
      </c>
    </row>
    <row r="3" spans="1:10" x14ac:dyDescent="0.25">
      <c r="B3" s="1" t="s">
        <v>68</v>
      </c>
      <c r="C3" s="1" t="s">
        <v>15</v>
      </c>
      <c r="D3" s="1" t="s">
        <v>76</v>
      </c>
      <c r="E3" s="1" t="s">
        <v>68</v>
      </c>
      <c r="F3" s="1" t="s">
        <v>15</v>
      </c>
      <c r="G3" s="1" t="s">
        <v>76</v>
      </c>
      <c r="H3" s="1" t="s">
        <v>68</v>
      </c>
      <c r="I3" s="1" t="s">
        <v>15</v>
      </c>
      <c r="J3" s="1" t="s">
        <v>76</v>
      </c>
    </row>
    <row r="4" spans="1:10" x14ac:dyDescent="0.25">
      <c r="B4" s="1" t="s">
        <v>51</v>
      </c>
      <c r="C4" s="1" t="s">
        <v>107</v>
      </c>
      <c r="D4" s="1" t="s">
        <v>108</v>
      </c>
      <c r="E4" s="1" t="s">
        <v>51</v>
      </c>
      <c r="F4" s="1" t="s">
        <v>107</v>
      </c>
      <c r="G4" s="1" t="s">
        <v>108</v>
      </c>
      <c r="H4" s="1" t="s">
        <v>51</v>
      </c>
      <c r="I4" s="1" t="s">
        <v>107</v>
      </c>
      <c r="J4" s="1" t="s">
        <v>108</v>
      </c>
    </row>
    <row r="5" spans="1:10" x14ac:dyDescent="0.25">
      <c r="B5" s="1" t="str">
        <f t="shared" ref="B5:J5" si="0">B2&amp;B3</f>
        <v>Haiesreference</v>
      </c>
      <c r="C5" s="1" t="str">
        <f t="shared" si="0"/>
        <v>Haiesorganic</v>
      </c>
      <c r="D5" s="1" t="str">
        <f t="shared" si="0"/>
        <v>Haiesimport</v>
      </c>
      <c r="E5" s="1" t="str">
        <f t="shared" si="0"/>
        <v>Taille_parcellereference</v>
      </c>
      <c r="F5" s="1" t="str">
        <f t="shared" si="0"/>
        <v>Taille_parcelleorganic</v>
      </c>
      <c r="G5" s="1" t="str">
        <f t="shared" si="0"/>
        <v>Taille_parcelleimport</v>
      </c>
      <c r="H5" s="1" t="str">
        <f t="shared" si="0"/>
        <v>Diversitéreference</v>
      </c>
      <c r="I5" s="1" t="str">
        <f t="shared" si="0"/>
        <v>Diversitéorganic</v>
      </c>
      <c r="J5" s="1" t="str">
        <f t="shared" si="0"/>
        <v>Diversitéimport</v>
      </c>
    </row>
    <row r="6" spans="1:10" x14ac:dyDescent="0.25">
      <c r="B6" s="1" t="str">
        <f t="shared" ref="B6:J6" si="1">B2&amp;B4</f>
        <v>HaiesRéférence</v>
      </c>
      <c r="C6" s="1" t="str">
        <f t="shared" si="1"/>
        <v>HaiesBio</v>
      </c>
      <c r="D6" s="1" t="str">
        <f t="shared" si="1"/>
        <v>HaiesImport</v>
      </c>
      <c r="E6" s="1" t="str">
        <f t="shared" si="1"/>
        <v>Taille_parcelleRéférence</v>
      </c>
      <c r="F6" s="1" t="str">
        <f t="shared" si="1"/>
        <v>Taille_parcelleBio</v>
      </c>
      <c r="G6" s="1" t="str">
        <f t="shared" si="1"/>
        <v>Taille_parcelleImport</v>
      </c>
      <c r="H6" s="1" t="str">
        <f t="shared" si="1"/>
        <v>DiversitéRéférence</v>
      </c>
      <c r="I6" s="1" t="str">
        <f t="shared" si="1"/>
        <v>DiversitéBio</v>
      </c>
      <c r="J6" s="1" t="str">
        <f t="shared" si="1"/>
        <v>DiversitéImport</v>
      </c>
    </row>
    <row r="7" spans="1:10" x14ac:dyDescent="0.25">
      <c r="A7" s="1" t="s">
        <v>109</v>
      </c>
      <c r="B7" s="1" t="str">
        <f t="shared" ref="B7:J7" si="2">B1&amp;"_"&amp;B3</f>
        <v>hedges_reference</v>
      </c>
      <c r="C7" s="1" t="str">
        <f t="shared" si="2"/>
        <v>hedges_organic</v>
      </c>
      <c r="D7" s="1" t="str">
        <f t="shared" si="2"/>
        <v>hedges_import</v>
      </c>
      <c r="E7" s="1" t="str">
        <f t="shared" si="2"/>
        <v>plotSize_reference</v>
      </c>
      <c r="F7" s="1" t="str">
        <f t="shared" si="2"/>
        <v>plotSize_organic</v>
      </c>
      <c r="G7" s="1" t="str">
        <f t="shared" si="2"/>
        <v>plotSize_import</v>
      </c>
      <c r="H7" s="1" t="str">
        <f t="shared" si="2"/>
        <v>cropDiversity_reference</v>
      </c>
      <c r="I7" s="1" t="str">
        <f t="shared" si="2"/>
        <v>cropDiversity_organic</v>
      </c>
      <c r="J7" s="1" t="str">
        <f t="shared" si="2"/>
        <v>cropDiversity_import</v>
      </c>
    </row>
    <row r="8" spans="1:10" x14ac:dyDescent="0.25">
      <c r="A8" s="1" t="s">
        <v>80</v>
      </c>
      <c r="B8" s="1">
        <v>39</v>
      </c>
      <c r="C8" s="1">
        <v>47</v>
      </c>
      <c r="D8" s="1">
        <v>0</v>
      </c>
      <c r="E8" s="1">
        <v>5</v>
      </c>
      <c r="F8" s="1">
        <v>4</v>
      </c>
      <c r="G8" s="1">
        <v>9</v>
      </c>
      <c r="H8" s="1">
        <v>6.4930000000000003</v>
      </c>
      <c r="I8" s="1">
        <v>9.9</v>
      </c>
      <c r="J8" s="1">
        <v>4</v>
      </c>
    </row>
    <row r="9" spans="1:10" x14ac:dyDescent="0.25">
      <c r="A9" s="1" t="s">
        <v>12</v>
      </c>
      <c r="B9" s="1">
        <v>68</v>
      </c>
      <c r="C9" s="1">
        <v>78</v>
      </c>
      <c r="D9" s="1">
        <v>0</v>
      </c>
      <c r="E9" s="1">
        <v>4</v>
      </c>
      <c r="F9" s="1">
        <v>4</v>
      </c>
      <c r="G9" s="1">
        <v>9</v>
      </c>
      <c r="H9" s="1">
        <v>6.4829999999999997</v>
      </c>
      <c r="I9" s="1">
        <v>8.5440000000000005</v>
      </c>
      <c r="J9" s="1">
        <v>4</v>
      </c>
    </row>
    <row r="10" spans="1:10" x14ac:dyDescent="0.25">
      <c r="A10" s="1" t="s">
        <v>89</v>
      </c>
      <c r="B10" s="1">
        <v>36</v>
      </c>
      <c r="C10" s="1">
        <v>56</v>
      </c>
      <c r="D10" s="1">
        <v>0</v>
      </c>
      <c r="E10" s="1">
        <v>5</v>
      </c>
      <c r="F10" s="1">
        <v>3</v>
      </c>
      <c r="G10" s="1">
        <v>9</v>
      </c>
      <c r="H10" s="1">
        <v>6.64</v>
      </c>
      <c r="I10" s="1">
        <v>9.6929999999999996</v>
      </c>
      <c r="J10" s="1">
        <v>4</v>
      </c>
    </row>
    <row r="11" spans="1:10" x14ac:dyDescent="0.25">
      <c r="A11" s="1" t="s">
        <v>93</v>
      </c>
      <c r="B11" s="1">
        <v>62</v>
      </c>
      <c r="C11" s="1">
        <v>71</v>
      </c>
      <c r="D11" s="1">
        <v>0</v>
      </c>
      <c r="E11" s="1">
        <v>3</v>
      </c>
      <c r="F11" s="1">
        <v>3</v>
      </c>
      <c r="G11" s="1">
        <v>9</v>
      </c>
      <c r="H11" s="1">
        <v>6.7679999999999998</v>
      </c>
      <c r="I11" s="1">
        <v>8.9649999999999999</v>
      </c>
      <c r="J11" s="1">
        <v>4</v>
      </c>
    </row>
    <row r="12" spans="1:10" x14ac:dyDescent="0.25">
      <c r="A12" s="1" t="s">
        <v>110</v>
      </c>
      <c r="B12" s="1">
        <v>32</v>
      </c>
      <c r="C12" s="1">
        <v>56</v>
      </c>
      <c r="D12" s="1">
        <v>0</v>
      </c>
      <c r="E12" s="1">
        <v>6</v>
      </c>
      <c r="F12" s="1">
        <v>4</v>
      </c>
      <c r="G12" s="1">
        <v>9</v>
      </c>
      <c r="H12" s="1">
        <v>6.516</v>
      </c>
      <c r="I12" s="1">
        <v>9.9260000000000002</v>
      </c>
      <c r="J12" s="1">
        <v>4</v>
      </c>
    </row>
    <row r="13" spans="1:10" x14ac:dyDescent="0.25">
      <c r="A13" s="1" t="s">
        <v>111</v>
      </c>
      <c r="B13" s="1">
        <v>40</v>
      </c>
      <c r="C13" s="1">
        <v>54</v>
      </c>
      <c r="D13" s="1">
        <v>0</v>
      </c>
      <c r="E13" s="1">
        <v>5</v>
      </c>
      <c r="F13" s="1">
        <v>5</v>
      </c>
      <c r="G13" s="1">
        <v>9</v>
      </c>
      <c r="H13" s="1">
        <v>7.9029999999999996</v>
      </c>
      <c r="I13" s="1">
        <v>11.036</v>
      </c>
      <c r="J13" s="1">
        <v>4</v>
      </c>
    </row>
    <row r="14" spans="1:10" x14ac:dyDescent="0.25">
      <c r="A14" s="1" t="s">
        <v>84</v>
      </c>
      <c r="B14" s="1">
        <v>37</v>
      </c>
      <c r="C14" s="1">
        <v>49</v>
      </c>
      <c r="D14" s="1">
        <v>0</v>
      </c>
      <c r="E14" s="1">
        <v>4</v>
      </c>
      <c r="F14" s="1">
        <v>5</v>
      </c>
      <c r="G14" s="1">
        <v>9</v>
      </c>
      <c r="H14" s="1">
        <v>7.1189999999999998</v>
      </c>
      <c r="I14" s="1">
        <v>10.736000000000001</v>
      </c>
      <c r="J14" s="1">
        <v>4</v>
      </c>
    </row>
    <row r="15" spans="1:10" x14ac:dyDescent="0.25">
      <c r="A15" s="1" t="s">
        <v>99</v>
      </c>
      <c r="B15" s="1">
        <v>33</v>
      </c>
      <c r="C15" s="1">
        <v>62</v>
      </c>
      <c r="D15" s="1">
        <v>0</v>
      </c>
      <c r="E15" s="1">
        <v>5</v>
      </c>
      <c r="F15" s="1">
        <v>4</v>
      </c>
      <c r="G15" s="1">
        <v>9</v>
      </c>
      <c r="H15" s="1">
        <v>6.9610000000000003</v>
      </c>
      <c r="I15" s="1">
        <v>10.423</v>
      </c>
      <c r="J15" s="1">
        <v>4</v>
      </c>
    </row>
    <row r="16" spans="1:10" x14ac:dyDescent="0.25">
      <c r="A16" s="1" t="s">
        <v>112</v>
      </c>
      <c r="B16" s="1">
        <v>20</v>
      </c>
      <c r="C16" s="1">
        <v>20</v>
      </c>
      <c r="D16" s="1">
        <v>0</v>
      </c>
      <c r="E16" s="1">
        <v>9</v>
      </c>
      <c r="F16" s="1">
        <v>9</v>
      </c>
      <c r="G16" s="1">
        <v>9</v>
      </c>
      <c r="H16" s="1">
        <v>5.4409999999999998</v>
      </c>
      <c r="I16" s="1">
        <v>9.6010000000000009</v>
      </c>
      <c r="J16" s="1">
        <v>4</v>
      </c>
    </row>
    <row r="17" spans="1:10" x14ac:dyDescent="0.25">
      <c r="A17" s="1" t="s">
        <v>113</v>
      </c>
      <c r="B17" s="1">
        <v>45</v>
      </c>
      <c r="C17" s="1">
        <v>45</v>
      </c>
      <c r="D17" s="1">
        <v>0</v>
      </c>
      <c r="E17" s="1">
        <v>3</v>
      </c>
      <c r="F17" s="1">
        <v>3</v>
      </c>
      <c r="G17" s="1">
        <v>9</v>
      </c>
      <c r="H17" s="55"/>
      <c r="I17" s="55"/>
      <c r="J17" s="1">
        <v>4</v>
      </c>
    </row>
    <row r="18" spans="1:10" x14ac:dyDescent="0.25">
      <c r="A18" s="1" t="s">
        <v>114</v>
      </c>
      <c r="B18" s="1">
        <v>42</v>
      </c>
      <c r="C18" s="1">
        <v>42</v>
      </c>
      <c r="D18" s="1">
        <v>0</v>
      </c>
      <c r="E18" s="1">
        <v>5</v>
      </c>
      <c r="F18" s="1">
        <v>5</v>
      </c>
      <c r="G18" s="1">
        <v>9</v>
      </c>
      <c r="H18" s="1">
        <v>7.2969999999999997</v>
      </c>
      <c r="I18" s="1">
        <v>10.102</v>
      </c>
      <c r="J18" s="1">
        <v>4</v>
      </c>
    </row>
    <row r="19" spans="1:10" x14ac:dyDescent="0.25">
      <c r="A19" s="1" t="s">
        <v>115</v>
      </c>
      <c r="B19" s="1">
        <v>63</v>
      </c>
      <c r="C19" s="1">
        <v>63</v>
      </c>
      <c r="D19" s="1">
        <v>0</v>
      </c>
      <c r="E19" s="1">
        <v>8.5</v>
      </c>
      <c r="F19" s="1">
        <v>8.5</v>
      </c>
      <c r="G19" s="1">
        <v>9</v>
      </c>
      <c r="H19" s="1">
        <v>5.8319999999999999</v>
      </c>
      <c r="I19" s="1">
        <v>6.851</v>
      </c>
      <c r="J19" s="1">
        <v>4</v>
      </c>
    </row>
    <row r="20" spans="1:10" x14ac:dyDescent="0.25">
      <c r="A20" s="1" t="s">
        <v>116</v>
      </c>
      <c r="B20" s="1">
        <v>120</v>
      </c>
      <c r="C20" s="1">
        <v>120</v>
      </c>
      <c r="D20" s="1">
        <v>0</v>
      </c>
      <c r="E20" s="1">
        <v>3</v>
      </c>
      <c r="F20" s="1">
        <v>3</v>
      </c>
      <c r="G20" s="1">
        <v>9</v>
      </c>
      <c r="H20" s="55"/>
      <c r="I20" s="55"/>
      <c r="J20" s="1">
        <v>4</v>
      </c>
    </row>
    <row r="21" spans="1:10" x14ac:dyDescent="0.25">
      <c r="A21" s="1" t="s">
        <v>117</v>
      </c>
      <c r="B21" s="1">
        <v>16</v>
      </c>
      <c r="C21" s="1">
        <v>19</v>
      </c>
      <c r="D21" s="1">
        <v>0</v>
      </c>
      <c r="E21" s="1">
        <v>8</v>
      </c>
      <c r="F21" s="1">
        <v>7</v>
      </c>
      <c r="G21" s="1">
        <v>9</v>
      </c>
      <c r="H21" s="1">
        <v>8.4280000000000008</v>
      </c>
      <c r="I21" s="1">
        <v>6.774</v>
      </c>
      <c r="J21" s="1">
        <v>4</v>
      </c>
    </row>
    <row r="22" spans="1:10" x14ac:dyDescent="0.25">
      <c r="A22" s="1" t="s">
        <v>118</v>
      </c>
      <c r="B22" s="1">
        <v>29</v>
      </c>
      <c r="C22" s="1">
        <v>46</v>
      </c>
      <c r="D22" s="1">
        <v>0</v>
      </c>
      <c r="E22" s="1">
        <v>4</v>
      </c>
      <c r="F22" s="1">
        <v>4</v>
      </c>
      <c r="G22" s="1">
        <v>9</v>
      </c>
      <c r="H22" s="1">
        <v>6.952</v>
      </c>
      <c r="I22" s="1">
        <v>11.483000000000001</v>
      </c>
      <c r="J22" s="1">
        <v>4</v>
      </c>
    </row>
    <row r="23" spans="1:10" x14ac:dyDescent="0.25">
      <c r="A23" s="1" t="s">
        <v>119</v>
      </c>
      <c r="B23" s="1">
        <v>70</v>
      </c>
      <c r="C23" s="1">
        <v>71</v>
      </c>
      <c r="D23" s="1">
        <v>0</v>
      </c>
      <c r="E23" s="1">
        <v>3</v>
      </c>
      <c r="F23" s="1">
        <v>3</v>
      </c>
      <c r="G23" s="1">
        <v>9</v>
      </c>
      <c r="H23" s="1">
        <v>6.6829999999999998</v>
      </c>
      <c r="I23" s="1">
        <v>8.7759999999999998</v>
      </c>
      <c r="J23" s="1">
        <v>4</v>
      </c>
    </row>
    <row r="24" spans="1:10" x14ac:dyDescent="0.25">
      <c r="A24" s="1" t="s">
        <v>120</v>
      </c>
      <c r="B24" s="1">
        <v>8</v>
      </c>
      <c r="C24" s="1">
        <v>14</v>
      </c>
      <c r="D24" s="1">
        <v>0</v>
      </c>
      <c r="E24" s="1">
        <v>7</v>
      </c>
      <c r="F24" s="1">
        <v>5</v>
      </c>
      <c r="G24" s="1">
        <v>9</v>
      </c>
      <c r="H24" s="1">
        <v>3.5030000000000001</v>
      </c>
      <c r="I24" s="1">
        <v>5.2270000000000003</v>
      </c>
      <c r="J24" s="1">
        <v>4</v>
      </c>
    </row>
    <row r="25" spans="1:10" x14ac:dyDescent="0.25">
      <c r="A25" s="1" t="s">
        <v>67</v>
      </c>
      <c r="B25" s="1">
        <v>107</v>
      </c>
      <c r="C25" s="1">
        <v>112</v>
      </c>
      <c r="D25" s="1">
        <v>0</v>
      </c>
      <c r="E25" s="1">
        <v>3</v>
      </c>
      <c r="F25" s="1">
        <v>2</v>
      </c>
      <c r="G25" s="1">
        <v>9</v>
      </c>
      <c r="H25" s="1">
        <v>4.6909999999999998</v>
      </c>
      <c r="I25" s="1">
        <v>5.5369999999999999</v>
      </c>
      <c r="J25" s="1">
        <v>4</v>
      </c>
    </row>
    <row r="26" spans="1:10" x14ac:dyDescent="0.25">
      <c r="A26" s="1" t="s">
        <v>69</v>
      </c>
      <c r="B26" s="1">
        <v>114</v>
      </c>
      <c r="C26" s="1">
        <v>120</v>
      </c>
      <c r="D26" s="1">
        <v>0</v>
      </c>
      <c r="E26" s="1">
        <v>2</v>
      </c>
      <c r="F26" s="1">
        <v>2</v>
      </c>
      <c r="G26" s="1">
        <v>9</v>
      </c>
      <c r="H26" s="1">
        <v>6.48</v>
      </c>
      <c r="I26" s="1">
        <v>7.32</v>
      </c>
      <c r="J26" s="1">
        <v>4</v>
      </c>
    </row>
    <row r="27" spans="1:10" x14ac:dyDescent="0.25">
      <c r="A27" s="1" t="s">
        <v>121</v>
      </c>
      <c r="B27" s="1">
        <v>61</v>
      </c>
      <c r="C27" s="1">
        <v>100</v>
      </c>
      <c r="D27" s="1">
        <v>0</v>
      </c>
      <c r="E27" s="1">
        <v>1</v>
      </c>
      <c r="F27" s="1">
        <v>1</v>
      </c>
      <c r="G27" s="1">
        <v>9</v>
      </c>
      <c r="H27" s="1">
        <v>8.4239999999999995</v>
      </c>
      <c r="I27" s="1">
        <v>8.1280000000000001</v>
      </c>
      <c r="J27" s="1">
        <v>4</v>
      </c>
    </row>
    <row r="28" spans="1:10" x14ac:dyDescent="0.25">
      <c r="A28" s="1" t="s">
        <v>122</v>
      </c>
      <c r="B28" s="1">
        <v>35</v>
      </c>
      <c r="C28" s="1">
        <v>40</v>
      </c>
      <c r="D28" s="1">
        <v>0</v>
      </c>
      <c r="E28" s="1">
        <v>1</v>
      </c>
      <c r="F28" s="1">
        <v>1</v>
      </c>
      <c r="G28" s="1">
        <v>9</v>
      </c>
      <c r="H28" s="1">
        <v>6.3029999999999999</v>
      </c>
      <c r="I28" s="1">
        <v>5.4020000000000001</v>
      </c>
      <c r="J28" s="1">
        <v>4</v>
      </c>
    </row>
    <row r="29" spans="1:10" x14ac:dyDescent="0.25">
      <c r="A29" s="1" t="s">
        <v>123</v>
      </c>
      <c r="B29" s="1">
        <v>42</v>
      </c>
      <c r="C29" s="1">
        <v>42</v>
      </c>
      <c r="D29" s="1">
        <v>0</v>
      </c>
      <c r="E29" s="1">
        <v>1</v>
      </c>
      <c r="F29" s="1">
        <v>1</v>
      </c>
      <c r="G29" s="1">
        <v>9</v>
      </c>
      <c r="H29" s="1">
        <v>7.484</v>
      </c>
      <c r="I29" s="1">
        <v>7.2759999999999998</v>
      </c>
      <c r="J29" s="1">
        <v>4</v>
      </c>
    </row>
    <row r="30" spans="1:10" x14ac:dyDescent="0.25">
      <c r="A30" s="1" t="s">
        <v>124</v>
      </c>
      <c r="B30" s="1">
        <v>68</v>
      </c>
      <c r="C30" s="1">
        <v>61</v>
      </c>
      <c r="D30" s="1">
        <v>0</v>
      </c>
      <c r="E30" s="1">
        <v>1</v>
      </c>
      <c r="F30" s="1">
        <v>1</v>
      </c>
      <c r="G30" s="1">
        <v>9</v>
      </c>
      <c r="H30" s="1">
        <v>6.3739999999999997</v>
      </c>
      <c r="I30" s="1">
        <v>6.4059999999999997</v>
      </c>
      <c r="J30" s="1">
        <v>4</v>
      </c>
    </row>
    <row r="31" spans="1:10" x14ac:dyDescent="0.25">
      <c r="A31" s="1" t="s">
        <v>125</v>
      </c>
      <c r="B31" s="1">
        <v>13</v>
      </c>
      <c r="C31" s="1">
        <v>53</v>
      </c>
      <c r="D31" s="1">
        <v>0</v>
      </c>
      <c r="E31" s="1">
        <v>6</v>
      </c>
      <c r="F31" s="1">
        <v>1</v>
      </c>
      <c r="G31" s="1">
        <v>9</v>
      </c>
      <c r="H31" s="1">
        <v>5.7450000000000001</v>
      </c>
      <c r="I31" s="1">
        <v>9.1959999999999997</v>
      </c>
      <c r="J31" s="1">
        <v>4</v>
      </c>
    </row>
    <row r="32" spans="1:10" x14ac:dyDescent="0.25">
      <c r="A32" s="1" t="s">
        <v>126</v>
      </c>
      <c r="B32" s="1">
        <v>35</v>
      </c>
      <c r="C32" s="1">
        <v>81</v>
      </c>
      <c r="D32" s="1">
        <v>0</v>
      </c>
      <c r="E32" s="1">
        <v>3</v>
      </c>
      <c r="F32" s="1">
        <v>1</v>
      </c>
      <c r="G32" s="1">
        <v>9</v>
      </c>
      <c r="H32" s="1">
        <v>6.298</v>
      </c>
      <c r="I32" s="1">
        <v>10.301</v>
      </c>
      <c r="J32" s="1">
        <v>4</v>
      </c>
    </row>
    <row r="33" spans="1:10" x14ac:dyDescent="0.25">
      <c r="A33" s="1" t="s">
        <v>127</v>
      </c>
      <c r="B33" s="1">
        <v>63</v>
      </c>
      <c r="C33" s="1">
        <v>63</v>
      </c>
      <c r="D33" s="1">
        <v>0</v>
      </c>
      <c r="E33" s="56"/>
      <c r="F33" s="56"/>
      <c r="G33" s="56"/>
      <c r="H33" s="55"/>
      <c r="I33" s="55"/>
      <c r="J33" s="1">
        <v>4</v>
      </c>
    </row>
    <row r="34" spans="1:10" x14ac:dyDescent="0.25">
      <c r="A34" s="1" t="s">
        <v>128</v>
      </c>
      <c r="B34" s="1">
        <v>120</v>
      </c>
      <c r="C34" s="1">
        <v>120</v>
      </c>
      <c r="D34" s="1">
        <v>0</v>
      </c>
      <c r="E34" s="1">
        <v>3</v>
      </c>
      <c r="F34" s="1">
        <v>3</v>
      </c>
      <c r="G34" s="1">
        <v>9</v>
      </c>
      <c r="H34" s="55"/>
      <c r="I34" s="55"/>
      <c r="J34" s="1">
        <v>4</v>
      </c>
    </row>
    <row r="35" spans="1:10" x14ac:dyDescent="0.25">
      <c r="A35" s="1" t="s">
        <v>129</v>
      </c>
      <c r="B35" s="1">
        <v>5</v>
      </c>
      <c r="C35" s="1">
        <v>5</v>
      </c>
      <c r="D35" s="1">
        <v>0</v>
      </c>
      <c r="E35" s="1">
        <v>5</v>
      </c>
      <c r="F35" s="1">
        <v>5</v>
      </c>
      <c r="G35" s="1">
        <v>9</v>
      </c>
      <c r="H35" s="1">
        <v>6.1239999999999997</v>
      </c>
      <c r="I35" s="1">
        <v>6.6369999999999996</v>
      </c>
      <c r="J3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0"/>
  <sheetViews>
    <sheetView tabSelected="1" workbookViewId="0"/>
  </sheetViews>
  <sheetFormatPr baseColWidth="10" defaultColWidth="12.6640625" defaultRowHeight="15.75" customHeight="1" x14ac:dyDescent="0.25"/>
  <cols>
    <col min="4" max="4" width="16.33203125" customWidth="1"/>
    <col min="11" max="11" width="18.88671875" customWidth="1"/>
  </cols>
  <sheetData>
    <row r="1" spans="1:13" x14ac:dyDescent="0.25">
      <c r="A1" s="38" t="s">
        <v>130</v>
      </c>
      <c r="B1" s="38" t="s">
        <v>131</v>
      </c>
      <c r="C1" s="38" t="s">
        <v>132</v>
      </c>
      <c r="D1" s="38" t="s">
        <v>133</v>
      </c>
      <c r="E1" s="38" t="s">
        <v>25</v>
      </c>
      <c r="F1" s="38"/>
      <c r="G1" s="38"/>
      <c r="H1" s="38"/>
      <c r="I1" s="38" t="s">
        <v>134</v>
      </c>
      <c r="J1" s="38" t="s">
        <v>134</v>
      </c>
      <c r="K1" s="38" t="s">
        <v>134</v>
      </c>
      <c r="L1" s="38" t="s">
        <v>134</v>
      </c>
      <c r="M1" s="38" t="s">
        <v>134</v>
      </c>
    </row>
    <row r="2" spans="1:13" x14ac:dyDescent="0.25">
      <c r="A2" s="38" t="s">
        <v>135</v>
      </c>
      <c r="B2" s="38" t="s">
        <v>47</v>
      </c>
      <c r="C2" s="38" t="s">
        <v>136</v>
      </c>
      <c r="D2" s="57">
        <v>4137.9253269995488</v>
      </c>
      <c r="E2" s="1" t="str">
        <f t="shared" ref="E2:E10" si="0">F2&amp;" "&amp;G2&amp;H2</f>
        <v>kg lait/UGB</v>
      </c>
      <c r="F2" s="1" t="s">
        <v>137</v>
      </c>
      <c r="G2" s="58" t="str">
        <f t="shared" ref="G2:G10" si="1">C2</f>
        <v>lait</v>
      </c>
      <c r="H2" s="1" t="s">
        <v>56</v>
      </c>
      <c r="I2" s="33" t="s">
        <v>138</v>
      </c>
      <c r="J2" s="59">
        <f t="shared" ref="J2:J10" si="2">1/D2</f>
        <v>2.4166700000000002E-4</v>
      </c>
      <c r="K2" s="38" t="s">
        <v>139</v>
      </c>
      <c r="L2" s="57">
        <f t="shared" ref="L2:L10" si="3">1/J2</f>
        <v>4137.9253269995488</v>
      </c>
      <c r="M2" s="1" t="s">
        <v>140</v>
      </c>
    </row>
    <row r="3" spans="1:13" x14ac:dyDescent="0.25">
      <c r="A3" s="38" t="s">
        <v>141</v>
      </c>
      <c r="B3" s="38" t="s">
        <v>142</v>
      </c>
      <c r="C3" s="38" t="s">
        <v>136</v>
      </c>
      <c r="D3" s="57">
        <v>3333.3333333333335</v>
      </c>
      <c r="E3" s="1" t="str">
        <f t="shared" si="0"/>
        <v>kg lait/UGB</v>
      </c>
      <c r="F3" s="1" t="s">
        <v>137</v>
      </c>
      <c r="G3" s="58" t="str">
        <f t="shared" si="1"/>
        <v>lait</v>
      </c>
      <c r="H3" s="1" t="s">
        <v>56</v>
      </c>
      <c r="I3" s="33" t="s">
        <v>143</v>
      </c>
      <c r="J3" s="59">
        <f t="shared" si="2"/>
        <v>2.9999999999999997E-4</v>
      </c>
      <c r="K3" s="38" t="s">
        <v>139</v>
      </c>
      <c r="L3" s="57">
        <f t="shared" si="3"/>
        <v>3333.3333333333335</v>
      </c>
      <c r="M3" s="1" t="s">
        <v>144</v>
      </c>
    </row>
    <row r="4" spans="1:13" x14ac:dyDescent="0.25">
      <c r="A4" s="38" t="s">
        <v>145</v>
      </c>
      <c r="B4" s="38" t="s">
        <v>146</v>
      </c>
      <c r="C4" s="38" t="s">
        <v>136</v>
      </c>
      <c r="D4" s="57">
        <v>1399.999440000224</v>
      </c>
      <c r="E4" s="1" t="str">
        <f t="shared" si="0"/>
        <v>kg lait/UGB</v>
      </c>
      <c r="F4" s="1" t="s">
        <v>137</v>
      </c>
      <c r="G4" s="58" t="str">
        <f t="shared" si="1"/>
        <v>lait</v>
      </c>
      <c r="H4" s="1" t="s">
        <v>56</v>
      </c>
      <c r="I4" s="33" t="s">
        <v>147</v>
      </c>
      <c r="J4" s="59">
        <f t="shared" si="2"/>
        <v>7.1428599999999996E-4</v>
      </c>
      <c r="K4" s="38" t="s">
        <v>139</v>
      </c>
      <c r="L4" s="57">
        <f t="shared" si="3"/>
        <v>1399.999440000224</v>
      </c>
      <c r="M4" s="1" t="s">
        <v>144</v>
      </c>
    </row>
    <row r="5" spans="1:13" x14ac:dyDescent="0.25">
      <c r="A5" s="38" t="s">
        <v>148</v>
      </c>
      <c r="B5" s="38" t="s">
        <v>149</v>
      </c>
      <c r="C5" s="38" t="s">
        <v>150</v>
      </c>
      <c r="D5" s="57">
        <v>357.14285714285717</v>
      </c>
      <c r="E5" s="1" t="str">
        <f t="shared" si="0"/>
        <v>kg oeuf/UGB</v>
      </c>
      <c r="F5" s="1" t="s">
        <v>137</v>
      </c>
      <c r="G5" s="58" t="str">
        <f t="shared" si="1"/>
        <v>oeuf</v>
      </c>
      <c r="H5" s="1" t="s">
        <v>56</v>
      </c>
      <c r="I5" s="38" t="s">
        <v>151</v>
      </c>
      <c r="J5" s="59">
        <f t="shared" si="2"/>
        <v>2.8E-3</v>
      </c>
      <c r="K5" s="38" t="s">
        <v>57</v>
      </c>
      <c r="L5" s="57">
        <f t="shared" si="3"/>
        <v>357.14285714285717</v>
      </c>
      <c r="M5" s="1" t="s">
        <v>144</v>
      </c>
    </row>
    <row r="6" spans="1:13" x14ac:dyDescent="0.25">
      <c r="A6" s="38" t="s">
        <v>135</v>
      </c>
      <c r="B6" s="38" t="s">
        <v>47</v>
      </c>
      <c r="C6" s="38" t="s">
        <v>49</v>
      </c>
      <c r="D6" s="57">
        <v>333.33333333333331</v>
      </c>
      <c r="E6" s="1" t="str">
        <f t="shared" si="0"/>
        <v>kg viande/UGB</v>
      </c>
      <c r="F6" s="1" t="s">
        <v>137</v>
      </c>
      <c r="G6" s="58" t="str">
        <f t="shared" si="1"/>
        <v>viande</v>
      </c>
      <c r="H6" s="1" t="s">
        <v>56</v>
      </c>
      <c r="I6" s="33" t="s">
        <v>152</v>
      </c>
      <c r="J6" s="59">
        <f t="shared" si="2"/>
        <v>3.0000000000000001E-3</v>
      </c>
      <c r="K6" s="38" t="s">
        <v>57</v>
      </c>
      <c r="L6" s="57">
        <f t="shared" si="3"/>
        <v>333.33333333333331</v>
      </c>
      <c r="M6" s="1" t="s">
        <v>153</v>
      </c>
    </row>
    <row r="7" spans="1:13" x14ac:dyDescent="0.25">
      <c r="A7" s="38" t="s">
        <v>154</v>
      </c>
      <c r="B7" s="38" t="s">
        <v>155</v>
      </c>
      <c r="C7" s="38" t="s">
        <v>49</v>
      </c>
      <c r="D7" s="57">
        <v>196.07843137254901</v>
      </c>
      <c r="E7" s="1" t="str">
        <f t="shared" si="0"/>
        <v>kg viande/UGB</v>
      </c>
      <c r="F7" s="1" t="s">
        <v>137</v>
      </c>
      <c r="G7" s="58" t="str">
        <f t="shared" si="1"/>
        <v>viande</v>
      </c>
      <c r="H7" s="1" t="s">
        <v>56</v>
      </c>
      <c r="I7" s="33" t="s">
        <v>156</v>
      </c>
      <c r="J7" s="59">
        <f t="shared" si="2"/>
        <v>5.1000000000000004E-3</v>
      </c>
      <c r="K7" s="38" t="s">
        <v>157</v>
      </c>
      <c r="L7" s="57">
        <f t="shared" si="3"/>
        <v>196.07843137254901</v>
      </c>
      <c r="M7" s="1" t="s">
        <v>144</v>
      </c>
    </row>
    <row r="8" spans="1:13" x14ac:dyDescent="0.25">
      <c r="A8" s="38" t="s">
        <v>148</v>
      </c>
      <c r="B8" s="38" t="s">
        <v>149</v>
      </c>
      <c r="C8" s="38" t="s">
        <v>49</v>
      </c>
      <c r="D8" s="57">
        <v>181.81818181818184</v>
      </c>
      <c r="E8" s="1" t="str">
        <f t="shared" si="0"/>
        <v>kg viande/UGB</v>
      </c>
      <c r="F8" s="1" t="s">
        <v>137</v>
      </c>
      <c r="G8" s="58" t="str">
        <f t="shared" si="1"/>
        <v>viande</v>
      </c>
      <c r="H8" s="1" t="s">
        <v>56</v>
      </c>
      <c r="I8" s="33" t="s">
        <v>158</v>
      </c>
      <c r="J8" s="59">
        <f t="shared" si="2"/>
        <v>5.4999999999999997E-3</v>
      </c>
      <c r="K8" s="38" t="s">
        <v>57</v>
      </c>
      <c r="L8" s="57">
        <f t="shared" si="3"/>
        <v>181.81818181818184</v>
      </c>
      <c r="M8" s="1" t="s">
        <v>144</v>
      </c>
    </row>
    <row r="9" spans="1:13" x14ac:dyDescent="0.25">
      <c r="A9" s="38" t="s">
        <v>145</v>
      </c>
      <c r="B9" s="38" t="s">
        <v>146</v>
      </c>
      <c r="C9" s="38" t="s">
        <v>49</v>
      </c>
      <c r="D9" s="57">
        <v>100</v>
      </c>
      <c r="E9" s="1" t="str">
        <f t="shared" si="0"/>
        <v>kg viande/UGB</v>
      </c>
      <c r="F9" s="1" t="s">
        <v>137</v>
      </c>
      <c r="G9" s="58" t="str">
        <f t="shared" si="1"/>
        <v>viande</v>
      </c>
      <c r="H9" s="1" t="s">
        <v>56</v>
      </c>
      <c r="I9" s="33" t="s">
        <v>159</v>
      </c>
      <c r="J9" s="59">
        <f t="shared" si="2"/>
        <v>0.01</v>
      </c>
      <c r="K9" s="38" t="s">
        <v>57</v>
      </c>
      <c r="L9" s="57">
        <f t="shared" si="3"/>
        <v>100</v>
      </c>
      <c r="M9" s="1" t="s">
        <v>144</v>
      </c>
    </row>
    <row r="10" spans="1:13" x14ac:dyDescent="0.25">
      <c r="A10" s="38" t="s">
        <v>145</v>
      </c>
      <c r="B10" s="38" t="s">
        <v>160</v>
      </c>
      <c r="C10" s="38" t="s">
        <v>49</v>
      </c>
      <c r="D10" s="57">
        <v>83.333333333333329</v>
      </c>
      <c r="E10" s="1" t="str">
        <f t="shared" si="0"/>
        <v>kg viande/UGB</v>
      </c>
      <c r="F10" s="1" t="s">
        <v>137</v>
      </c>
      <c r="G10" s="58" t="str">
        <f t="shared" si="1"/>
        <v>viande</v>
      </c>
      <c r="H10" s="1" t="s">
        <v>56</v>
      </c>
      <c r="I10" s="33" t="s">
        <v>161</v>
      </c>
      <c r="J10" s="59">
        <f t="shared" si="2"/>
        <v>1.2E-2</v>
      </c>
      <c r="K10" s="38" t="s">
        <v>57</v>
      </c>
      <c r="L10" s="57">
        <f t="shared" si="3"/>
        <v>83.333333333333329</v>
      </c>
      <c r="M10" s="1" t="s">
        <v>144</v>
      </c>
    </row>
    <row r="11" spans="1:13" x14ac:dyDescent="0.25">
      <c r="D11" s="1"/>
      <c r="E11" s="1"/>
      <c r="F11" s="1"/>
      <c r="G11" s="1"/>
      <c r="H11" s="1"/>
      <c r="I11" s="1"/>
      <c r="K11" s="1"/>
    </row>
    <row r="12" spans="1:13" x14ac:dyDescent="0.25">
      <c r="D12" s="1"/>
      <c r="E12" s="1"/>
      <c r="F12" s="1"/>
      <c r="G12" s="1"/>
    </row>
    <row r="13" spans="1:13" x14ac:dyDescent="0.25">
      <c r="A13" s="60" t="s">
        <v>162</v>
      </c>
      <c r="B13" s="60" t="s">
        <v>163</v>
      </c>
      <c r="C13" s="60" t="s">
        <v>164</v>
      </c>
      <c r="D13" s="60" t="s">
        <v>134</v>
      </c>
      <c r="E13" s="33"/>
      <c r="F13" s="61"/>
    </row>
    <row r="14" spans="1:13" x14ac:dyDescent="0.25">
      <c r="A14" s="38" t="s">
        <v>135</v>
      </c>
      <c r="B14" s="38" t="s">
        <v>47</v>
      </c>
      <c r="C14" s="38" t="s">
        <v>49</v>
      </c>
      <c r="D14" s="33" t="s">
        <v>152</v>
      </c>
      <c r="E14" s="59">
        <v>3.0000000000000001E-3</v>
      </c>
      <c r="F14" s="38" t="s">
        <v>57</v>
      </c>
    </row>
    <row r="15" spans="1:13" x14ac:dyDescent="0.25">
      <c r="A15" s="38" t="s">
        <v>145</v>
      </c>
      <c r="B15" s="38" t="s">
        <v>146</v>
      </c>
      <c r="C15" s="38" t="s">
        <v>49</v>
      </c>
      <c r="D15" s="33" t="s">
        <v>159</v>
      </c>
      <c r="E15" s="59">
        <v>0.01</v>
      </c>
      <c r="F15" s="38" t="s">
        <v>57</v>
      </c>
    </row>
    <row r="16" spans="1:13" x14ac:dyDescent="0.25">
      <c r="A16" s="38" t="s">
        <v>145</v>
      </c>
      <c r="B16" s="38" t="s">
        <v>160</v>
      </c>
      <c r="C16" s="38" t="s">
        <v>49</v>
      </c>
      <c r="D16" s="33" t="s">
        <v>161</v>
      </c>
      <c r="E16" s="59">
        <v>1.2E-2</v>
      </c>
      <c r="F16" s="38" t="s">
        <v>57</v>
      </c>
      <c r="J16" s="49"/>
    </row>
    <row r="17" spans="1:6" x14ac:dyDescent="0.25">
      <c r="A17" s="38" t="s">
        <v>148</v>
      </c>
      <c r="B17" s="38" t="s">
        <v>149</v>
      </c>
      <c r="C17" s="38" t="s">
        <v>49</v>
      </c>
      <c r="D17" s="33" t="s">
        <v>158</v>
      </c>
      <c r="E17" s="59">
        <v>5.4999999999999997E-3</v>
      </c>
      <c r="F17" s="38" t="s">
        <v>57</v>
      </c>
    </row>
    <row r="18" spans="1:6" x14ac:dyDescent="0.25">
      <c r="A18" s="38" t="s">
        <v>135</v>
      </c>
      <c r="B18" s="38" t="s">
        <v>47</v>
      </c>
      <c r="C18" s="38" t="s">
        <v>136</v>
      </c>
      <c r="D18" s="33" t="s">
        <v>138</v>
      </c>
      <c r="E18" s="59">
        <v>2.4166699999999999E-4</v>
      </c>
      <c r="F18" s="38" t="s">
        <v>139</v>
      </c>
    </row>
    <row r="19" spans="1:6" x14ac:dyDescent="0.25">
      <c r="A19" s="38" t="s">
        <v>145</v>
      </c>
      <c r="B19" s="38" t="s">
        <v>146</v>
      </c>
      <c r="C19" s="38" t="s">
        <v>136</v>
      </c>
      <c r="D19" s="33" t="s">
        <v>147</v>
      </c>
      <c r="E19" s="59">
        <v>7.1428599999999996E-4</v>
      </c>
      <c r="F19" s="38" t="s">
        <v>139</v>
      </c>
    </row>
    <row r="20" spans="1:6" x14ac:dyDescent="0.25">
      <c r="A20" s="38" t="s">
        <v>141</v>
      </c>
      <c r="B20" s="38" t="s">
        <v>142</v>
      </c>
      <c r="C20" s="38" t="s">
        <v>136</v>
      </c>
      <c r="D20" s="33" t="s">
        <v>143</v>
      </c>
      <c r="E20" s="59">
        <v>2.9999999999999997E-4</v>
      </c>
      <c r="F20" s="38" t="s">
        <v>139</v>
      </c>
    </row>
    <row r="21" spans="1:6" x14ac:dyDescent="0.25">
      <c r="A21" s="38" t="s">
        <v>148</v>
      </c>
      <c r="B21" s="38" t="s">
        <v>149</v>
      </c>
      <c r="C21" s="38" t="s">
        <v>150</v>
      </c>
      <c r="D21" s="38" t="s">
        <v>151</v>
      </c>
      <c r="E21" s="59">
        <v>2.8E-3</v>
      </c>
      <c r="F21" s="38" t="s">
        <v>57</v>
      </c>
    </row>
    <row r="22" spans="1:6" x14ac:dyDescent="0.25">
      <c r="A22" s="38" t="s">
        <v>154</v>
      </c>
      <c r="B22" s="38" t="s">
        <v>155</v>
      </c>
      <c r="C22" s="38" t="s">
        <v>49</v>
      </c>
      <c r="D22" s="33" t="s">
        <v>156</v>
      </c>
      <c r="E22" s="59">
        <v>5.1000000000000004E-3</v>
      </c>
      <c r="F22" s="38" t="s">
        <v>157</v>
      </c>
    </row>
    <row r="24" spans="1:6" x14ac:dyDescent="0.25">
      <c r="A24" s="62" t="s">
        <v>44</v>
      </c>
      <c r="B24" s="63" t="s">
        <v>46</v>
      </c>
      <c r="C24" s="64" t="s">
        <v>48</v>
      </c>
    </row>
    <row r="25" spans="1:6" x14ac:dyDescent="0.25">
      <c r="A25" s="65" t="s">
        <v>45</v>
      </c>
      <c r="B25" s="1" t="s">
        <v>47</v>
      </c>
      <c r="C25" s="66" t="s">
        <v>136</v>
      </c>
    </row>
    <row r="26" spans="1:6" x14ac:dyDescent="0.25">
      <c r="A26" s="65" t="s">
        <v>165</v>
      </c>
      <c r="B26" s="1" t="s">
        <v>146</v>
      </c>
      <c r="C26" s="66" t="s">
        <v>49</v>
      </c>
    </row>
    <row r="27" spans="1:6" x14ac:dyDescent="0.25">
      <c r="A27" s="65" t="s">
        <v>141</v>
      </c>
      <c r="B27" s="1" t="s">
        <v>160</v>
      </c>
      <c r="C27" s="66" t="s">
        <v>150</v>
      </c>
    </row>
    <row r="28" spans="1:6" x14ac:dyDescent="0.25">
      <c r="A28" s="65" t="s">
        <v>145</v>
      </c>
      <c r="B28" s="1" t="s">
        <v>149</v>
      </c>
      <c r="C28" s="67"/>
    </row>
    <row r="29" spans="1:6" x14ac:dyDescent="0.25">
      <c r="A29" s="65" t="s">
        <v>154</v>
      </c>
      <c r="B29" s="1" t="s">
        <v>142</v>
      </c>
      <c r="C29" s="67"/>
    </row>
    <row r="30" spans="1:6" x14ac:dyDescent="0.25">
      <c r="A30" s="65" t="s">
        <v>166</v>
      </c>
      <c r="B30" s="1" t="s">
        <v>167</v>
      </c>
      <c r="C30" s="67"/>
    </row>
    <row r="31" spans="1:6" x14ac:dyDescent="0.25">
      <c r="A31" s="65" t="s">
        <v>148</v>
      </c>
      <c r="B31" s="1" t="s">
        <v>155</v>
      </c>
      <c r="C31" s="67"/>
    </row>
    <row r="32" spans="1:6" x14ac:dyDescent="0.25">
      <c r="A32" s="68"/>
      <c r="C32" s="67"/>
    </row>
    <row r="33" spans="1:9" x14ac:dyDescent="0.25">
      <c r="A33" s="60" t="s">
        <v>55</v>
      </c>
      <c r="B33" s="38" t="s">
        <v>51</v>
      </c>
      <c r="C33" s="38" t="s">
        <v>107</v>
      </c>
      <c r="D33" s="38" t="s">
        <v>108</v>
      </c>
      <c r="F33" s="69" t="s">
        <v>168</v>
      </c>
      <c r="G33" s="55"/>
      <c r="H33" s="55"/>
      <c r="I33" s="55"/>
    </row>
    <row r="34" spans="1:9" x14ac:dyDescent="0.25">
      <c r="A34" s="38" t="s">
        <v>135</v>
      </c>
      <c r="B34" s="33">
        <v>-0.85</v>
      </c>
      <c r="C34" s="33">
        <v>-0.89</v>
      </c>
      <c r="D34" s="33">
        <f t="shared" ref="D34:D40" si="4">FLOOR(B34,1)-1</f>
        <v>-2</v>
      </c>
    </row>
    <row r="35" spans="1:9" x14ac:dyDescent="0.25">
      <c r="A35" s="38" t="s">
        <v>169</v>
      </c>
      <c r="B35" s="33">
        <v>-0.28999999999999998</v>
      </c>
      <c r="C35" s="33">
        <f>B35</f>
        <v>-0.28999999999999998</v>
      </c>
      <c r="D35" s="33">
        <f t="shared" si="4"/>
        <v>-2</v>
      </c>
    </row>
    <row r="36" spans="1:9" x14ac:dyDescent="0.25">
      <c r="A36" s="33" t="s">
        <v>141</v>
      </c>
      <c r="B36" s="33">
        <v>0.09</v>
      </c>
      <c r="C36" s="33">
        <v>-0.16</v>
      </c>
      <c r="D36" s="33">
        <f t="shared" si="4"/>
        <v>-1</v>
      </c>
    </row>
    <row r="37" spans="1:9" x14ac:dyDescent="0.25">
      <c r="A37" s="33" t="s">
        <v>145</v>
      </c>
      <c r="B37" s="33">
        <v>0.12</v>
      </c>
      <c r="C37" s="33">
        <v>0.03</v>
      </c>
      <c r="D37" s="33">
        <f t="shared" si="4"/>
        <v>-1</v>
      </c>
    </row>
    <row r="38" spans="1:9" x14ac:dyDescent="0.25">
      <c r="A38" s="33" t="s">
        <v>154</v>
      </c>
      <c r="B38" s="33">
        <v>-5.32</v>
      </c>
      <c r="C38" s="33">
        <v>-1.53</v>
      </c>
      <c r="D38" s="33">
        <f t="shared" si="4"/>
        <v>-7</v>
      </c>
    </row>
    <row r="39" spans="1:9" x14ac:dyDescent="0.25">
      <c r="A39" s="33" t="s">
        <v>166</v>
      </c>
      <c r="B39" s="33">
        <v>-1.28</v>
      </c>
      <c r="C39" s="33">
        <v>-0.18</v>
      </c>
      <c r="D39" s="33">
        <f t="shared" si="4"/>
        <v>-3</v>
      </c>
    </row>
    <row r="40" spans="1:9" x14ac:dyDescent="0.25">
      <c r="A40" s="33" t="s">
        <v>148</v>
      </c>
      <c r="B40" s="33">
        <v>-2.76</v>
      </c>
      <c r="C40" s="33">
        <v>-0.95</v>
      </c>
      <c r="D40" s="33">
        <f t="shared" si="4"/>
        <v>-4</v>
      </c>
    </row>
  </sheetData>
  <autoFilter ref="A1:M1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Notice</vt:lpstr>
      <vt:lpstr>Cultures</vt:lpstr>
      <vt:lpstr>Elevages</vt:lpstr>
      <vt:lpstr>Références par groupe de cultur</vt:lpstr>
      <vt:lpstr>Détail chargement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DAGRAS Pascal</dc:creator>
  <cp:lastModifiedBy>DAGRAS Pascal</cp:lastModifiedBy>
  <dcterms:created xsi:type="dcterms:W3CDTF">2024-12-20T00:00:57Z</dcterms:created>
  <dcterms:modified xsi:type="dcterms:W3CDTF">2024-12-20T00:00:57Z</dcterms:modified>
</cp:coreProperties>
</file>