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1 (2)" sheetId="2" state="visible" r:id="rId3"/>
    <sheet name="plot1" sheetId="3" state="visible" r:id="rId4"/>
    <sheet name="plot2" sheetId="4" state="visible" r:id="rId5"/>
    <sheet name="plot3" sheetId="5" state="visible" r:id="rId6"/>
    <sheet name="plot4" sheetId="6" state="visible" r:id="rId7"/>
    <sheet name="plot5" sheetId="7" state="visible" r:id="rId8"/>
    <sheet name="plot6" sheetId="8" state="visible" r:id="rId9"/>
    <sheet name="plot7" sheetId="9" state="visible" r:id="rId10"/>
    <sheet name="plot8" sheetId="10" state="visible" r:id="rId11"/>
    <sheet name="SiteSummary" sheetId="11" state="visible" r:id="rId12"/>
    <sheet name="LookupTable" sheetId="12" state="visible" r:id="rId13"/>
  </sheets>
  <definedNames>
    <definedName function="false" hidden="true" localSheetId="0" name="_xlnm._FilterDatabase" vbProcedure="false">Sheet1!$A$1:$L$1</definedName>
    <definedName function="false" hidden="true" localSheetId="1" name="_xlnm._FilterDatabase" vbProcedure="false">'Sheet1 (2)'!$A$1:$L$1</definedName>
    <definedName function="false" hidden="false" localSheetId="2" name="_xlnm._FilterDatabase" vbProcedure="false">plot1!$A$1:$L$24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<sst xmlns="http://schemas.openxmlformats.org/spreadsheetml/2006/main" count="5201" uniqueCount="128">
  <si>
    <t xml:space="preserve">site</t>
  </si>
  <si>
    <t xml:space="preserve">plot</t>
  </si>
  <si>
    <t xml:space="preserve">date</t>
  </si>
  <si>
    <t xml:space="preserve">observer</t>
  </si>
  <si>
    <t xml:space="preserve">plot_size</t>
  </si>
  <si>
    <t xml:space="preserve">life_form</t>
  </si>
  <si>
    <t xml:space="preserve">condition</t>
  </si>
  <si>
    <t xml:space="preserve">species</t>
  </si>
  <si>
    <t xml:space="preserve"> diameter_type </t>
  </si>
  <si>
    <t xml:space="preserve">diameter</t>
  </si>
  <si>
    <t xml:space="preserve">height</t>
  </si>
  <si>
    <t xml:space="preserve">status</t>
  </si>
  <si>
    <t xml:space="preserve">MB504</t>
  </si>
  <si>
    <t xml:space="preserve">1</t>
  </si>
  <si>
    <t xml:space="preserve">Brad</t>
  </si>
  <si>
    <t xml:space="preserve">20X20</t>
  </si>
  <si>
    <t xml:space="preserve">Tree</t>
  </si>
  <si>
    <t xml:space="preserve">Standing</t>
  </si>
  <si>
    <t xml:space="preserve">ostrya</t>
  </si>
  <si>
    <t xml:space="preserve">dbh</t>
  </si>
  <si>
    <t xml:space="preserve">Living</t>
  </si>
  <si>
    <t xml:space="preserve">Dead</t>
  </si>
  <si>
    <t xml:space="preserve">pignut_hickory</t>
  </si>
  <si>
    <t xml:space="preserve">red_maple</t>
  </si>
  <si>
    <t xml:space="preserve">red_oak</t>
  </si>
  <si>
    <t xml:space="preserve">sugar_maple</t>
  </si>
  <si>
    <t xml:space="preserve">white_ash</t>
  </si>
  <si>
    <t xml:space="preserve">white_oak</t>
  </si>
  <si>
    <t xml:space="preserve">fake</t>
  </si>
  <si>
    <t xml:space="preserve">site </t>
  </si>
  <si>
    <t xml:space="preserve">species </t>
  </si>
  <si>
    <t xml:space="preserve">2</t>
  </si>
  <si>
    <t xml:space="preserve">DV/CC/Team</t>
  </si>
  <si>
    <t xml:space="preserve">3</t>
  </si>
  <si>
    <t xml:space="preserve">DL/CC/Team</t>
  </si>
  <si>
    <t xml:space="preserve">paper_birch</t>
  </si>
  <si>
    <t xml:space="preserve">4</t>
  </si>
  <si>
    <t xml:space="preserve">DL/CC</t>
  </si>
  <si>
    <t xml:space="preserve">black_cherry</t>
  </si>
  <si>
    <t xml:space="preserve">chestnut_oak</t>
  </si>
  <si>
    <t xml:space="preserve">5</t>
  </si>
  <si>
    <t xml:space="preserve">DV/CC</t>
  </si>
  <si>
    <t xml:space="preserve">bitternut_hickory</t>
  </si>
  <si>
    <t xml:space="preserve">shagbark_hickory</t>
  </si>
  <si>
    <t xml:space="preserve">shrub</t>
  </si>
  <si>
    <t xml:space="preserve">witch_hazel</t>
  </si>
  <si>
    <t xml:space="preserve">6</t>
  </si>
  <si>
    <t xml:space="preserve">DV</t>
  </si>
  <si>
    <t xml:space="preserve">7</t>
  </si>
  <si>
    <t xml:space="preserve">NM</t>
  </si>
  <si>
    <t xml:space="preserve">8</t>
  </si>
  <si>
    <t xml:space="preserve">BiomassEqnOut</t>
  </si>
  <si>
    <t xml:space="preserve">count</t>
  </si>
  <si>
    <t xml:space="preserve">Live count</t>
  </si>
  <si>
    <t xml:space="preserve">dead count </t>
  </si>
  <si>
    <t xml:space="preserve">a</t>
  </si>
  <si>
    <t xml:space="preserve">b</t>
  </si>
  <si>
    <t xml:space="preserve">basal area</t>
  </si>
  <si>
    <t xml:space="preserve">Sum_ALL_biomass</t>
  </si>
  <si>
    <t xml:space="preserve">Sum_LivingBiomass</t>
  </si>
  <si>
    <t xml:space="preserve">sum_deadbiomass</t>
  </si>
  <si>
    <t xml:space="preserve">Sum_ALL_biomass / area</t>
  </si>
  <si>
    <t xml:space="preserve">Sum_LivingBiomass / area</t>
  </si>
  <si>
    <t xml:space="preserve">sum_deadbiomass / area</t>
  </si>
  <si>
    <t xml:space="preserve">american_basswood</t>
  </si>
  <si>
    <t xml:space="preserve">beech</t>
  </si>
  <si>
    <t xml:space="preserve">american_chestnut</t>
  </si>
  <si>
    <t xml:space="preserve">bigtooth_aspen</t>
  </si>
  <si>
    <t xml:space="preserve">black_birch</t>
  </si>
  <si>
    <t xml:space="preserve">black_oak</t>
  </si>
  <si>
    <t xml:space="preserve">carpinus</t>
  </si>
  <si>
    <t xml:space="preserve">hemlock</t>
  </si>
  <si>
    <t xml:space="preserve">grey_birch</t>
  </si>
  <si>
    <t xml:space="preserve">pin_cherry</t>
  </si>
  <si>
    <t xml:space="preserve">red_pine</t>
  </si>
  <si>
    <t xml:space="preserve">red_spruce</t>
  </si>
  <si>
    <t xml:space="preserve">striped_maple</t>
  </si>
  <si>
    <t xml:space="preserve">white_pine</t>
  </si>
  <si>
    <t xml:space="preserve">yellow_birch</t>
  </si>
  <si>
    <t xml:space="preserve">black_maple</t>
  </si>
  <si>
    <t xml:space="preserve">Hickory</t>
  </si>
  <si>
    <t xml:space="preserve">black_ash</t>
  </si>
  <si>
    <t xml:space="preserve">black_spruce</t>
  </si>
  <si>
    <t xml:space="preserve">green_ash</t>
  </si>
  <si>
    <t xml:space="preserve">American_elm</t>
  </si>
  <si>
    <t xml:space="preserve">Larch</t>
  </si>
  <si>
    <t xml:space="preserve">trembling_aspen</t>
  </si>
  <si>
    <t xml:space="preserve">autumn_olive</t>
  </si>
  <si>
    <t xml:space="preserve">buckthorn</t>
  </si>
  <si>
    <t xml:space="preserve">service_berry</t>
  </si>
  <si>
    <t xml:space="preserve">red_cedar</t>
  </si>
  <si>
    <t xml:space="preserve">dogwood</t>
  </si>
  <si>
    <t xml:space="preserve">sum</t>
  </si>
  <si>
    <t xml:space="preserve">smalltrees</t>
  </si>
  <si>
    <t xml:space="preserve">cherry</t>
  </si>
  <si>
    <t xml:space="preserve">white/paper_birch</t>
  </si>
  <si>
    <t xml:space="preserve">Plot1_Sum_ALL_biomass</t>
  </si>
  <si>
    <t xml:space="preserve">Plot1_Sum_LivingBiomass</t>
  </si>
  <si>
    <t xml:space="preserve">Plot1_Sum_DeadBiomass</t>
  </si>
  <si>
    <t xml:space="preserve">Plot2_Sum_ALL_biomass</t>
  </si>
  <si>
    <t xml:space="preserve">Plot2_Sum_LivingBiomass</t>
  </si>
  <si>
    <t xml:space="preserve">Plot2_Sum_DeadBiomass</t>
  </si>
  <si>
    <t xml:space="preserve">Plot3_Sum_ALL_biomass</t>
  </si>
  <si>
    <t xml:space="preserve">Plot3_Sum_LivingBiomass</t>
  </si>
  <si>
    <t xml:space="preserve">Plot3_Sum_DeadBiomass</t>
  </si>
  <si>
    <t xml:space="preserve">Plot4_Sum_ALL_biomass</t>
  </si>
  <si>
    <t xml:space="preserve">Plot4_Sum_LivingBiomass</t>
  </si>
  <si>
    <t xml:space="preserve">Plot4_Sum_DeadBiomass</t>
  </si>
  <si>
    <t xml:space="preserve">Plot5_Sum_ALL_biomass</t>
  </si>
  <si>
    <t xml:space="preserve">Plot5_Sum_LivingBiomass</t>
  </si>
  <si>
    <t xml:space="preserve">Plot5_Sum_DeadBiomass</t>
  </si>
  <si>
    <t xml:space="preserve">Plot6_Sum_ALL_biomass</t>
  </si>
  <si>
    <t xml:space="preserve">Plot6_Sum_LivingBiomass</t>
  </si>
  <si>
    <t xml:space="preserve">Plot6_Sum_DeadBiomass</t>
  </si>
  <si>
    <t xml:space="preserve">Plot7_Sum_ALL_biomass</t>
  </si>
  <si>
    <t xml:space="preserve">Plot7_Sum_LivingBiomass</t>
  </si>
  <si>
    <t xml:space="preserve">Plot7_Sum_DeadBiomass</t>
  </si>
  <si>
    <t xml:space="preserve">Plot8_Sum_ALL_biomass</t>
  </si>
  <si>
    <t xml:space="preserve">Plot8_Sum_LivingBiomass</t>
  </si>
  <si>
    <t xml:space="preserve">Plot8_Sum_DeadBiomass</t>
  </si>
  <si>
    <t xml:space="preserve">SUM ALL</t>
  </si>
  <si>
    <t xml:space="preserve">SUM LIVING</t>
  </si>
  <si>
    <t xml:space="preserve">SUM DEAD</t>
  </si>
  <si>
    <t xml:space="preserve">c</t>
  </si>
  <si>
    <t xml:space="preserve">d</t>
  </si>
  <si>
    <t xml:space="preserve">Ostrya</t>
  </si>
  <si>
    <t xml:space="preserve">hickory</t>
  </si>
  <si>
    <t xml:space="preserve">american_elm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</si>
</sst>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rgb="FFD0CECE"/>
        <bgColor rgb="FFD6DCE5"/>
      </patternFill>
    </fill>
    <fill>
      <patternFill patternType="solid">
        <fgColor rgb="FFFFD966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1" width="4.57"/>
    <col collapsed="false" customWidth="true" hidden="false" outlineLevel="0" max="3" min="3" style="2" width="9.71"/>
    <col collapsed="false" customWidth="true" hidden="false" outlineLevel="0" max="4" min="4" style="0" width="12.43"/>
    <col collapsed="false" customWidth="true" hidden="false" outlineLevel="0" max="5" min="5" style="0" width="9"/>
    <col collapsed="false" customWidth="true" hidden="false" outlineLevel="0" max="6" min="6" style="0" width="9.28"/>
    <col collapsed="false" customWidth="true" hidden="false" outlineLevel="0" max="7" min="7" style="0" width="9.43"/>
    <col collapsed="false" customWidth="true" hidden="false" outlineLevel="0" max="8" min="8" style="0" width="17.28"/>
    <col collapsed="false" customWidth="true" hidden="false" outlineLevel="0" max="9" min="9" style="0" width="15.14"/>
    <col collapsed="false" customWidth="true" hidden="false" outlineLevel="0" max="10" min="10" style="0" width="8.53"/>
    <col collapsed="false" customWidth="true" hidden="false" outlineLevel="0" max="11" min="11" style="0" width="6.71"/>
    <col collapsed="false" customWidth="true" hidden="false" outlineLevel="0" max="12" min="12" style="0" width="6.28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5" hidden="false" customHeight="false" outlineLevel="0" collapsed="false">
      <c r="A2" s="0" t="s">
        <v>12</v>
      </c>
      <c r="B2" s="1" t="s">
        <v>13</v>
      </c>
      <c r="C2" s="2" t="n">
        <v>44678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11.3</v>
      </c>
      <c r="K2" s="0" t="n">
        <v>7.5</v>
      </c>
      <c r="L2" s="0" t="s">
        <v>20</v>
      </c>
    </row>
    <row r="3" customFormat="false" ht="15" hidden="false" customHeight="false" outlineLevel="0" collapsed="false">
      <c r="A3" s="0" t="s">
        <v>12</v>
      </c>
      <c r="B3" s="1" t="s">
        <v>13</v>
      </c>
      <c r="C3" s="2" t="n">
        <v>44678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n">
        <v>11.4</v>
      </c>
      <c r="L3" s="0" t="s">
        <v>21</v>
      </c>
    </row>
    <row r="4" customFormat="false" ht="15" hidden="false" customHeight="false" outlineLevel="0" collapsed="false">
      <c r="A4" s="0" t="s">
        <v>12</v>
      </c>
      <c r="B4" s="1" t="s">
        <v>13</v>
      </c>
      <c r="C4" s="2" t="n">
        <v>44678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19</v>
      </c>
      <c r="J4" s="0" t="n">
        <v>13.1</v>
      </c>
      <c r="L4" s="0" t="s">
        <v>20</v>
      </c>
    </row>
    <row r="5" customFormat="false" ht="15" hidden="false" customHeight="false" outlineLevel="0" collapsed="false">
      <c r="A5" s="0" t="s">
        <v>12</v>
      </c>
      <c r="B5" s="1" t="s">
        <v>13</v>
      </c>
      <c r="C5" s="2" t="n">
        <v>44678</v>
      </c>
      <c r="D5" s="0" t="s">
        <v>14</v>
      </c>
      <c r="E5" s="0" t="s">
        <v>15</v>
      </c>
      <c r="F5" s="0" t="s">
        <v>16</v>
      </c>
      <c r="G5" s="0" t="s">
        <v>17</v>
      </c>
      <c r="H5" s="0" t="s">
        <v>18</v>
      </c>
      <c r="I5" s="0" t="s">
        <v>19</v>
      </c>
      <c r="J5" s="0" t="n">
        <v>7.6</v>
      </c>
      <c r="L5" s="0" t="s">
        <v>20</v>
      </c>
    </row>
    <row r="6" customFormat="false" ht="15" hidden="false" customHeight="false" outlineLevel="0" collapsed="false">
      <c r="A6" s="0" t="s">
        <v>12</v>
      </c>
      <c r="B6" s="1" t="s">
        <v>13</v>
      </c>
      <c r="C6" s="2" t="n">
        <v>44678</v>
      </c>
      <c r="D6" s="0" t="s">
        <v>14</v>
      </c>
      <c r="E6" s="0" t="s">
        <v>15</v>
      </c>
      <c r="F6" s="0" t="s">
        <v>16</v>
      </c>
      <c r="G6" s="0" t="s">
        <v>17</v>
      </c>
      <c r="H6" s="0" t="s">
        <v>22</v>
      </c>
      <c r="I6" s="0" t="s">
        <v>19</v>
      </c>
      <c r="J6" s="0" t="n">
        <v>45.1</v>
      </c>
      <c r="K6" s="0" t="n">
        <v>20.5</v>
      </c>
      <c r="L6" s="0" t="s">
        <v>20</v>
      </c>
    </row>
    <row r="7" customFormat="false" ht="15" hidden="false" customHeight="false" outlineLevel="0" collapsed="false">
      <c r="A7" s="0" t="s">
        <v>12</v>
      </c>
      <c r="B7" s="1" t="s">
        <v>13</v>
      </c>
      <c r="C7" s="2" t="n">
        <v>44678</v>
      </c>
      <c r="D7" s="0" t="s">
        <v>14</v>
      </c>
      <c r="E7" s="0" t="s">
        <v>15</v>
      </c>
      <c r="F7" s="0" t="s">
        <v>16</v>
      </c>
      <c r="G7" s="0" t="s">
        <v>17</v>
      </c>
      <c r="H7" s="0" t="s">
        <v>23</v>
      </c>
      <c r="I7" s="0" t="s">
        <v>19</v>
      </c>
      <c r="J7" s="0" t="n">
        <v>26.5</v>
      </c>
      <c r="K7" s="0" t="n">
        <v>11.5</v>
      </c>
      <c r="L7" s="0" t="s">
        <v>20</v>
      </c>
    </row>
    <row r="8" customFormat="false" ht="15" hidden="false" customHeight="false" outlineLevel="0" collapsed="false">
      <c r="A8" s="0" t="s">
        <v>12</v>
      </c>
      <c r="B8" s="1" t="s">
        <v>13</v>
      </c>
      <c r="C8" s="2" t="n">
        <v>44678</v>
      </c>
      <c r="D8" s="0" t="s">
        <v>14</v>
      </c>
      <c r="E8" s="0" t="s">
        <v>15</v>
      </c>
      <c r="F8" s="0" t="s">
        <v>16</v>
      </c>
      <c r="G8" s="0" t="s">
        <v>17</v>
      </c>
      <c r="H8" s="0" t="s">
        <v>23</v>
      </c>
      <c r="I8" s="0" t="s">
        <v>19</v>
      </c>
      <c r="J8" s="0" t="n">
        <v>6.5</v>
      </c>
      <c r="L8" s="0" t="s">
        <v>20</v>
      </c>
    </row>
    <row r="9" customFormat="false" ht="15" hidden="false" customHeight="false" outlineLevel="0" collapsed="false">
      <c r="A9" s="0" t="s">
        <v>12</v>
      </c>
      <c r="B9" s="1" t="s">
        <v>13</v>
      </c>
      <c r="C9" s="2" t="n">
        <v>44678</v>
      </c>
      <c r="D9" s="0" t="s">
        <v>14</v>
      </c>
      <c r="E9" s="0" t="s">
        <v>15</v>
      </c>
      <c r="F9" s="0" t="s">
        <v>16</v>
      </c>
      <c r="G9" s="0" t="s">
        <v>17</v>
      </c>
      <c r="H9" s="0" t="s">
        <v>23</v>
      </c>
      <c r="I9" s="0" t="s">
        <v>19</v>
      </c>
      <c r="J9" s="0" t="n">
        <v>6</v>
      </c>
      <c r="L9" s="0" t="s">
        <v>20</v>
      </c>
    </row>
    <row r="10" customFormat="false" ht="15" hidden="false" customHeight="false" outlineLevel="0" collapsed="false">
      <c r="A10" s="0" t="s">
        <v>12</v>
      </c>
      <c r="B10" s="1" t="s">
        <v>13</v>
      </c>
      <c r="C10" s="2" t="n">
        <v>44678</v>
      </c>
      <c r="D10" s="0" t="s">
        <v>14</v>
      </c>
      <c r="E10" s="0" t="s">
        <v>15</v>
      </c>
      <c r="F10" s="0" t="s">
        <v>16</v>
      </c>
      <c r="G10" s="0" t="s">
        <v>17</v>
      </c>
      <c r="H10" s="0" t="s">
        <v>23</v>
      </c>
      <c r="I10" s="0" t="s">
        <v>19</v>
      </c>
      <c r="J10" s="0" t="n">
        <v>7.2</v>
      </c>
      <c r="L10" s="0" t="s">
        <v>20</v>
      </c>
    </row>
    <row r="11" customFormat="false" ht="15" hidden="false" customHeight="false" outlineLevel="0" collapsed="false">
      <c r="A11" s="0" t="s">
        <v>12</v>
      </c>
      <c r="B11" s="1" t="s">
        <v>13</v>
      </c>
      <c r="C11" s="2" t="n">
        <v>44678</v>
      </c>
      <c r="D11" s="0" t="s">
        <v>14</v>
      </c>
      <c r="E11" s="0" t="s">
        <v>15</v>
      </c>
      <c r="F11" s="0" t="s">
        <v>16</v>
      </c>
      <c r="G11" s="0" t="s">
        <v>17</v>
      </c>
      <c r="H11" s="0" t="s">
        <v>23</v>
      </c>
      <c r="I11" s="0" t="s">
        <v>19</v>
      </c>
      <c r="J11" s="0" t="n">
        <v>16.4</v>
      </c>
      <c r="L11" s="0" t="s">
        <v>20</v>
      </c>
    </row>
    <row r="12" customFormat="false" ht="15" hidden="false" customHeight="false" outlineLevel="0" collapsed="false">
      <c r="A12" s="0" t="s">
        <v>12</v>
      </c>
      <c r="B12" s="1" t="s">
        <v>13</v>
      </c>
      <c r="C12" s="2" t="n">
        <v>44678</v>
      </c>
      <c r="D12" s="0" t="s">
        <v>14</v>
      </c>
      <c r="E12" s="0" t="s">
        <v>15</v>
      </c>
      <c r="F12" s="0" t="s">
        <v>16</v>
      </c>
      <c r="G12" s="0" t="s">
        <v>17</v>
      </c>
      <c r="H12" s="0" t="s">
        <v>23</v>
      </c>
      <c r="I12" s="0" t="s">
        <v>19</v>
      </c>
      <c r="J12" s="0" t="n">
        <v>21.1</v>
      </c>
      <c r="L12" s="0" t="s">
        <v>20</v>
      </c>
    </row>
    <row r="13" customFormat="false" ht="15" hidden="false" customHeight="false" outlineLevel="0" collapsed="false">
      <c r="A13" s="0" t="s">
        <v>12</v>
      </c>
      <c r="B13" s="1" t="s">
        <v>13</v>
      </c>
      <c r="C13" s="2" t="n">
        <v>44678</v>
      </c>
      <c r="D13" s="0" t="s">
        <v>14</v>
      </c>
      <c r="E13" s="0" t="s">
        <v>15</v>
      </c>
      <c r="F13" s="0" t="s">
        <v>16</v>
      </c>
      <c r="G13" s="0" t="s">
        <v>17</v>
      </c>
      <c r="H13" s="0" t="s">
        <v>23</v>
      </c>
      <c r="I13" s="0" t="s">
        <v>19</v>
      </c>
      <c r="J13" s="0" t="n">
        <v>7.6</v>
      </c>
      <c r="L13" s="0" t="s">
        <v>20</v>
      </c>
    </row>
    <row r="14" customFormat="false" ht="15" hidden="false" customHeight="false" outlineLevel="0" collapsed="false">
      <c r="A14" s="0" t="s">
        <v>12</v>
      </c>
      <c r="B14" s="1" t="s">
        <v>13</v>
      </c>
      <c r="C14" s="2" t="n">
        <v>44678</v>
      </c>
      <c r="D14" s="0" t="s">
        <v>14</v>
      </c>
      <c r="E14" s="0" t="s">
        <v>15</v>
      </c>
      <c r="F14" s="0" t="s">
        <v>16</v>
      </c>
      <c r="G14" s="0" t="s">
        <v>17</v>
      </c>
      <c r="H14" s="0" t="s">
        <v>23</v>
      </c>
      <c r="I14" s="0" t="s">
        <v>19</v>
      </c>
      <c r="J14" s="0" t="n">
        <v>30.7</v>
      </c>
      <c r="L14" s="0" t="s">
        <v>20</v>
      </c>
    </row>
    <row r="15" customFormat="false" ht="15" hidden="false" customHeight="false" outlineLevel="0" collapsed="false">
      <c r="A15" s="0" t="s">
        <v>12</v>
      </c>
      <c r="B15" s="1" t="s">
        <v>13</v>
      </c>
      <c r="C15" s="2" t="n">
        <v>44678</v>
      </c>
      <c r="D15" s="0" t="s">
        <v>14</v>
      </c>
      <c r="E15" s="0" t="s">
        <v>15</v>
      </c>
      <c r="F15" s="0" t="s">
        <v>16</v>
      </c>
      <c r="G15" s="0" t="s">
        <v>17</v>
      </c>
      <c r="H15" s="0" t="s">
        <v>23</v>
      </c>
      <c r="I15" s="0" t="s">
        <v>19</v>
      </c>
      <c r="J15" s="0" t="n">
        <v>13</v>
      </c>
      <c r="L15" s="0" t="s">
        <v>20</v>
      </c>
    </row>
    <row r="16" customFormat="false" ht="15" hidden="false" customHeight="false" outlineLevel="0" collapsed="false">
      <c r="A16" s="0" t="s">
        <v>12</v>
      </c>
      <c r="B16" s="1" t="s">
        <v>13</v>
      </c>
      <c r="C16" s="2" t="n">
        <v>44678</v>
      </c>
      <c r="D16" s="0" t="s">
        <v>14</v>
      </c>
      <c r="E16" s="0" t="s">
        <v>15</v>
      </c>
      <c r="F16" s="0" t="s">
        <v>16</v>
      </c>
      <c r="G16" s="0" t="s">
        <v>17</v>
      </c>
      <c r="H16" s="0" t="s">
        <v>23</v>
      </c>
      <c r="I16" s="0" t="s">
        <v>19</v>
      </c>
      <c r="J16" s="0" t="n">
        <v>6.4</v>
      </c>
      <c r="L16" s="0" t="s">
        <v>20</v>
      </c>
    </row>
    <row r="17" customFormat="false" ht="15" hidden="false" customHeight="false" outlineLevel="0" collapsed="false">
      <c r="A17" s="0" t="s">
        <v>12</v>
      </c>
      <c r="B17" s="1" t="s">
        <v>13</v>
      </c>
      <c r="C17" s="2" t="n">
        <v>44678</v>
      </c>
      <c r="D17" s="0" t="s">
        <v>14</v>
      </c>
      <c r="E17" s="0" t="s">
        <v>15</v>
      </c>
      <c r="F17" s="0" t="s">
        <v>16</v>
      </c>
      <c r="G17" s="0" t="s">
        <v>17</v>
      </c>
      <c r="H17" s="0" t="s">
        <v>23</v>
      </c>
      <c r="I17" s="0" t="s">
        <v>19</v>
      </c>
      <c r="J17" s="0" t="n">
        <v>53.2</v>
      </c>
      <c r="L17" s="0" t="s">
        <v>20</v>
      </c>
    </row>
    <row r="18" customFormat="false" ht="15" hidden="false" customHeight="false" outlineLevel="0" collapsed="false">
      <c r="A18" s="0" t="s">
        <v>12</v>
      </c>
      <c r="B18" s="1" t="s">
        <v>13</v>
      </c>
      <c r="C18" s="2" t="n">
        <v>44678</v>
      </c>
      <c r="D18" s="0" t="s">
        <v>14</v>
      </c>
      <c r="E18" s="0" t="s">
        <v>15</v>
      </c>
      <c r="F18" s="0" t="s">
        <v>16</v>
      </c>
      <c r="G18" s="0" t="s">
        <v>17</v>
      </c>
      <c r="H18" s="0" t="s">
        <v>24</v>
      </c>
      <c r="I18" s="0" t="s">
        <v>19</v>
      </c>
      <c r="J18" s="0" t="n">
        <v>32</v>
      </c>
      <c r="K18" s="0" t="n">
        <v>17</v>
      </c>
      <c r="L18" s="0" t="s">
        <v>20</v>
      </c>
    </row>
    <row r="19" customFormat="false" ht="15" hidden="false" customHeight="false" outlineLevel="0" collapsed="false">
      <c r="A19" s="0" t="s">
        <v>12</v>
      </c>
      <c r="B19" s="1" t="s">
        <v>13</v>
      </c>
      <c r="C19" s="2" t="n">
        <v>44678</v>
      </c>
      <c r="D19" s="0" t="s">
        <v>14</v>
      </c>
      <c r="E19" s="0" t="s">
        <v>15</v>
      </c>
      <c r="F19" s="0" t="s">
        <v>16</v>
      </c>
      <c r="G19" s="0" t="s">
        <v>17</v>
      </c>
      <c r="H19" s="0" t="s">
        <v>24</v>
      </c>
      <c r="I19" s="0" t="s">
        <v>19</v>
      </c>
      <c r="J19" s="0" t="n">
        <v>12.5</v>
      </c>
      <c r="L19" s="0" t="s">
        <v>20</v>
      </c>
    </row>
    <row r="20" customFormat="false" ht="15" hidden="false" customHeight="false" outlineLevel="0" collapsed="false">
      <c r="A20" s="0" t="s">
        <v>12</v>
      </c>
      <c r="B20" s="1" t="s">
        <v>13</v>
      </c>
      <c r="C20" s="2" t="n">
        <v>44678</v>
      </c>
      <c r="D20" s="0" t="s">
        <v>14</v>
      </c>
      <c r="E20" s="0" t="s">
        <v>15</v>
      </c>
      <c r="F20" s="0" t="s">
        <v>16</v>
      </c>
      <c r="G20" s="0" t="s">
        <v>17</v>
      </c>
      <c r="H20" s="0" t="s">
        <v>24</v>
      </c>
      <c r="I20" s="0" t="s">
        <v>19</v>
      </c>
      <c r="J20" s="0" t="n">
        <v>76.3</v>
      </c>
      <c r="L20" s="0" t="s">
        <v>20</v>
      </c>
    </row>
    <row r="21" customFormat="false" ht="15" hidden="false" customHeight="false" outlineLevel="0" collapsed="false">
      <c r="A21" s="0" t="s">
        <v>12</v>
      </c>
      <c r="B21" s="1" t="s">
        <v>13</v>
      </c>
      <c r="C21" s="2" t="n">
        <v>44678</v>
      </c>
      <c r="D21" s="0" t="s">
        <v>14</v>
      </c>
      <c r="E21" s="0" t="s">
        <v>15</v>
      </c>
      <c r="F21" s="0" t="s">
        <v>16</v>
      </c>
      <c r="G21" s="0" t="s">
        <v>17</v>
      </c>
      <c r="H21" s="0" t="s">
        <v>25</v>
      </c>
      <c r="I21" s="0" t="s">
        <v>19</v>
      </c>
      <c r="J21" s="0" t="n">
        <v>11.3</v>
      </c>
      <c r="L21" s="0" t="s">
        <v>20</v>
      </c>
    </row>
    <row r="22" customFormat="false" ht="15" hidden="false" customHeight="false" outlineLevel="0" collapsed="false">
      <c r="A22" s="0" t="s">
        <v>12</v>
      </c>
      <c r="B22" s="1" t="s">
        <v>13</v>
      </c>
      <c r="C22" s="2" t="n">
        <v>44678</v>
      </c>
      <c r="D22" s="0" t="s">
        <v>14</v>
      </c>
      <c r="E22" s="0" t="s">
        <v>15</v>
      </c>
      <c r="F22" s="0" t="s">
        <v>16</v>
      </c>
      <c r="G22" s="0" t="s">
        <v>17</v>
      </c>
      <c r="H22" s="0" t="s">
        <v>25</v>
      </c>
      <c r="I22" s="0" t="s">
        <v>19</v>
      </c>
      <c r="J22" s="0" t="n">
        <v>10.4</v>
      </c>
      <c r="L22" s="0" t="s">
        <v>20</v>
      </c>
    </row>
    <row r="23" customFormat="false" ht="15" hidden="false" customHeight="false" outlineLevel="0" collapsed="false">
      <c r="A23" s="0" t="s">
        <v>12</v>
      </c>
      <c r="B23" s="1" t="s">
        <v>13</v>
      </c>
      <c r="C23" s="2" t="n">
        <v>44678</v>
      </c>
      <c r="D23" s="0" t="s">
        <v>14</v>
      </c>
      <c r="E23" s="0" t="s">
        <v>15</v>
      </c>
      <c r="F23" s="0" t="s">
        <v>16</v>
      </c>
      <c r="G23" s="0" t="s">
        <v>17</v>
      </c>
      <c r="H23" s="0" t="s">
        <v>26</v>
      </c>
      <c r="I23" s="0" t="s">
        <v>19</v>
      </c>
      <c r="J23" s="0" t="n">
        <v>8.3</v>
      </c>
      <c r="L23" s="0" t="s">
        <v>20</v>
      </c>
    </row>
    <row r="24" customFormat="false" ht="15" hidden="false" customHeight="false" outlineLevel="0" collapsed="false">
      <c r="A24" s="0" t="s">
        <v>12</v>
      </c>
      <c r="B24" s="1" t="s">
        <v>13</v>
      </c>
      <c r="C24" s="2" t="n">
        <v>44678</v>
      </c>
      <c r="D24" s="0" t="s">
        <v>14</v>
      </c>
      <c r="E24" s="0" t="s">
        <v>15</v>
      </c>
      <c r="F24" s="0" t="s">
        <v>16</v>
      </c>
      <c r="G24" s="0" t="s">
        <v>17</v>
      </c>
      <c r="H24" s="0" t="s">
        <v>27</v>
      </c>
      <c r="I24" s="0" t="s">
        <v>19</v>
      </c>
      <c r="J24" s="0" t="n">
        <v>44.3</v>
      </c>
      <c r="K24" s="0" t="n">
        <v>17.5</v>
      </c>
      <c r="L24" s="0" t="s">
        <v>20</v>
      </c>
    </row>
    <row r="25" customFormat="false" ht="13.8" hidden="false" customHeight="false" outlineLevel="0" collapsed="false">
      <c r="A25" s="0" t="s">
        <v>28</v>
      </c>
      <c r="B25" s="1" t="s">
        <v>13</v>
      </c>
      <c r="C25" s="2" t="n">
        <v>44678</v>
      </c>
      <c r="D25" s="0" t="s">
        <v>14</v>
      </c>
      <c r="E25" s="0" t="s">
        <v>15</v>
      </c>
      <c r="F25" s="0" t="s">
        <v>16</v>
      </c>
      <c r="G25" s="0" t="s">
        <v>17</v>
      </c>
      <c r="H25" s="0" t="s">
        <v>27</v>
      </c>
      <c r="I25" s="0" t="s">
        <v>19</v>
      </c>
      <c r="J25" s="0" t="n">
        <v>0.1</v>
      </c>
      <c r="L25" s="0" t="s">
        <v>20</v>
      </c>
    </row>
  </sheetData>
  <autoFilter ref="A1:L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X17" activeCellId="0" sqref="X17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71"/>
    <col collapsed="false" customWidth="true" hidden="false" outlineLevel="0" max="7" min="4" style="0" width="8.53"/>
    <col collapsed="false" customWidth="true" hidden="false" outlineLevel="0" max="8" min="8" style="0" width="17.85"/>
    <col collapsed="false" customWidth="true" hidden="false" outlineLevel="0" max="12" min="9" style="0" width="8.53"/>
    <col collapsed="false" customWidth="true" hidden="false" outlineLevel="0" max="14" min="13" style="0" width="15"/>
    <col collapsed="false" customWidth="true" hidden="false" outlineLevel="0" max="15" min="15" style="0" width="14.28"/>
    <col collapsed="false" customWidth="true" hidden="false" outlineLevel="0" max="16" min="16" style="0" width="8.53"/>
    <col collapsed="false" customWidth="true" hidden="false" outlineLevel="0" max="17" min="17" style="0" width="10"/>
    <col collapsed="false" customWidth="true" hidden="false" outlineLevel="0" max="18" min="18" style="0" width="11.28"/>
    <col collapsed="false" customWidth="true" hidden="false" outlineLevel="0" max="20" min="19" style="0" width="8.53"/>
    <col collapsed="false" customWidth="true" hidden="false" outlineLevel="0" max="21" min="21" style="0" width="17.43"/>
    <col collapsed="false" customWidth="true" hidden="false" outlineLevel="0" max="22" min="22" style="0" width="18.57"/>
    <col collapsed="false" customWidth="true" hidden="false" outlineLevel="0" max="23" min="23" style="0" width="17.71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0" t="s">
        <v>29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30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51</v>
      </c>
      <c r="O1" s="6"/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58</v>
      </c>
      <c r="V1" s="6" t="s">
        <v>59</v>
      </c>
      <c r="W1" s="6" t="s">
        <v>60</v>
      </c>
    </row>
    <row r="2" customFormat="false" ht="15" hidden="false" customHeight="false" outlineLevel="0" collapsed="false">
      <c r="A2" s="0" t="s">
        <v>12</v>
      </c>
      <c r="B2" s="1" t="s">
        <v>50</v>
      </c>
      <c r="C2" s="2" t="n">
        <v>44678</v>
      </c>
      <c r="D2" s="0" t="s">
        <v>34</v>
      </c>
      <c r="E2" s="0" t="s">
        <v>15</v>
      </c>
      <c r="F2" s="0" t="s">
        <v>16</v>
      </c>
      <c r="G2" s="0" t="s">
        <v>17</v>
      </c>
      <c r="H2" s="0" t="s">
        <v>42</v>
      </c>
      <c r="I2" s="0" t="s">
        <v>19</v>
      </c>
      <c r="J2" s="0" t="n">
        <v>19.8</v>
      </c>
      <c r="L2" s="0" t="s">
        <v>20</v>
      </c>
      <c r="M2" s="0" t="n">
        <f aca="false">(INDEX(S:S,MATCH(H2,O:O,0)))*J2^(INDEX(T:T,MATCH(H2,O:O,0)))</f>
        <v>206.684682195454</v>
      </c>
      <c r="O2" s="0" t="s">
        <v>64</v>
      </c>
      <c r="P2" s="0" t="n">
        <f aca="false">COUNTIF($H$2:$H$36, O2)</f>
        <v>0</v>
      </c>
      <c r="Q2" s="0" t="n">
        <f aca="false">COUNTIFS($H$2:$H$36, O2, $L$2:$L$36, "=Living")</f>
        <v>0</v>
      </c>
      <c r="R2" s="0" t="n">
        <f aca="false">COUNTIFS($H$2:$H$36, O2, $L$2:$L$36, "=Dead")</f>
        <v>0</v>
      </c>
      <c r="S2" s="7" t="n">
        <f aca="false">INDEX(LookupTable!B:B, MATCH(plot1!$O2,LookupTable!A:A,0))</f>
        <v>0.0617</v>
      </c>
      <c r="T2" s="7" t="n">
        <f aca="false">INDEX(LookupTable!C:C, MATCH(plot1!$O2,LookupTable!A:A,0))</f>
        <v>2.5328</v>
      </c>
      <c r="U2" s="0" t="n">
        <f aca="false">SUMIF(H:H, O2, M:M)</f>
        <v>0</v>
      </c>
      <c r="V2" s="0" t="n">
        <f aca="false">SUMIFS(M:M, H:H, O2, L:L, "=Living" )</f>
        <v>0</v>
      </c>
      <c r="W2" s="0" t="n">
        <f aca="false">SUMIFS(M:M, H:H, O2, L:L, "=Dead" )</f>
        <v>0</v>
      </c>
    </row>
    <row r="3" customFormat="false" ht="15" hidden="false" customHeight="false" outlineLevel="0" collapsed="false">
      <c r="A3" s="0" t="s">
        <v>12</v>
      </c>
      <c r="B3" s="1" t="s">
        <v>50</v>
      </c>
      <c r="C3" s="2" t="n">
        <v>44678</v>
      </c>
      <c r="D3" s="0" t="s">
        <v>34</v>
      </c>
      <c r="E3" s="0" t="s">
        <v>15</v>
      </c>
      <c r="F3" s="0" t="s">
        <v>16</v>
      </c>
      <c r="G3" s="0" t="s">
        <v>17</v>
      </c>
      <c r="H3" s="0" t="s">
        <v>94</v>
      </c>
      <c r="I3" s="0" t="s">
        <v>19</v>
      </c>
      <c r="J3" s="0" t="n">
        <v>16.3</v>
      </c>
      <c r="L3" s="0" t="s">
        <v>20</v>
      </c>
      <c r="M3" s="0" t="e">
        <f aca="false">(INDEX(S:S,MATCH(H3,O:O,0)))*J3^(INDEX(T:T,MATCH(H3,O:O,0)))</f>
        <v>#N/A</v>
      </c>
      <c r="O3" s="0" t="s">
        <v>65</v>
      </c>
      <c r="P3" s="0" t="n">
        <f aca="false">COUNTIF($H$2:$H$36, O3)</f>
        <v>0</v>
      </c>
      <c r="Q3" s="0" t="n">
        <f aca="false">COUNTIFS($H$2:$H$36, O3, $L$2:$L$36, "=Living")</f>
        <v>0</v>
      </c>
      <c r="R3" s="0" t="n">
        <f aca="false">COUNTIFS($H$2:$H$36, O3, $L$2:$L$36, "=Dead")</f>
        <v>0</v>
      </c>
      <c r="S3" s="7" t="n">
        <f aca="false">INDEX(LookupTable!B:B, MATCH(plot1!$O3,LookupTable!A:A,0))</f>
        <v>0.1957</v>
      </c>
      <c r="T3" s="7" t="n">
        <f aca="false">INDEX(LookupTable!C:C, MATCH(plot1!$O3,LookupTable!A:A,0))</f>
        <v>2.3916</v>
      </c>
      <c r="U3" s="0" t="n">
        <f aca="false">SUMIF(H:H, O3, M:M)</f>
        <v>0</v>
      </c>
      <c r="V3" s="0" t="n">
        <f aca="false">SUMIFS(M:M, H:H, O3, L:L, "=Living" )</f>
        <v>0</v>
      </c>
      <c r="W3" s="0" t="n">
        <f aca="false">SUMIFS(M:M, H:H, O3, L:L, "=Dead" )</f>
        <v>0</v>
      </c>
    </row>
    <row r="4" customFormat="false" ht="15" hidden="false" customHeight="false" outlineLevel="0" collapsed="false">
      <c r="A4" s="0" t="s">
        <v>12</v>
      </c>
      <c r="B4" s="1" t="s">
        <v>50</v>
      </c>
      <c r="C4" s="2" t="n">
        <v>44678</v>
      </c>
      <c r="D4" s="0" t="s">
        <v>34</v>
      </c>
      <c r="E4" s="0" t="s">
        <v>15</v>
      </c>
      <c r="F4" s="0" t="s">
        <v>16</v>
      </c>
      <c r="G4" s="0" t="s">
        <v>17</v>
      </c>
      <c r="H4" s="0" t="s">
        <v>94</v>
      </c>
      <c r="I4" s="0" t="s">
        <v>19</v>
      </c>
      <c r="J4" s="0" t="n">
        <v>9.5</v>
      </c>
      <c r="L4" s="0" t="s">
        <v>20</v>
      </c>
      <c r="M4" s="0" t="e">
        <f aca="false">(INDEX(S:S,MATCH(H4,O:O,0)))*J4^(INDEX(T:T,MATCH(H4,O:O,0)))</f>
        <v>#N/A</v>
      </c>
      <c r="O4" s="0" t="s">
        <v>66</v>
      </c>
      <c r="P4" s="0" t="n">
        <f aca="false">COUNTIF($H$2:$H$36, O4)</f>
        <v>0</v>
      </c>
      <c r="Q4" s="0" t="n">
        <f aca="false">COUNTIFS($H$2:$H$36, O4, $L$2:$L$36, "=Living")</f>
        <v>0</v>
      </c>
      <c r="R4" s="0" t="n">
        <f aca="false">COUNTIFS($H$2:$H$36, O4, $L$2:$L$36, "=Dead")</f>
        <v>0</v>
      </c>
      <c r="S4" s="7" t="n">
        <f aca="false">INDEX(LookupTable!B:B, MATCH(plot1!$O4,LookupTable!A:A,0))</f>
        <v>0.1599</v>
      </c>
      <c r="T4" s="7" t="n">
        <f aca="false">INDEX(LookupTable!C:C, MATCH(plot1!$O4,LookupTable!A:A,0))</f>
        <v>2.3376</v>
      </c>
      <c r="U4" s="0" t="n">
        <f aca="false">SUMIF(H:H, O4, M:M)</f>
        <v>0</v>
      </c>
      <c r="V4" s="0" t="n">
        <f aca="false">SUMIFS(M:M, H:H, O4, L:L, "=Living" )</f>
        <v>0</v>
      </c>
      <c r="W4" s="0" t="n">
        <f aca="false">SUMIFS(M:M, H:H, O4, L:L, "=Dead" )</f>
        <v>0</v>
      </c>
    </row>
    <row r="5" customFormat="false" ht="15" hidden="false" customHeight="false" outlineLevel="0" collapsed="false">
      <c r="A5" s="0" t="s">
        <v>12</v>
      </c>
      <c r="B5" s="1" t="s">
        <v>50</v>
      </c>
      <c r="C5" s="2" t="n">
        <v>44678</v>
      </c>
      <c r="D5" s="0" t="s">
        <v>34</v>
      </c>
      <c r="E5" s="0" t="s">
        <v>15</v>
      </c>
      <c r="F5" s="0" t="s">
        <v>16</v>
      </c>
      <c r="G5" s="0" t="s">
        <v>17</v>
      </c>
      <c r="H5" s="0" t="s">
        <v>23</v>
      </c>
      <c r="I5" s="0" t="s">
        <v>19</v>
      </c>
      <c r="J5" s="0" t="n">
        <v>11.8</v>
      </c>
      <c r="L5" s="0" t="s">
        <v>20</v>
      </c>
      <c r="M5" s="0" t="n">
        <f aca="false">(INDEX(S:S,MATCH(H5,O:O,0)))*J5^(INDEX(T:T,MATCH(H5,O:O,0)))</f>
        <v>44.3150879622997</v>
      </c>
      <c r="O5" s="0" t="s">
        <v>67</v>
      </c>
      <c r="P5" s="0" t="n">
        <f aca="false">COUNTIF($H$2:$H$36, O5)</f>
        <v>0</v>
      </c>
      <c r="Q5" s="0" t="n">
        <f aca="false">COUNTIFS($H$2:$H$36, O5, $L$2:$L$36, "=Living")</f>
        <v>0</v>
      </c>
      <c r="R5" s="0" t="n">
        <f aca="false">COUNTIFS($H$2:$H$36, O5, $L$2:$L$36, "=Dead")</f>
        <v>0</v>
      </c>
      <c r="S5" s="7" t="n">
        <f aca="false">INDEX(LookupTable!B:B, MATCH(plot1!$O5,LookupTable!A:A,0))</f>
        <v>0.0983</v>
      </c>
      <c r="T5" s="7" t="n">
        <f aca="false">INDEX(LookupTable!C:C, MATCH(plot1!$O5,LookupTable!A:A,0))</f>
        <v>2.3373</v>
      </c>
      <c r="U5" s="0" t="n">
        <f aca="false">SUMIF(H:H, O5, M:M)</f>
        <v>0</v>
      </c>
      <c r="V5" s="0" t="n">
        <f aca="false">SUMIFS(M:M, H:H, O5, L:L, "=Living" )</f>
        <v>0</v>
      </c>
      <c r="W5" s="0" t="n">
        <f aca="false">SUMIFS(M:M, H:H, O5, L:L, "=Dead" )</f>
        <v>0</v>
      </c>
    </row>
    <row r="6" customFormat="false" ht="15" hidden="false" customHeight="false" outlineLevel="0" collapsed="false">
      <c r="A6" s="0" t="s">
        <v>12</v>
      </c>
      <c r="B6" s="1" t="s">
        <v>50</v>
      </c>
      <c r="C6" s="2" t="n">
        <v>44678</v>
      </c>
      <c r="D6" s="0" t="s">
        <v>34</v>
      </c>
      <c r="E6" s="0" t="s">
        <v>15</v>
      </c>
      <c r="F6" s="0" t="s">
        <v>16</v>
      </c>
      <c r="G6" s="0" t="s">
        <v>17</v>
      </c>
      <c r="H6" s="0" t="s">
        <v>23</v>
      </c>
      <c r="I6" s="0" t="s">
        <v>19</v>
      </c>
      <c r="J6" s="0" t="n">
        <v>28.4</v>
      </c>
      <c r="K6" s="0" t="n">
        <v>12.4</v>
      </c>
      <c r="L6" s="0" t="s">
        <v>20</v>
      </c>
      <c r="M6" s="0" t="n">
        <f aca="false">(INDEX(S:S,MATCH(H6,O:O,0)))*J6^(INDEX(T:T,MATCH(H6,O:O,0)))</f>
        <v>315.102262295557</v>
      </c>
      <c r="O6" s="0" t="s">
        <v>68</v>
      </c>
      <c r="P6" s="0" t="n">
        <f aca="false">COUNTIF($H$2:$H$36, O6)</f>
        <v>0</v>
      </c>
      <c r="Q6" s="0" t="n">
        <f aca="false">COUNTIFS($H$2:$H$36, O6, $L$2:$L$36, "=Living")</f>
        <v>0</v>
      </c>
      <c r="R6" s="0" t="n">
        <f aca="false">COUNTIFS($H$2:$H$36, O6, $L$2:$L$36, "=Dead")</f>
        <v>0</v>
      </c>
      <c r="S6" s="7" t="n">
        <f aca="false">INDEX(LookupTable!B:B, MATCH(plot1!$O6,LookupTable!A:A,0))</f>
        <v>0.0629</v>
      </c>
      <c r="T6" s="7" t="n">
        <f aca="false">INDEX(LookupTable!C:C, MATCH(plot1!$O6,LookupTable!A:A,0))</f>
        <v>2.6606</v>
      </c>
      <c r="U6" s="0" t="n">
        <f aca="false">SUMIF(H:H, O6, M:M)</f>
        <v>0</v>
      </c>
      <c r="V6" s="0" t="n">
        <f aca="false">SUMIFS(M:M, H:H, O6, L:L, "=Living" )</f>
        <v>0</v>
      </c>
      <c r="W6" s="0" t="n">
        <f aca="false">SUMIFS(M:M, H:H, O6, L:L, "=Dead" )</f>
        <v>0</v>
      </c>
    </row>
    <row r="7" customFormat="false" ht="15" hidden="false" customHeight="false" outlineLevel="0" collapsed="false">
      <c r="A7" s="0" t="s">
        <v>12</v>
      </c>
      <c r="B7" s="1" t="s">
        <v>50</v>
      </c>
      <c r="C7" s="2" t="n">
        <v>44678</v>
      </c>
      <c r="D7" s="0" t="s">
        <v>34</v>
      </c>
      <c r="E7" s="0" t="s">
        <v>15</v>
      </c>
      <c r="F7" s="0" t="s">
        <v>16</v>
      </c>
      <c r="G7" s="0" t="s">
        <v>17</v>
      </c>
      <c r="H7" s="0" t="s">
        <v>23</v>
      </c>
      <c r="I7" s="0" t="s">
        <v>19</v>
      </c>
      <c r="J7" s="0" t="n">
        <v>17.7</v>
      </c>
      <c r="L7" s="0" t="s">
        <v>20</v>
      </c>
      <c r="M7" s="0" t="n">
        <f aca="false">(INDEX(S:S,MATCH(H7,O:O,0)))*J7^(INDEX(T:T,MATCH(H7,O:O,0)))</f>
        <v>109.605875052409</v>
      </c>
      <c r="O7" s="0" t="s">
        <v>38</v>
      </c>
      <c r="P7" s="0" t="n">
        <f aca="false">COUNTIF($H$2:$H$36, O7)</f>
        <v>0</v>
      </c>
      <c r="Q7" s="0" t="n">
        <f aca="false">COUNTIFS($H$2:$H$36, O7, $L$2:$L$36, "=Living")</f>
        <v>0</v>
      </c>
      <c r="R7" s="0" t="n">
        <f aca="false">COUNTIFS($H$2:$H$36, O7, $L$2:$L$36, "=Dead")</f>
        <v>0</v>
      </c>
      <c r="S7" s="7" t="n">
        <f aca="false">INDEX(LookupTable!B:B, MATCH(plot1!$O7,LookupTable!A:A,0))</f>
        <v>0.1225</v>
      </c>
      <c r="T7" s="7" t="n">
        <f aca="false">INDEX(LookupTable!C:C, MATCH(plot1!$O7,LookupTable!A:A,0))</f>
        <v>2.4253</v>
      </c>
      <c r="U7" s="0" t="n">
        <f aca="false">SUMIF(H:H, O7, M:M)</f>
        <v>0</v>
      </c>
      <c r="V7" s="0" t="n">
        <f aca="false">SUMIFS(M:M, H:H, O7, L:L, "=Living" )</f>
        <v>0</v>
      </c>
      <c r="W7" s="0" t="n">
        <f aca="false">SUMIFS(M:M, H:H, O7, L:L, "=Dead" )</f>
        <v>0</v>
      </c>
    </row>
    <row r="8" customFormat="false" ht="15" hidden="false" customHeight="false" outlineLevel="0" collapsed="false">
      <c r="A8" s="0" t="s">
        <v>12</v>
      </c>
      <c r="B8" s="1" t="s">
        <v>50</v>
      </c>
      <c r="C8" s="2" t="n">
        <v>44678</v>
      </c>
      <c r="D8" s="0" t="s">
        <v>34</v>
      </c>
      <c r="E8" s="0" t="s">
        <v>15</v>
      </c>
      <c r="F8" s="0" t="s">
        <v>16</v>
      </c>
      <c r="G8" s="0" t="s">
        <v>17</v>
      </c>
      <c r="H8" s="0" t="s">
        <v>23</v>
      </c>
      <c r="I8" s="0" t="s">
        <v>19</v>
      </c>
      <c r="J8" s="0" t="n">
        <v>23</v>
      </c>
      <c r="L8" s="0" t="s">
        <v>20</v>
      </c>
      <c r="M8" s="0" t="n">
        <f aca="false">(INDEX(S:S,MATCH(H8,O:O,0)))*J8^(INDEX(T:T,MATCH(H8,O:O,0)))</f>
        <v>196.740281988448</v>
      </c>
      <c r="O8" s="0" t="s">
        <v>69</v>
      </c>
      <c r="P8" s="0" t="n">
        <f aca="false">COUNTIF($H$2:$H$36, O8)</f>
        <v>0</v>
      </c>
      <c r="Q8" s="0" t="n">
        <f aca="false">COUNTIFS($H$2:$H$36, O8, $L$2:$L$36, "=Living")</f>
        <v>0</v>
      </c>
      <c r="R8" s="0" t="n">
        <f aca="false">COUNTIFS($H$2:$H$36, O8, $L$2:$L$36, "=Dead")</f>
        <v>0</v>
      </c>
      <c r="S8" s="7" t="n">
        <f aca="false">INDEX(LookupTable!B:B, MATCH(plot1!$O8,LookupTable!A:A,0))</f>
        <v>0.0945</v>
      </c>
      <c r="T8" s="7" t="n">
        <f aca="false">INDEX(LookupTable!C:C, MATCH(plot1!$O8,LookupTable!A:A,0))</f>
        <v>2.503</v>
      </c>
      <c r="U8" s="0" t="n">
        <f aca="false">SUMIF(H:H, O8, M:M)</f>
        <v>0</v>
      </c>
      <c r="V8" s="0" t="n">
        <f aca="false">SUMIFS(M:M, H:H, O8, L:L, "=Living" )</f>
        <v>0</v>
      </c>
      <c r="W8" s="0" t="n">
        <f aca="false">SUMIFS(M:M, H:H, O8, L:L, "=Dead" )</f>
        <v>0</v>
      </c>
    </row>
    <row r="9" customFormat="false" ht="15" hidden="false" customHeight="false" outlineLevel="0" collapsed="false">
      <c r="A9" s="0" t="s">
        <v>12</v>
      </c>
      <c r="B9" s="1" t="s">
        <v>50</v>
      </c>
      <c r="C9" s="2" t="n">
        <v>44678</v>
      </c>
      <c r="D9" s="0" t="s">
        <v>34</v>
      </c>
      <c r="E9" s="0" t="s">
        <v>15</v>
      </c>
      <c r="F9" s="0" t="s">
        <v>16</v>
      </c>
      <c r="G9" s="0" t="s">
        <v>17</v>
      </c>
      <c r="H9" s="0" t="s">
        <v>23</v>
      </c>
      <c r="I9" s="0" t="s">
        <v>19</v>
      </c>
      <c r="J9" s="0" t="n">
        <v>24.5</v>
      </c>
      <c r="L9" s="0" t="s">
        <v>20</v>
      </c>
      <c r="M9" s="0" t="n">
        <f aca="false">(INDEX(S:S,MATCH(H9,O:O,0)))*J9^(INDEX(T:T,MATCH(H9,O:O,0)))</f>
        <v>226.555115818897</v>
      </c>
      <c r="O9" s="0" t="s">
        <v>70</v>
      </c>
      <c r="P9" s="0" t="n">
        <f aca="false">COUNTIF($H$2:$H$36, O9)</f>
        <v>0</v>
      </c>
      <c r="Q9" s="0" t="n">
        <f aca="false">COUNTIFS($H$2:$H$36, O9, $L$2:$L$36, "=Living")</f>
        <v>0</v>
      </c>
      <c r="R9" s="0" t="n">
        <f aca="false">COUNTIFS($H$2:$H$36, O9, $L$2:$L$36, "=Dead")</f>
        <v>0</v>
      </c>
      <c r="S9" s="7" t="n">
        <f aca="false">INDEX(LookupTable!B:B, MATCH(plot1!$O9,LookupTable!A:A,0))</f>
        <v>0.1074</v>
      </c>
      <c r="T9" s="7" t="n">
        <f aca="false">INDEX(LookupTable!C:C, MATCH(plot1!$O9,LookupTable!A:A,0))</f>
        <v>2.4313</v>
      </c>
      <c r="U9" s="0" t="n">
        <f aca="false">SUMIF(H:H, O9, M:M)</f>
        <v>0</v>
      </c>
      <c r="V9" s="0" t="n">
        <f aca="false">SUMIFS(M:M, H:H, O9, L:L, "=Living" )</f>
        <v>0</v>
      </c>
      <c r="W9" s="0" t="n">
        <f aca="false">SUMIFS(M:M, H:H, O9, L:L, "=Dead" )</f>
        <v>0</v>
      </c>
    </row>
    <row r="10" customFormat="false" ht="15" hidden="false" customHeight="false" outlineLevel="0" collapsed="false">
      <c r="A10" s="0" t="s">
        <v>12</v>
      </c>
      <c r="B10" s="1" t="s">
        <v>50</v>
      </c>
      <c r="C10" s="2" t="n">
        <v>44678</v>
      </c>
      <c r="D10" s="0" t="s">
        <v>34</v>
      </c>
      <c r="E10" s="0" t="s">
        <v>15</v>
      </c>
      <c r="F10" s="0" t="s">
        <v>16</v>
      </c>
      <c r="G10" s="0" t="s">
        <v>17</v>
      </c>
      <c r="H10" s="0" t="s">
        <v>23</v>
      </c>
      <c r="I10" s="0" t="s">
        <v>19</v>
      </c>
      <c r="J10" s="0" t="n">
        <v>28.9</v>
      </c>
      <c r="L10" s="0" t="s">
        <v>21</v>
      </c>
      <c r="M10" s="0" t="n">
        <f aca="false">(INDEX(S:S,MATCH(H10,O:O,0)))*J10^(INDEX(T:T,MATCH(H10,O:O,0)))</f>
        <v>327.626922648831</v>
      </c>
      <c r="O10" s="0" t="s">
        <v>71</v>
      </c>
      <c r="P10" s="0" t="n">
        <f aca="false">COUNTIF($H$2:$H$36, O10)</f>
        <v>0</v>
      </c>
      <c r="Q10" s="0" t="n">
        <f aca="false">COUNTIFS($H$2:$H$36, O10, $L$2:$L$36, "=Living")</f>
        <v>0</v>
      </c>
      <c r="R10" s="0" t="n">
        <f aca="false">COUNTIFS($H$2:$H$36, O10, $L$2:$L$36, "=Dead")</f>
        <v>0</v>
      </c>
      <c r="S10" s="7" t="n">
        <f aca="false">INDEX(LookupTable!B:B, MATCH(plot1!$O10,LookupTable!A:A,0))</f>
        <v>0.0991</v>
      </c>
      <c r="T10" s="7" t="n">
        <f aca="false">INDEX(LookupTable!C:C, MATCH(plot1!$O10,LookupTable!A:A,0))</f>
        <v>2.3617</v>
      </c>
      <c r="U10" s="0" t="n">
        <f aca="false">SUMIF(H:H, O10, M:M)</f>
        <v>0</v>
      </c>
      <c r="V10" s="0" t="n">
        <f aca="false">SUMIFS(M:M, H:H, O10, L:L, "=Living" )</f>
        <v>0</v>
      </c>
      <c r="W10" s="0" t="n">
        <f aca="false">SUMIFS(M:M, H:H, O10, L:L, "=Dead" )</f>
        <v>0</v>
      </c>
    </row>
    <row r="11" customFormat="false" ht="15" hidden="false" customHeight="false" outlineLevel="0" collapsed="false">
      <c r="A11" s="0" t="s">
        <v>12</v>
      </c>
      <c r="B11" s="1" t="s">
        <v>50</v>
      </c>
      <c r="C11" s="2" t="n">
        <v>44678</v>
      </c>
      <c r="D11" s="0" t="s">
        <v>34</v>
      </c>
      <c r="E11" s="0" t="s">
        <v>15</v>
      </c>
      <c r="F11" s="0" t="s">
        <v>16</v>
      </c>
      <c r="G11" s="0" t="s">
        <v>17</v>
      </c>
      <c r="H11" s="0" t="s">
        <v>23</v>
      </c>
      <c r="I11" s="0" t="s">
        <v>19</v>
      </c>
      <c r="J11" s="0" t="n">
        <v>43.2</v>
      </c>
      <c r="L11" s="0" t="s">
        <v>20</v>
      </c>
      <c r="M11" s="0" t="n">
        <f aca="false">(INDEX(S:S,MATCH(H11,O:O,0)))*J11^(INDEX(T:T,MATCH(H11,O:O,0)))</f>
        <v>804.080890042713</v>
      </c>
      <c r="O11" s="0" t="s">
        <v>72</v>
      </c>
      <c r="P11" s="0" t="n">
        <f aca="false">COUNTIF($H$2:$H$36, O11)</f>
        <v>0</v>
      </c>
      <c r="Q11" s="0" t="n">
        <f aca="false">COUNTIFS($H$2:$H$36, O11, $L$2:$L$36, "=Living")</f>
        <v>0</v>
      </c>
      <c r="R11" s="0" t="n">
        <f aca="false">COUNTIFS($H$2:$H$36, O11, $L$2:$L$36, "=Dead")</f>
        <v>0</v>
      </c>
      <c r="S11" s="7" t="n">
        <f aca="false">INDEX(LookupTable!B:B, MATCH(plot1!$O11,LookupTable!A:A,0))</f>
        <v>0.1218</v>
      </c>
      <c r="T11" s="7" t="n">
        <f aca="false">INDEX(LookupTable!C:C, MATCH(plot1!$O11,LookupTable!A:A,0))</f>
        <v>2.3123</v>
      </c>
      <c r="U11" s="0" t="n">
        <f aca="false">SUMIF(H:H, O11, M:M)</f>
        <v>0</v>
      </c>
      <c r="V11" s="0" t="n">
        <f aca="false">SUMIFS(M:M, H:H, O11, L:L, "=Living" )</f>
        <v>0</v>
      </c>
      <c r="W11" s="0" t="n">
        <f aca="false">SUMIFS(M:M, H:H, O11, L:L, "=Dead" )</f>
        <v>0</v>
      </c>
    </row>
    <row r="12" customFormat="false" ht="15" hidden="false" customHeight="false" outlineLevel="0" collapsed="false">
      <c r="A12" s="0" t="s">
        <v>12</v>
      </c>
      <c r="B12" s="1" t="s">
        <v>50</v>
      </c>
      <c r="C12" s="2" t="n">
        <v>44678</v>
      </c>
      <c r="D12" s="0" t="s">
        <v>34</v>
      </c>
      <c r="E12" s="0" t="s">
        <v>15</v>
      </c>
      <c r="F12" s="0" t="s">
        <v>16</v>
      </c>
      <c r="G12" s="0" t="s">
        <v>17</v>
      </c>
      <c r="H12" s="0" t="s">
        <v>23</v>
      </c>
      <c r="I12" s="0" t="s">
        <v>19</v>
      </c>
      <c r="J12" s="0" t="n">
        <v>13.2</v>
      </c>
      <c r="L12" s="0" t="s">
        <v>20</v>
      </c>
      <c r="M12" s="0" t="n">
        <f aca="false">(INDEX(S:S,MATCH(H12,O:O,0)))*J12^(INDEX(T:T,MATCH(H12,O:O,0)))</f>
        <v>56.924622406014</v>
      </c>
      <c r="O12" s="0" t="s">
        <v>18</v>
      </c>
      <c r="P12" s="0" t="n">
        <f aca="false">COUNTIF($H$2:$H$36, O12)</f>
        <v>0</v>
      </c>
      <c r="Q12" s="0" t="n">
        <f aca="false">COUNTIFS($H$2:$H$36, O12, $L$2:$L$36, "=Living")</f>
        <v>0</v>
      </c>
      <c r="R12" s="0" t="n">
        <f aca="false">COUNTIFS($H$2:$H$36, O12, $L$2:$L$36, "=Dead")</f>
        <v>0</v>
      </c>
      <c r="S12" s="7" t="n">
        <f aca="false">INDEX(LookupTable!B:B, MATCH(plot1!$O12,LookupTable!A:A,0))</f>
        <v>0.1074</v>
      </c>
      <c r="T12" s="7" t="n">
        <f aca="false">INDEX(LookupTable!C:C, MATCH(plot1!$O12,LookupTable!A:A,0))</f>
        <v>2.4313</v>
      </c>
      <c r="U12" s="0" t="n">
        <f aca="false">SUMIF(H:H, O12, M:M)</f>
        <v>0</v>
      </c>
      <c r="V12" s="0" t="n">
        <f aca="false">SUMIFS(M:M, H:H, O12, L:L, "=Living" )</f>
        <v>0</v>
      </c>
      <c r="W12" s="0" t="n">
        <f aca="false">SUMIFS(M:M, H:H, O12, L:L, "=Dead" )</f>
        <v>0</v>
      </c>
    </row>
    <row r="13" customFormat="false" ht="15" hidden="false" customHeight="false" outlineLevel="0" collapsed="false">
      <c r="A13" s="0" t="s">
        <v>12</v>
      </c>
      <c r="B13" s="1" t="s">
        <v>50</v>
      </c>
      <c r="C13" s="2" t="n">
        <v>44678</v>
      </c>
      <c r="D13" s="0" t="s">
        <v>34</v>
      </c>
      <c r="E13" s="0" t="s">
        <v>15</v>
      </c>
      <c r="F13" s="0" t="s">
        <v>16</v>
      </c>
      <c r="G13" s="0" t="s">
        <v>17</v>
      </c>
      <c r="H13" s="0" t="s">
        <v>24</v>
      </c>
      <c r="I13" s="0" t="s">
        <v>19</v>
      </c>
      <c r="J13" s="0" t="n">
        <v>32</v>
      </c>
      <c r="K13" s="0" t="n">
        <v>16</v>
      </c>
      <c r="L13" s="0" t="s">
        <v>20</v>
      </c>
      <c r="M13" s="0" t="n">
        <f aca="false">(INDEX(S:S,MATCH(H13,O:O,0)))*J13^(INDEX(T:T,MATCH(H13,O:O,0)))</f>
        <v>648.050552565749</v>
      </c>
      <c r="O13" s="0" t="s">
        <v>35</v>
      </c>
      <c r="P13" s="0" t="n">
        <f aca="false">COUNTIF($H$2:$H$36, O13)</f>
        <v>0</v>
      </c>
      <c r="Q13" s="0" t="n">
        <f aca="false">COUNTIFS($H$2:$H$36, O13, $L$2:$L$36, "=Living")</f>
        <v>0</v>
      </c>
      <c r="R13" s="0" t="n">
        <f aca="false">COUNTIFS($H$2:$H$36, O13, $L$2:$L$36, "=Dead")</f>
        <v>0</v>
      </c>
      <c r="S13" s="7" t="n">
        <f aca="false">INDEX(LookupTable!B:B, MATCH(plot1!$O13,LookupTable!A:A,0))</f>
        <v>0.1074</v>
      </c>
      <c r="T13" s="7" t="n">
        <f aca="false">INDEX(LookupTable!C:C, MATCH(plot1!$O13,LookupTable!A:A,0))</f>
        <v>2.4313</v>
      </c>
      <c r="U13" s="0" t="n">
        <f aca="false">SUMIF(H:H, O13, M:M)</f>
        <v>0</v>
      </c>
      <c r="V13" s="0" t="n">
        <f aca="false">SUMIFS(M:M, H:H, O13, L:L, "=Living" )</f>
        <v>0</v>
      </c>
      <c r="W13" s="0" t="n">
        <f aca="false">SUMIFS(M:M, H:H, O13, L:L, "=Dead" )</f>
        <v>0</v>
      </c>
    </row>
    <row r="14" customFormat="false" ht="15" hidden="false" customHeight="false" outlineLevel="0" collapsed="false">
      <c r="A14" s="0" t="s">
        <v>12</v>
      </c>
      <c r="B14" s="1" t="s">
        <v>50</v>
      </c>
      <c r="C14" s="2" t="n">
        <v>44678</v>
      </c>
      <c r="D14" s="0" t="s">
        <v>34</v>
      </c>
      <c r="E14" s="0" t="s">
        <v>15</v>
      </c>
      <c r="F14" s="0" t="s">
        <v>16</v>
      </c>
      <c r="G14" s="0" t="s">
        <v>17</v>
      </c>
      <c r="H14" s="0" t="s">
        <v>24</v>
      </c>
      <c r="I14" s="0" t="s">
        <v>19</v>
      </c>
      <c r="J14" s="0" t="n">
        <v>58.4</v>
      </c>
      <c r="K14" s="0" t="n">
        <v>18.2</v>
      </c>
      <c r="L14" s="0" t="s">
        <v>20</v>
      </c>
      <c r="M14" s="0" t="n">
        <f aca="false">(INDEX(S:S,MATCH(H14,O:O,0)))*J14^(INDEX(T:T,MATCH(H14,O:O,0)))</f>
        <v>3210.08005813616</v>
      </c>
      <c r="O14" s="0" t="s">
        <v>73</v>
      </c>
      <c r="P14" s="0" t="n">
        <f aca="false">COUNTIF($H$2:$H$36, O14)</f>
        <v>0</v>
      </c>
      <c r="Q14" s="0" t="n">
        <f aca="false">COUNTIFS($H$2:$H$36, O14, $L$2:$L$36, "=Living")</f>
        <v>0</v>
      </c>
      <c r="R14" s="0" t="n">
        <f aca="false">COUNTIFS($H$2:$H$36, O14, $L$2:$L$36, "=Dead")</f>
        <v>0</v>
      </c>
      <c r="S14" s="7" t="n">
        <f aca="false">INDEX(LookupTable!B:B, MATCH(plot1!$O14,LookupTable!A:A,0))</f>
        <v>0.1556</v>
      </c>
      <c r="T14" s="7" t="n">
        <f aca="false">INDEX(LookupTable!C:C, MATCH(plot1!$O14,LookupTable!A:A,0))</f>
        <v>2.1948</v>
      </c>
      <c r="U14" s="0" t="n">
        <f aca="false">SUMIF(H:H, O14, M:M)</f>
        <v>0</v>
      </c>
      <c r="V14" s="0" t="n">
        <f aca="false">SUMIFS(M:M, H:H, O14, L:L, "=Living" )</f>
        <v>0</v>
      </c>
      <c r="W14" s="0" t="n">
        <f aca="false">SUMIFS(M:M, H:H, O14, L:L, "=Dead" )</f>
        <v>0</v>
      </c>
    </row>
    <row r="15" customFormat="false" ht="15" hidden="false" customHeight="false" outlineLevel="0" collapsed="false">
      <c r="A15" s="0" t="s">
        <v>12</v>
      </c>
      <c r="B15" s="1" t="s">
        <v>50</v>
      </c>
      <c r="C15" s="2" t="n">
        <v>44678</v>
      </c>
      <c r="D15" s="0" t="s">
        <v>34</v>
      </c>
      <c r="E15" s="0" t="s">
        <v>15</v>
      </c>
      <c r="F15" s="0" t="s">
        <v>16</v>
      </c>
      <c r="G15" s="0" t="s">
        <v>17</v>
      </c>
      <c r="H15" s="0" t="s">
        <v>25</v>
      </c>
      <c r="I15" s="0" t="s">
        <v>19</v>
      </c>
      <c r="J15" s="0" t="n">
        <v>5.6</v>
      </c>
      <c r="L15" s="0" t="s">
        <v>20</v>
      </c>
      <c r="M15" s="0" t="n">
        <f aca="false">(INDEX(S:S,MATCH(H15,O:O,0)))*J15^(INDEX(T:T,MATCH(H15,O:O,0)))</f>
        <v>8.97042037694016</v>
      </c>
      <c r="O15" s="0" t="s">
        <v>23</v>
      </c>
      <c r="P15" s="0" t="n">
        <f aca="false">COUNTIF($H$2:$H$36, O15)</f>
        <v>8</v>
      </c>
      <c r="Q15" s="0" t="n">
        <f aca="false">COUNTIFS($H$2:$H$36, O15, $L$2:$L$36, "=Living")</f>
        <v>7</v>
      </c>
      <c r="R15" s="0" t="n">
        <f aca="false">COUNTIFS($H$2:$H$36, O15, $L$2:$L$36, "=Dead")</f>
        <v>1</v>
      </c>
      <c r="S15" s="7" t="n">
        <f aca="false">INDEX(LookupTable!B:B, MATCH(plot1!$O15,LookupTable!A:A,0))</f>
        <v>0.1789</v>
      </c>
      <c r="T15" s="7" t="n">
        <f aca="false">INDEX(LookupTable!C:C, MATCH(plot1!$O15,LookupTable!A:A,0))</f>
        <v>2.2334</v>
      </c>
      <c r="U15" s="0" t="n">
        <f aca="false">SUMIF(H:H, O15, M:M)</f>
        <v>2080.95105821517</v>
      </c>
      <c r="V15" s="0" t="n">
        <f aca="false">SUMIFS(M:M, H:H, O15, L:L, "=Living" )</f>
        <v>1753.32413556634</v>
      </c>
      <c r="W15" s="0" t="n">
        <f aca="false">SUMIFS(M:M, H:H, O15, L:L, "=Dead" )</f>
        <v>327.626922648831</v>
      </c>
    </row>
    <row r="16" customFormat="false" ht="15" hidden="false" customHeight="false" outlineLevel="0" collapsed="false">
      <c r="A16" s="0" t="s">
        <v>12</v>
      </c>
      <c r="B16" s="1" t="s">
        <v>50</v>
      </c>
      <c r="C16" s="2" t="n">
        <v>44678</v>
      </c>
      <c r="D16" s="0" t="s">
        <v>34</v>
      </c>
      <c r="E16" s="0" t="s">
        <v>15</v>
      </c>
      <c r="F16" s="0" t="s">
        <v>16</v>
      </c>
      <c r="G16" s="0" t="s">
        <v>17</v>
      </c>
      <c r="H16" s="0" t="s">
        <v>25</v>
      </c>
      <c r="I16" s="0" t="s">
        <v>19</v>
      </c>
      <c r="J16" s="0" t="n">
        <v>7</v>
      </c>
      <c r="L16" s="0" t="s">
        <v>20</v>
      </c>
      <c r="M16" s="0" t="n">
        <f aca="false">(INDEX(S:S,MATCH(H16,O:O,0)))*J16^(INDEX(T:T,MATCH(H16,O:O,0)))</f>
        <v>15.112963799897</v>
      </c>
      <c r="O16" s="0" t="s">
        <v>24</v>
      </c>
      <c r="P16" s="0" t="n">
        <f aca="false">COUNTIF($H$2:$H$36, O16)</f>
        <v>2</v>
      </c>
      <c r="Q16" s="0" t="n">
        <f aca="false">COUNTIFS($H$2:$H$36, O16, $L$2:$L$36, "=Living")</f>
        <v>2</v>
      </c>
      <c r="R16" s="0" t="n">
        <f aca="false">COUNTIFS($H$2:$H$36, O16, $L$2:$L$36, "=Dead")</f>
        <v>0</v>
      </c>
      <c r="S16" s="7" t="n">
        <f aca="false">INDEX(LookupTable!B:B, MATCH(plot1!$O16,LookupTable!A:A,0))</f>
        <v>0.0643</v>
      </c>
      <c r="T16" s="7" t="n">
        <f aca="false">INDEX(LookupTable!C:C, MATCH(plot1!$O16,LookupTable!A:A,0))</f>
        <v>2.6598</v>
      </c>
      <c r="U16" s="0" t="n">
        <f aca="false">SUMIF(H:H, O16, M:M)</f>
        <v>3858.13061070191</v>
      </c>
      <c r="V16" s="0" t="n">
        <f aca="false">SUMIFS(M:M, H:H, O16, L:L, "=Living" )</f>
        <v>3858.13061070191</v>
      </c>
      <c r="W16" s="0" t="n">
        <f aca="false">SUMIFS(M:M, H:H, O16, L:L, "=Dead" )</f>
        <v>0</v>
      </c>
    </row>
    <row r="17" customFormat="false" ht="15" hidden="false" customHeight="false" outlineLevel="0" collapsed="false">
      <c r="A17" s="0" t="s">
        <v>12</v>
      </c>
      <c r="B17" s="1" t="s">
        <v>50</v>
      </c>
      <c r="C17" s="2" t="n">
        <v>44678</v>
      </c>
      <c r="D17" s="0" t="s">
        <v>34</v>
      </c>
      <c r="E17" s="0" t="s">
        <v>15</v>
      </c>
      <c r="F17" s="0" t="s">
        <v>16</v>
      </c>
      <c r="G17" s="0" t="s">
        <v>17</v>
      </c>
      <c r="H17" s="0" t="s">
        <v>25</v>
      </c>
      <c r="I17" s="0" t="s">
        <v>19</v>
      </c>
      <c r="J17" s="0" t="n">
        <v>5.5</v>
      </c>
      <c r="L17" s="0" t="s">
        <v>20</v>
      </c>
      <c r="M17" s="0" t="n">
        <f aca="false">(INDEX(S:S,MATCH(H17,O:O,0)))*J17^(INDEX(T:T,MATCH(H17,O:O,0)))</f>
        <v>8.60043240179779</v>
      </c>
      <c r="O17" s="0" t="s">
        <v>74</v>
      </c>
      <c r="P17" s="0" t="n">
        <f aca="false">COUNTIF($H$2:$H$36, O17)</f>
        <v>0</v>
      </c>
      <c r="Q17" s="0" t="n">
        <f aca="false">COUNTIFS($H$2:$H$36, O17, $L$2:$L$36, "=Living")</f>
        <v>0</v>
      </c>
      <c r="R17" s="0" t="n">
        <f aca="false">COUNTIFS($H$2:$H$36, O17, $L$2:$L$36, "=Dead")</f>
        <v>0</v>
      </c>
      <c r="S17" s="7" t="n">
        <f aca="false">INDEX(LookupTable!B:B, MATCH(plot1!$O17,LookupTable!A:A,0))</f>
        <v>0.0778</v>
      </c>
      <c r="T17" s="7" t="n">
        <f aca="false">INDEX(LookupTable!C:C, MATCH(plot1!$O17,LookupTable!A:A,0))</f>
        <v>2.4171</v>
      </c>
      <c r="U17" s="0" t="n">
        <f aca="false">SUMIF(H:H, O17, M:M)</f>
        <v>0</v>
      </c>
      <c r="V17" s="0" t="n">
        <f aca="false">SUMIFS(M:M, H:H, O17, L:L, "=Living" )</f>
        <v>0</v>
      </c>
      <c r="W17" s="0" t="n">
        <f aca="false">SUMIFS(M:M, H:H, O17, L:L, "=Dead" )</f>
        <v>0</v>
      </c>
    </row>
    <row r="18" customFormat="false" ht="15" hidden="false" customHeight="false" outlineLevel="0" collapsed="false">
      <c r="A18" s="0" t="s">
        <v>12</v>
      </c>
      <c r="B18" s="1" t="s">
        <v>50</v>
      </c>
      <c r="C18" s="2" t="n">
        <v>44678</v>
      </c>
      <c r="D18" s="0" t="s">
        <v>34</v>
      </c>
      <c r="E18" s="0" t="s">
        <v>15</v>
      </c>
      <c r="F18" s="0" t="s">
        <v>16</v>
      </c>
      <c r="G18" s="0" t="s">
        <v>17</v>
      </c>
      <c r="H18" s="0" t="s">
        <v>25</v>
      </c>
      <c r="I18" s="0" t="s">
        <v>19</v>
      </c>
      <c r="J18" s="0" t="n">
        <v>9.4</v>
      </c>
      <c r="L18" s="0" t="s">
        <v>20</v>
      </c>
      <c r="M18" s="0" t="n">
        <f aca="false">(INDEX(S:S,MATCH(H18,O:O,0)))*J18^(INDEX(T:T,MATCH(H18,O:O,0)))</f>
        <v>30.1045496203114</v>
      </c>
      <c r="O18" s="0" t="s">
        <v>75</v>
      </c>
      <c r="P18" s="0" t="n">
        <f aca="false">COUNTIF($H$2:$H$36, O18)</f>
        <v>0</v>
      </c>
      <c r="Q18" s="0" t="n">
        <f aca="false">COUNTIFS($H$2:$H$36, O18, $L$2:$L$36, "=Living")</f>
        <v>0</v>
      </c>
      <c r="R18" s="0" t="n">
        <f aca="false">COUNTIFS($H$2:$H$36, O18, $L$2:$L$36, "=Dead")</f>
        <v>0</v>
      </c>
      <c r="S18" s="7" t="n">
        <f aca="false">INDEX(LookupTable!B:B, MATCH(plot1!$O18,LookupTable!A:A,0))</f>
        <v>0.2066</v>
      </c>
      <c r="T18" s="7" t="n">
        <f aca="false">INDEX(LookupTable!C:C, MATCH(plot1!$O18,LookupTable!A:A,0))</f>
        <v>2.183</v>
      </c>
      <c r="U18" s="0" t="n">
        <f aca="false">SUMIF(H:H, O18, M:M)</f>
        <v>0</v>
      </c>
      <c r="V18" s="0" t="n">
        <f aca="false">SUMIFS(M:M, H:H, O18, L:L, "=Living" )</f>
        <v>0</v>
      </c>
      <c r="W18" s="0" t="n">
        <f aca="false">SUMIFS(M:M, H:H, O18, L:L, "=Dead" )</f>
        <v>0</v>
      </c>
    </row>
    <row r="19" customFormat="false" ht="15" hidden="false" customHeight="false" outlineLevel="0" collapsed="false">
      <c r="A19" s="0" t="s">
        <v>12</v>
      </c>
      <c r="B19" s="1" t="s">
        <v>50</v>
      </c>
      <c r="C19" s="2" t="n">
        <v>44678</v>
      </c>
      <c r="D19" s="0" t="s">
        <v>34</v>
      </c>
      <c r="E19" s="0" t="s">
        <v>15</v>
      </c>
      <c r="F19" s="0" t="s">
        <v>16</v>
      </c>
      <c r="G19" s="0" t="s">
        <v>17</v>
      </c>
      <c r="H19" s="0" t="s">
        <v>25</v>
      </c>
      <c r="I19" s="0" t="s">
        <v>19</v>
      </c>
      <c r="J19" s="0" t="n">
        <v>7.6</v>
      </c>
      <c r="L19" s="0" t="s">
        <v>20</v>
      </c>
      <c r="M19" s="0" t="n">
        <f aca="false">(INDEX(S:S,MATCH(H19,O:O,0)))*J19^(INDEX(T:T,MATCH(H19,O:O,0)))</f>
        <v>18.3163239933691</v>
      </c>
      <c r="O19" s="0" t="s">
        <v>76</v>
      </c>
      <c r="P19" s="0" t="n">
        <f aca="false">COUNTIF($H$2:$H$36, O19)</f>
        <v>0</v>
      </c>
      <c r="Q19" s="0" t="n">
        <f aca="false">COUNTIFS($H$2:$H$36, O19, $L$2:$L$36, "=Living")</f>
        <v>0</v>
      </c>
      <c r="R19" s="0" t="n">
        <f aca="false">COUNTIFS($H$2:$H$36, O19, $L$2:$L$36, "=Dead")</f>
        <v>0</v>
      </c>
      <c r="S19" s="7" t="n">
        <f aca="false">INDEX(LookupTable!B:B, MATCH(plot1!$O19,LookupTable!A:A,0))</f>
        <v>0.0839</v>
      </c>
      <c r="T19" s="7" t="n">
        <f aca="false">INDEX(LookupTable!C:C, MATCH(plot1!$O19,LookupTable!A:A,0))</f>
        <v>2.23</v>
      </c>
      <c r="U19" s="0" t="n">
        <f aca="false">SUMIF(H:H, O19, M:M)</f>
        <v>0</v>
      </c>
      <c r="V19" s="0" t="n">
        <f aca="false">SUMIFS(M:M, H:H, O19, L:L, "=Living" )</f>
        <v>0</v>
      </c>
      <c r="W19" s="0" t="n">
        <f aca="false">SUMIFS(M:M, H:H, O19, L:L, "=Dead" )</f>
        <v>0</v>
      </c>
    </row>
    <row r="20" customFormat="false" ht="15" hidden="false" customHeight="false" outlineLevel="0" collapsed="false">
      <c r="A20" s="0" t="s">
        <v>12</v>
      </c>
      <c r="B20" s="1" t="s">
        <v>50</v>
      </c>
      <c r="C20" s="2" t="n">
        <v>44678</v>
      </c>
      <c r="D20" s="0" t="s">
        <v>34</v>
      </c>
      <c r="E20" s="0" t="s">
        <v>15</v>
      </c>
      <c r="F20" s="0" t="s">
        <v>16</v>
      </c>
      <c r="G20" s="0" t="s">
        <v>17</v>
      </c>
      <c r="H20" s="0" t="s">
        <v>25</v>
      </c>
      <c r="I20" s="0" t="s">
        <v>19</v>
      </c>
      <c r="J20" s="0" t="n">
        <v>12.8</v>
      </c>
      <c r="K20" s="0" t="n">
        <v>13.6</v>
      </c>
      <c r="L20" s="0" t="s">
        <v>20</v>
      </c>
      <c r="M20" s="0" t="n">
        <f aca="false">(INDEX(S:S,MATCH(H20,O:O,0)))*J20^(INDEX(T:T,MATCH(H20,O:O,0)))</f>
        <v>61.9530210244123</v>
      </c>
      <c r="O20" s="0" t="s">
        <v>25</v>
      </c>
      <c r="P20" s="0" t="n">
        <f aca="false">COUNTIF($H$2:$H$36, O20)</f>
        <v>9</v>
      </c>
      <c r="Q20" s="0" t="n">
        <f aca="false">COUNTIFS($H$2:$H$36, O20, $L$2:$L$36, "=Living")</f>
        <v>9</v>
      </c>
      <c r="R20" s="0" t="n">
        <f aca="false">COUNTIFS($H$2:$H$36, O20, $L$2:$L$36, "=Dead")</f>
        <v>0</v>
      </c>
      <c r="S20" s="7" t="n">
        <f aca="false">INDEX(LookupTable!B:B, MATCH(plot1!$O20,LookupTable!A:A,0))</f>
        <v>0.1599</v>
      </c>
      <c r="T20" s="7" t="n">
        <f aca="false">INDEX(LookupTable!C:C, MATCH(plot1!$O20,LookupTable!A:A,0))</f>
        <v>2.3376</v>
      </c>
      <c r="U20" s="0" t="n">
        <f aca="false">SUMIF(H:H, O20, M:M)</f>
        <v>419.836569068088</v>
      </c>
      <c r="V20" s="0" t="n">
        <f aca="false">SUMIFS(M:M, H:H, O20, L:L, "=Living" )</f>
        <v>419.836569068088</v>
      </c>
      <c r="W20" s="0" t="n">
        <f aca="false">SUMIFS(M:M, H:H, O20, L:L, "=Dead" )</f>
        <v>0</v>
      </c>
    </row>
    <row r="21" customFormat="false" ht="15" hidden="false" customHeight="false" outlineLevel="0" collapsed="false">
      <c r="A21" s="0" t="s">
        <v>12</v>
      </c>
      <c r="B21" s="1" t="s">
        <v>50</v>
      </c>
      <c r="C21" s="2" t="n">
        <v>44678</v>
      </c>
      <c r="D21" s="0" t="s">
        <v>34</v>
      </c>
      <c r="E21" s="0" t="s">
        <v>15</v>
      </c>
      <c r="F21" s="0" t="s">
        <v>16</v>
      </c>
      <c r="G21" s="0" t="s">
        <v>17</v>
      </c>
      <c r="H21" s="0" t="s">
        <v>25</v>
      </c>
      <c r="I21" s="0" t="s">
        <v>19</v>
      </c>
      <c r="J21" s="0" t="n">
        <v>6.9</v>
      </c>
      <c r="L21" s="0" t="s">
        <v>20</v>
      </c>
      <c r="M21" s="0" t="n">
        <f aca="false">(INDEX(S:S,MATCH(H21,O:O,0)))*J21^(INDEX(T:T,MATCH(H21,O:O,0)))</f>
        <v>14.6130913188064</v>
      </c>
      <c r="O21" s="0" t="s">
        <v>26</v>
      </c>
      <c r="P21" s="0" t="n">
        <f aca="false">COUNTIF($H$2:$H$36, O21)</f>
        <v>1</v>
      </c>
      <c r="Q21" s="0" t="n">
        <f aca="false">COUNTIFS($H$2:$H$36, O21, $L$2:$L$36, "=Living")</f>
        <v>0</v>
      </c>
      <c r="R21" s="0" t="n">
        <f aca="false">COUNTIFS($H$2:$H$36, O21, $L$2:$L$36, "=Dead")</f>
        <v>1</v>
      </c>
      <c r="S21" s="7" t="n">
        <f aca="false">INDEX(LookupTable!B:B, MATCH(plot1!$O21,LookupTable!A:A,0))</f>
        <v>0.1535</v>
      </c>
      <c r="T21" s="7" t="n">
        <f aca="false">INDEX(LookupTable!C:C, MATCH(plot1!$O21,LookupTable!A:A,0))</f>
        <v>2.3213</v>
      </c>
      <c r="U21" s="0" t="n">
        <f aca="false">SUMIF(H:H, O21, M:M)</f>
        <v>412.050028385336</v>
      </c>
      <c r="V21" s="0" t="n">
        <f aca="false">SUMIFS(M:M, H:H, O21, L:L, "=Living" )</f>
        <v>0</v>
      </c>
      <c r="W21" s="0" t="n">
        <f aca="false">SUMIFS(M:M, H:H, O21, L:L, "=Dead" )</f>
        <v>412.050028385336</v>
      </c>
    </row>
    <row r="22" customFormat="false" ht="15" hidden="false" customHeight="false" outlineLevel="0" collapsed="false">
      <c r="A22" s="0" t="s">
        <v>12</v>
      </c>
      <c r="B22" s="1" t="s">
        <v>50</v>
      </c>
      <c r="C22" s="2" t="n">
        <v>44678</v>
      </c>
      <c r="D22" s="0" t="s">
        <v>34</v>
      </c>
      <c r="E22" s="0" t="s">
        <v>15</v>
      </c>
      <c r="F22" s="0" t="s">
        <v>16</v>
      </c>
      <c r="G22" s="0" t="s">
        <v>17</v>
      </c>
      <c r="H22" s="0" t="s">
        <v>25</v>
      </c>
      <c r="I22" s="0" t="s">
        <v>19</v>
      </c>
      <c r="J22" s="0" t="n">
        <v>19.9</v>
      </c>
      <c r="L22" s="0" t="s">
        <v>20</v>
      </c>
      <c r="M22" s="0" t="n">
        <f aca="false">(INDEX(S:S,MATCH(H22,O:O,0)))*J22^(INDEX(T:T,MATCH(H22,O:O,0)))</f>
        <v>173.799056775981</v>
      </c>
      <c r="O22" s="0" t="s">
        <v>27</v>
      </c>
      <c r="P22" s="0" t="n">
        <f aca="false">COUNTIF($H$2:$H$36, O22)</f>
        <v>1</v>
      </c>
      <c r="Q22" s="0" t="n">
        <f aca="false">COUNTIFS($H$2:$H$36, O22, $L$2:$L$36, "=Living")</f>
        <v>1</v>
      </c>
      <c r="R22" s="0" t="n">
        <f aca="false">COUNTIFS($H$2:$H$36, O22, $L$2:$L$36, "=Dead")</f>
        <v>0</v>
      </c>
      <c r="S22" s="7" t="n">
        <f aca="false">INDEX(LookupTable!B:B, MATCH(plot1!$O22,LookupTable!A:A,0))</f>
        <v>0.0472</v>
      </c>
      <c r="T22" s="7" t="n">
        <f aca="false">INDEX(LookupTable!C:C, MATCH(plot1!$O22,LookupTable!A:A,0))</f>
        <v>2.701</v>
      </c>
      <c r="U22" s="0" t="n">
        <f aca="false">SUMIF(H:H, O22, M:M)</f>
        <v>1585.69369548393</v>
      </c>
      <c r="V22" s="0" t="n">
        <f aca="false">SUMIFS(M:M, H:H, O22, L:L, "=Living" )</f>
        <v>1585.69369548393</v>
      </c>
      <c r="W22" s="0" t="n">
        <f aca="false">SUMIFS(M:M, H:H, O22, L:L, "=Dead" )</f>
        <v>0</v>
      </c>
    </row>
    <row r="23" customFormat="false" ht="15" hidden="false" customHeight="false" outlineLevel="0" collapsed="false">
      <c r="A23" s="0" t="s">
        <v>12</v>
      </c>
      <c r="B23" s="1" t="s">
        <v>50</v>
      </c>
      <c r="C23" s="2" t="n">
        <v>44678</v>
      </c>
      <c r="D23" s="0" t="s">
        <v>34</v>
      </c>
      <c r="E23" s="0" t="s">
        <v>15</v>
      </c>
      <c r="F23" s="0" t="s">
        <v>16</v>
      </c>
      <c r="G23" s="0" t="s">
        <v>17</v>
      </c>
      <c r="H23" s="0" t="s">
        <v>25</v>
      </c>
      <c r="I23" s="0" t="s">
        <v>19</v>
      </c>
      <c r="J23" s="0" t="n">
        <v>14.9</v>
      </c>
      <c r="L23" s="0" t="s">
        <v>20</v>
      </c>
      <c r="M23" s="0" t="n">
        <f aca="false">(INDEX(S:S,MATCH(H23,O:O,0)))*J23^(INDEX(T:T,MATCH(H23,O:O,0)))</f>
        <v>88.3667097565725</v>
      </c>
      <c r="O23" s="0" t="s">
        <v>77</v>
      </c>
      <c r="P23" s="0" t="n">
        <f aca="false">COUNTIF($H$2:$H$36, O23)</f>
        <v>0</v>
      </c>
      <c r="Q23" s="0" t="n">
        <f aca="false">COUNTIFS($H$2:$H$36, O23, $L$2:$L$36, "=Living")</f>
        <v>0</v>
      </c>
      <c r="R23" s="0" t="n">
        <f aca="false">COUNTIFS($H$2:$H$36, O23, $L$2:$L$36, "=Dead")</f>
        <v>0</v>
      </c>
      <c r="S23" s="7" t="n">
        <f aca="false">INDEX(LookupTable!B:B, MATCH(plot1!$O23,LookupTable!A:A,0))</f>
        <v>0.0696</v>
      </c>
      <c r="T23" s="7" t="n">
        <f aca="false">INDEX(LookupTable!C:C, MATCH(plot1!$O23,LookupTable!A:A,0))</f>
        <v>2.449</v>
      </c>
      <c r="U23" s="0" t="n">
        <f aca="false">SUMIF(H:H, O23, M:M)</f>
        <v>0</v>
      </c>
      <c r="V23" s="0" t="n">
        <f aca="false">SUMIFS(M:M, H:H, O23, L:L, "=Living" )</f>
        <v>0</v>
      </c>
      <c r="W23" s="0" t="n">
        <f aca="false">SUMIFS(M:M, H:H, O23, L:L, "=Dead" )</f>
        <v>0</v>
      </c>
    </row>
    <row r="24" customFormat="false" ht="15" hidden="false" customHeight="false" outlineLevel="0" collapsed="false">
      <c r="A24" s="0" t="s">
        <v>12</v>
      </c>
      <c r="B24" s="1" t="s">
        <v>50</v>
      </c>
      <c r="C24" s="2" t="n">
        <v>44678</v>
      </c>
      <c r="D24" s="0" t="s">
        <v>34</v>
      </c>
      <c r="E24" s="0" t="s">
        <v>15</v>
      </c>
      <c r="F24" s="0" t="s">
        <v>16</v>
      </c>
      <c r="G24" s="0" t="s">
        <v>17</v>
      </c>
      <c r="H24" s="0" t="s">
        <v>95</v>
      </c>
      <c r="I24" s="0" t="s">
        <v>19</v>
      </c>
      <c r="J24" s="0" t="n">
        <v>31</v>
      </c>
      <c r="L24" s="0" t="s">
        <v>21</v>
      </c>
      <c r="M24" s="0" t="e">
        <f aca="false">(INDEX(S:S,MATCH(H24,O:O,0)))*J24^(INDEX(T:T,MATCH(H24,O:O,0)))</f>
        <v>#N/A</v>
      </c>
      <c r="O24" s="8" t="s">
        <v>78</v>
      </c>
      <c r="P24" s="0" t="n">
        <f aca="false">COUNTIF($H$2:$H$36, O24)</f>
        <v>0</v>
      </c>
      <c r="Q24" s="0" t="n">
        <f aca="false">COUNTIFS($H$2:$H$36, O24, $L$2:$L$36, "=Living")</f>
        <v>0</v>
      </c>
      <c r="R24" s="0" t="n">
        <f aca="false">COUNTIFS($H$2:$H$36, O24, $L$2:$L$36, "=Dead")</f>
        <v>0</v>
      </c>
      <c r="S24" s="7" t="n">
        <f aca="false">INDEX(LookupTable!B:B, MATCH(plot1!$O24,LookupTable!A:A,0))</f>
        <v>0.1684</v>
      </c>
      <c r="T24" s="7" t="n">
        <f aca="false">INDEX(LookupTable!C:C, MATCH(plot1!$O24,LookupTable!A:A,0))</f>
        <v>2.415</v>
      </c>
      <c r="U24" s="0" t="n">
        <f aca="false">SUMIF(H:H, O24, M:M)</f>
        <v>0</v>
      </c>
      <c r="V24" s="0" t="n">
        <f aca="false">SUMIFS(M:M, H:H, O24, L:L, "=Living" )</f>
        <v>0</v>
      </c>
      <c r="W24" s="0" t="n">
        <f aca="false">SUMIFS(M:M, H:H, O24, L:L, "=Dead" )</f>
        <v>0</v>
      </c>
    </row>
    <row r="25" customFormat="false" ht="15" hidden="false" customHeight="false" outlineLevel="0" collapsed="false">
      <c r="A25" s="0" t="s">
        <v>12</v>
      </c>
      <c r="B25" s="1" t="s">
        <v>50</v>
      </c>
      <c r="C25" s="2" t="n">
        <v>44678</v>
      </c>
      <c r="D25" s="0" t="s">
        <v>34</v>
      </c>
      <c r="E25" s="0" t="s">
        <v>15</v>
      </c>
      <c r="F25" s="0" t="s">
        <v>16</v>
      </c>
      <c r="G25" s="0" t="s">
        <v>17</v>
      </c>
      <c r="H25" s="0" t="s">
        <v>26</v>
      </c>
      <c r="I25" s="0" t="s">
        <v>19</v>
      </c>
      <c r="J25" s="0" t="n">
        <v>30</v>
      </c>
      <c r="L25" s="0" t="s">
        <v>21</v>
      </c>
      <c r="M25" s="0" t="n">
        <f aca="false">(INDEX(S:S,MATCH(H25,O:O,0)))*J25^(INDEX(T:T,MATCH(H25,O:O,0)))</f>
        <v>412.050028385336</v>
      </c>
      <c r="O25" s="8" t="s">
        <v>79</v>
      </c>
      <c r="P25" s="0" t="n">
        <f aca="false">COUNTIF($H$2:$H$36, O25)</f>
        <v>0</v>
      </c>
      <c r="Q25" s="0" t="n">
        <f aca="false">COUNTIFS($H$2:$H$36, O25, $L$2:$L$36, "=Living")</f>
        <v>0</v>
      </c>
      <c r="R25" s="0" t="n">
        <f aca="false">COUNTIFS($H$2:$H$36, O25, $L$2:$L$36, "=Dead")</f>
        <v>0</v>
      </c>
      <c r="S25" s="7" t="n">
        <f aca="false">INDEX(LookupTable!B:B, MATCH(plot1!$O25,LookupTable!A:A,0))</f>
        <v>0.1599</v>
      </c>
      <c r="T25" s="7" t="n">
        <f aca="false">INDEX(LookupTable!C:C, MATCH(plot1!$O25,LookupTable!A:A,0))</f>
        <v>2.3376</v>
      </c>
      <c r="U25" s="0" t="n">
        <f aca="false">SUMIF(H:H, O25, M:M)</f>
        <v>0</v>
      </c>
      <c r="V25" s="0" t="n">
        <f aca="false">SUMIFS(M:M, H:H, O25, L:L, "=Living" )</f>
        <v>0</v>
      </c>
      <c r="W25" s="0" t="n">
        <f aca="false">SUMIFS(M:M, H:H, O25, L:L, "=Dead" )</f>
        <v>0</v>
      </c>
    </row>
    <row r="26" customFormat="false" ht="15" hidden="false" customHeight="false" outlineLevel="0" collapsed="false">
      <c r="A26" s="0" t="s">
        <v>12</v>
      </c>
      <c r="B26" s="1" t="s">
        <v>50</v>
      </c>
      <c r="C26" s="2" t="n">
        <v>44678</v>
      </c>
      <c r="D26" s="0" t="s">
        <v>34</v>
      </c>
      <c r="E26" s="0" t="s">
        <v>15</v>
      </c>
      <c r="F26" s="0" t="s">
        <v>16</v>
      </c>
      <c r="G26" s="0" t="s">
        <v>17</v>
      </c>
      <c r="H26" s="0" t="s">
        <v>27</v>
      </c>
      <c r="I26" s="0" t="s">
        <v>19</v>
      </c>
      <c r="J26" s="0" t="n">
        <v>47.4</v>
      </c>
      <c r="K26" s="0" t="n">
        <v>21.2</v>
      </c>
      <c r="L26" s="0" t="s">
        <v>20</v>
      </c>
      <c r="M26" s="0" t="n">
        <f aca="false">(INDEX(S:S,MATCH(H26,O:O,0)))*J26^(INDEX(T:T,MATCH(H26,O:O,0)))</f>
        <v>1585.69369548393</v>
      </c>
      <c r="O26" s="8" t="s">
        <v>80</v>
      </c>
      <c r="P26" s="0" t="n">
        <f aca="false">COUNTIF($H$2:$H$36, O26)</f>
        <v>0</v>
      </c>
      <c r="Q26" s="0" t="n">
        <f aca="false">COUNTIFS($H$2:$H$36, O26, $L$2:$L$36, "=Living")</f>
        <v>0</v>
      </c>
      <c r="R26" s="0" t="n">
        <f aca="false">COUNTIFS($H$2:$H$36, O26, $L$2:$L$36, "=Dead")</f>
        <v>0</v>
      </c>
      <c r="S26" s="7" t="n">
        <f aca="false">INDEX(LookupTable!B:B, MATCH(plot1!$O26,LookupTable!A:A,0))</f>
        <v>0.0792</v>
      </c>
      <c r="T26" s="7" t="n">
        <f aca="false">INDEX(LookupTable!C:C, MATCH(plot1!$O26,LookupTable!A:A,0))</f>
        <v>2.6349</v>
      </c>
      <c r="U26" s="0" t="n">
        <f aca="false">SUMIF(H:H, O26, M:M)</f>
        <v>0</v>
      </c>
      <c r="V26" s="0" t="n">
        <f aca="false">SUMIFS(M:M, H:H, O26, L:L, "=Living" )</f>
        <v>0</v>
      </c>
      <c r="W26" s="0" t="n">
        <f aca="false">SUMIFS(M:M, H:H, O26, L:L, "=Dead" )</f>
        <v>0</v>
      </c>
    </row>
    <row r="27" customFormat="false" ht="15" hidden="false" customHeight="false" outlineLevel="0" collapsed="false">
      <c r="A27" s="0" t="s">
        <v>12</v>
      </c>
      <c r="B27" s="1" t="s">
        <v>50</v>
      </c>
      <c r="C27" s="2" t="n">
        <v>44678</v>
      </c>
      <c r="D27" s="0" t="s">
        <v>34</v>
      </c>
      <c r="E27" s="0" t="s">
        <v>15</v>
      </c>
      <c r="F27" s="0" t="s">
        <v>93</v>
      </c>
      <c r="G27" s="0" t="s">
        <v>17</v>
      </c>
      <c r="H27" s="0" t="s">
        <v>45</v>
      </c>
      <c r="I27" s="0" t="s">
        <v>19</v>
      </c>
      <c r="J27" s="0" t="n">
        <v>8.2</v>
      </c>
      <c r="L27" s="0" t="s">
        <v>20</v>
      </c>
      <c r="M27" s="0" t="n">
        <f aca="false">(INDEX(S:S,MATCH(H27,O:O,0)))*J27^(INDEX(T:T,MATCH(H27,O:O,0)))</f>
        <v>-1356.76603756318</v>
      </c>
      <c r="O27" s="8" t="s">
        <v>42</v>
      </c>
      <c r="P27" s="0" t="n">
        <f aca="false">COUNTIF($H$2:$H$36, O27)</f>
        <v>1</v>
      </c>
      <c r="Q27" s="0" t="n">
        <f aca="false">COUNTIFS($H$2:$H$36, O27, $L$2:$L$36, "=Living")</f>
        <v>1</v>
      </c>
      <c r="R27" s="0" t="n">
        <f aca="false">COUNTIFS($H$2:$H$36, O27, $L$2:$L$36, "=Dead")</f>
        <v>0</v>
      </c>
      <c r="S27" s="7" t="n">
        <f aca="false">INDEX(LookupTable!B:B, MATCH(plot1!$O27,LookupTable!A:A,0))</f>
        <v>0.0792</v>
      </c>
      <c r="T27" s="7" t="n">
        <f aca="false">INDEX(LookupTable!C:C, MATCH(plot1!$O27,LookupTable!A:A,0))</f>
        <v>2.6349</v>
      </c>
      <c r="U27" s="0" t="n">
        <f aca="false">SUMIF(H:H, O27, M:M)</f>
        <v>206.684682195454</v>
      </c>
      <c r="V27" s="0" t="n">
        <f aca="false">SUMIFS(M:M, H:H, O27, L:L, "=Living" )</f>
        <v>206.684682195454</v>
      </c>
      <c r="W27" s="0" t="n">
        <f aca="false">SUMIFS(M:M, H:H, O27, L:L, "=Dead" )</f>
        <v>0</v>
      </c>
    </row>
    <row r="28" customFormat="false" ht="15" hidden="false" customHeight="false" outlineLevel="0" collapsed="false">
      <c r="A28" s="0" t="s">
        <v>12</v>
      </c>
      <c r="B28" s="1" t="s">
        <v>50</v>
      </c>
      <c r="C28" s="2" t="n">
        <v>44678</v>
      </c>
      <c r="D28" s="0" t="s">
        <v>34</v>
      </c>
      <c r="E28" s="0" t="s">
        <v>15</v>
      </c>
      <c r="F28" s="0" t="s">
        <v>93</v>
      </c>
      <c r="G28" s="0" t="s">
        <v>17</v>
      </c>
      <c r="H28" s="0" t="s">
        <v>45</v>
      </c>
      <c r="I28" s="0" t="s">
        <v>19</v>
      </c>
      <c r="J28" s="0" t="n">
        <v>6.7</v>
      </c>
      <c r="L28" s="0" t="s">
        <v>20</v>
      </c>
      <c r="M28" s="0" t="n">
        <f aca="false">(INDEX(S:S,MATCH(H28,O:O,0)))*J28^(INDEX(T:T,MATCH(H28,O:O,0)))</f>
        <v>-755.199545206153</v>
      </c>
      <c r="O28" s="8" t="s">
        <v>22</v>
      </c>
      <c r="P28" s="0" t="n">
        <f aca="false">COUNTIF($H$2:$H$36, O28)</f>
        <v>0</v>
      </c>
      <c r="Q28" s="0" t="n">
        <f aca="false">COUNTIFS($H$2:$H$36, O28, $L$2:$L$36, "=Living")</f>
        <v>0</v>
      </c>
      <c r="R28" s="0" t="n">
        <f aca="false">COUNTIFS($H$2:$H$36, O28, $L$2:$L$36, "=Dead")</f>
        <v>0</v>
      </c>
      <c r="S28" s="7" t="n">
        <f aca="false">INDEX(LookupTable!B:B, MATCH(plot1!$O28,LookupTable!A:A,0))</f>
        <v>0.0792</v>
      </c>
      <c r="T28" s="7" t="n">
        <f aca="false">INDEX(LookupTable!C:C, MATCH(plot1!$O28,LookupTable!A:A,0))</f>
        <v>2.6349</v>
      </c>
      <c r="U28" s="0" t="n">
        <f aca="false">SUMIF(H:H, O28, M:M)</f>
        <v>0</v>
      </c>
      <c r="V28" s="0" t="n">
        <f aca="false">SUMIFS(M:M, H:H, O28, L:L, "=Living" )</f>
        <v>0</v>
      </c>
      <c r="W28" s="0" t="n">
        <f aca="false">SUMIFS(M:M, H:H, O28, L:L, "=Dead" )</f>
        <v>0</v>
      </c>
    </row>
    <row r="29" customFormat="false" ht="15" hidden="false" customHeight="false" outlineLevel="0" collapsed="false">
      <c r="A29" s="0" t="s">
        <v>12</v>
      </c>
      <c r="B29" s="1" t="s">
        <v>50</v>
      </c>
      <c r="C29" s="2" t="n">
        <v>44678</v>
      </c>
      <c r="D29" s="0" t="s">
        <v>34</v>
      </c>
      <c r="E29" s="0" t="s">
        <v>15</v>
      </c>
      <c r="F29" s="0" t="s">
        <v>93</v>
      </c>
      <c r="G29" s="0" t="s">
        <v>17</v>
      </c>
      <c r="H29" s="0" t="s">
        <v>45</v>
      </c>
      <c r="I29" s="0" t="s">
        <v>19</v>
      </c>
      <c r="J29" s="0" t="n">
        <v>7.4</v>
      </c>
      <c r="L29" s="0" t="s">
        <v>20</v>
      </c>
      <c r="M29" s="0" t="n">
        <f aca="false">(INDEX(S:S,MATCH(H29,O:O,0)))*J29^(INDEX(T:T,MATCH(H29,O:O,0)))</f>
        <v>-1007.43440668384</v>
      </c>
      <c r="O29" s="8" t="s">
        <v>43</v>
      </c>
      <c r="P29" s="0" t="n">
        <f aca="false">COUNTIF($H$2:$H$36, O29)</f>
        <v>0</v>
      </c>
      <c r="Q29" s="0" t="n">
        <f aca="false">COUNTIFS($H$2:$H$36, O29, $L$2:$L$36, "=Living")</f>
        <v>0</v>
      </c>
      <c r="R29" s="0" t="n">
        <f aca="false">COUNTIFS($H$2:$H$36, O29, $L$2:$L$36, "=Dead")</f>
        <v>0</v>
      </c>
      <c r="S29" s="7" t="n">
        <f aca="false">INDEX(LookupTable!B:B, MATCH(plot1!$O29,LookupTable!A:A,0))</f>
        <v>0.0792</v>
      </c>
      <c r="T29" s="7" t="n">
        <f aca="false">INDEX(LookupTable!C:C, MATCH(plot1!$O29,LookupTable!A:A,0))</f>
        <v>2.6349</v>
      </c>
      <c r="U29" s="0" t="n">
        <f aca="false">SUMIF(H:H, O29, M:M)</f>
        <v>0</v>
      </c>
      <c r="V29" s="0" t="n">
        <f aca="false">SUMIFS(M:M, H:H, O29, L:L, "=Living" )</f>
        <v>0</v>
      </c>
      <c r="W29" s="0" t="n">
        <f aca="false">SUMIFS(M:M, H:H, O29, L:L, "=Dead" )</f>
        <v>0</v>
      </c>
    </row>
    <row r="30" customFormat="false" ht="15" hidden="false" customHeight="false" outlineLevel="0" collapsed="false">
      <c r="A30" s="0" t="s">
        <v>12</v>
      </c>
      <c r="B30" s="1" t="s">
        <v>50</v>
      </c>
      <c r="C30" s="2" t="n">
        <v>44678</v>
      </c>
      <c r="D30" s="0" t="s">
        <v>34</v>
      </c>
      <c r="E30" s="0" t="s">
        <v>15</v>
      </c>
      <c r="F30" s="0" t="s">
        <v>93</v>
      </c>
      <c r="G30" s="0" t="s">
        <v>17</v>
      </c>
      <c r="H30" s="0" t="s">
        <v>45</v>
      </c>
      <c r="I30" s="0" t="s">
        <v>19</v>
      </c>
      <c r="J30" s="0" t="n">
        <v>7.6</v>
      </c>
      <c r="L30" s="0" t="s">
        <v>21</v>
      </c>
      <c r="M30" s="0" t="n">
        <f aca="false">(INDEX(S:S,MATCH(H30,O:O,0)))*J30^(INDEX(T:T,MATCH(H30,O:O,0)))</f>
        <v>-1088.43928792433</v>
      </c>
      <c r="O30" s="8" t="s">
        <v>81</v>
      </c>
      <c r="P30" s="0" t="n">
        <f aca="false">COUNTIF($H$2:$H$36, O30)</f>
        <v>0</v>
      </c>
      <c r="Q30" s="0" t="n">
        <f aca="false">COUNTIFS($H$2:$H$36, O30, $L$2:$L$36, "=Living")</f>
        <v>0</v>
      </c>
      <c r="R30" s="0" t="n">
        <f aca="false">COUNTIFS($H$2:$H$36, O30, $L$2:$L$36, "=Dead")</f>
        <v>0</v>
      </c>
      <c r="S30" s="7" t="n">
        <f aca="false">INDEX(LookupTable!B:B, MATCH(plot1!$O30,LookupTable!A:A,0))</f>
        <v>0.1634</v>
      </c>
      <c r="T30" s="7" t="n">
        <f aca="false">INDEX(LookupTable!C:C, MATCH(plot1!$O30,LookupTable!A:A,0))</f>
        <v>2.348</v>
      </c>
      <c r="U30" s="0" t="n">
        <f aca="false">SUMIF(H:H, O30, M:M)</f>
        <v>0</v>
      </c>
      <c r="V30" s="0" t="n">
        <f aca="false">SUMIFS(M:M, H:H, O30, L:L, "=Living" )</f>
        <v>0</v>
      </c>
      <c r="W30" s="0" t="n">
        <f aca="false">SUMIFS(M:M, H:H, O30, L:L, "=Dead" )</f>
        <v>0</v>
      </c>
    </row>
    <row r="31" customFormat="false" ht="15" hidden="false" customHeight="false" outlineLevel="0" collapsed="false">
      <c r="A31" s="0" t="s">
        <v>12</v>
      </c>
      <c r="B31" s="1" t="s">
        <v>50</v>
      </c>
      <c r="C31" s="2" t="n">
        <v>44678</v>
      </c>
      <c r="D31" s="0" t="s">
        <v>34</v>
      </c>
      <c r="E31" s="0" t="s">
        <v>15</v>
      </c>
      <c r="F31" s="0" t="s">
        <v>93</v>
      </c>
      <c r="G31" s="0" t="s">
        <v>17</v>
      </c>
      <c r="H31" s="0" t="s">
        <v>45</v>
      </c>
      <c r="I31" s="0" t="s">
        <v>19</v>
      </c>
      <c r="J31" s="0" t="n">
        <v>8.5</v>
      </c>
      <c r="L31" s="0" t="s">
        <v>20</v>
      </c>
      <c r="M31" s="0" t="n">
        <f aca="false">(INDEX(S:S,MATCH(H31,O:O,0)))*J31^(INDEX(T:T,MATCH(H31,O:O,0)))</f>
        <v>-1505.77359269588</v>
      </c>
      <c r="O31" s="8" t="s">
        <v>82</v>
      </c>
      <c r="P31" s="0" t="n">
        <f aca="false">COUNTIF($H$2:$H$36, O31)</f>
        <v>0</v>
      </c>
      <c r="Q31" s="0" t="n">
        <f aca="false">COUNTIFS($H$2:$H$36, O31, $L$2:$L$36, "=Living")</f>
        <v>0</v>
      </c>
      <c r="R31" s="0" t="n">
        <f aca="false">COUNTIFS($H$2:$H$36, O31, $L$2:$L$36, "=Dead")</f>
        <v>0</v>
      </c>
      <c r="S31" s="7" t="n">
        <f aca="false">INDEX(LookupTable!B:B, MATCH(plot1!$O31,LookupTable!A:A,0))</f>
        <v>0.1683</v>
      </c>
      <c r="T31" s="7" t="n">
        <f aca="false">INDEX(LookupTable!C:C, MATCH(plot1!$O31,LookupTable!A:A,0))</f>
        <v>2.1777</v>
      </c>
      <c r="U31" s="0" t="n">
        <f aca="false">SUMIF(H:H, O31, M:M)</f>
        <v>0</v>
      </c>
      <c r="V31" s="0" t="n">
        <f aca="false">SUMIFS(M:M, H:H, O31, L:L, "=Living" )</f>
        <v>0</v>
      </c>
      <c r="W31" s="0" t="n">
        <f aca="false">SUMIFS(M:M, H:H, O31, L:L, "=Dead" )</f>
        <v>0</v>
      </c>
    </row>
    <row r="32" customFormat="false" ht="15" hidden="false" customHeight="false" outlineLevel="0" collapsed="false">
      <c r="A32" s="0" t="s">
        <v>12</v>
      </c>
      <c r="B32" s="1" t="s">
        <v>50</v>
      </c>
      <c r="C32" s="2" t="n">
        <v>44678</v>
      </c>
      <c r="D32" s="0" t="s">
        <v>34</v>
      </c>
      <c r="E32" s="0" t="s">
        <v>15</v>
      </c>
      <c r="F32" s="0" t="s">
        <v>93</v>
      </c>
      <c r="G32" s="0" t="s">
        <v>17</v>
      </c>
      <c r="H32" s="0" t="s">
        <v>45</v>
      </c>
      <c r="I32" s="0" t="s">
        <v>19</v>
      </c>
      <c r="J32" s="0" t="n">
        <v>8.5</v>
      </c>
      <c r="L32" s="0" t="s">
        <v>20</v>
      </c>
      <c r="M32" s="0" t="n">
        <f aca="false">(INDEX(S:S,MATCH(H32,O:O,0)))*J32^(INDEX(T:T,MATCH(H32,O:O,0)))</f>
        <v>-1505.77359269588</v>
      </c>
      <c r="O32" s="8" t="s">
        <v>39</v>
      </c>
      <c r="P32" s="0" t="n">
        <f aca="false">COUNTIF($H$2:$H$36, O32)</f>
        <v>0</v>
      </c>
      <c r="Q32" s="0" t="n">
        <f aca="false">COUNTIFS($H$2:$H$36, O32, $L$2:$L$36, "=Living")</f>
        <v>0</v>
      </c>
      <c r="R32" s="0" t="n">
        <f aca="false">COUNTIFS($H$2:$H$36, O32, $L$2:$L$36, "=Dead")</f>
        <v>0</v>
      </c>
      <c r="S32" s="7" t="n">
        <f aca="false">INDEX(LookupTable!B:B, MATCH(plot1!$O32,LookupTable!A:A,0))</f>
        <v>0.0554</v>
      </c>
      <c r="T32" s="7" t="n">
        <f aca="false">INDEX(LookupTable!C:C, MATCH(plot1!$O32,LookupTable!A:A,0))</f>
        <v>2.7276</v>
      </c>
      <c r="U32" s="0" t="n">
        <f aca="false">SUMIF(H:H, O32, M:M)</f>
        <v>0</v>
      </c>
      <c r="V32" s="0" t="n">
        <f aca="false">SUMIFS(M:M, H:H, O32, L:L, "=Living" )</f>
        <v>0</v>
      </c>
      <c r="W32" s="0" t="n">
        <f aca="false">SUMIFS(M:M, H:H, O32, L:L, "=Dead" )</f>
        <v>0</v>
      </c>
    </row>
    <row r="33" customFormat="false" ht="15" hidden="false" customHeight="false" outlineLevel="0" collapsed="false">
      <c r="M33" s="0" t="e">
        <f aca="false">(INDEX(S:S,MATCH(H33,O:O,0)))*J33^(INDEX(T:T,MATCH(H33,O:O,0)))</f>
        <v>#N/A</v>
      </c>
      <c r="O33" s="8" t="s">
        <v>83</v>
      </c>
      <c r="P33" s="0" t="n">
        <f aca="false">COUNTIF($H$2:$H$36, O33)</f>
        <v>0</v>
      </c>
      <c r="Q33" s="0" t="n">
        <f aca="false">COUNTIFS($H$2:$H$36, O33, $L$2:$L$36, "=Living")</f>
        <v>0</v>
      </c>
      <c r="R33" s="0" t="n">
        <f aca="false">COUNTIFS($H$2:$H$36, O33, $L$2:$L$36, "=Dead")</f>
        <v>0</v>
      </c>
      <c r="S33" s="7" t="n">
        <f aca="false">INDEX(LookupTable!B:B, MATCH(plot1!$O33,LookupTable!A:A,0))</f>
        <v>0.1634</v>
      </c>
      <c r="T33" s="7" t="n">
        <f aca="false">INDEX(LookupTable!C:C, MATCH(plot1!$O33,LookupTable!A:A,0))</f>
        <v>2.348</v>
      </c>
      <c r="U33" s="0" t="n">
        <f aca="false">SUMIF(H:H, O33, M:M)</f>
        <v>0</v>
      </c>
      <c r="V33" s="0" t="n">
        <f aca="false">SUMIFS(M:M, H:H, O33, L:L, "=Living" )</f>
        <v>0</v>
      </c>
      <c r="W33" s="0" t="n">
        <f aca="false">SUMIFS(M:M, H:H, O33, L:L, "=Dead" )</f>
        <v>0</v>
      </c>
    </row>
    <row r="34" customFormat="false" ht="15" hidden="false" customHeight="false" outlineLevel="0" collapsed="false">
      <c r="M34" s="0" t="e">
        <f aca="false">(INDEX(S:S,MATCH(H34,O:O,0)))*J34^(INDEX(T:T,MATCH(H34,O:O,0)))</f>
        <v>#N/A</v>
      </c>
      <c r="O34" s="8" t="s">
        <v>84</v>
      </c>
      <c r="P34" s="0" t="n">
        <f aca="false">COUNTIF($H$2:$H$36, O34)</f>
        <v>0</v>
      </c>
      <c r="Q34" s="0" t="n">
        <f aca="false">COUNTIFS($H$2:$H$36, O34, $L$2:$L$36, "=Living")</f>
        <v>0</v>
      </c>
      <c r="R34" s="0" t="n">
        <f aca="false">COUNTIFS($H$2:$H$36, O34, $L$2:$L$36, "=Dead")</f>
        <v>0</v>
      </c>
      <c r="S34" s="7" t="n">
        <f aca="false">INDEX(LookupTable!B:B, MATCH(plot1!$O34,LookupTable!A:A,0))</f>
        <v>0.0825</v>
      </c>
      <c r="T34" s="7" t="n">
        <f aca="false">INDEX(LookupTable!C:C, MATCH(plot1!$O34,LookupTable!A:A,0))</f>
        <v>2.468</v>
      </c>
      <c r="U34" s="0" t="n">
        <f aca="false">SUMIF(H:H, O34, M:M)</f>
        <v>0</v>
      </c>
      <c r="V34" s="0" t="n">
        <f aca="false">SUMIFS(M:M, H:H, O34, L:L, "=Living" )</f>
        <v>0</v>
      </c>
      <c r="W34" s="0" t="n">
        <f aca="false">SUMIFS(M:M, H:H, O34, L:L, "=Dead" )</f>
        <v>0</v>
      </c>
    </row>
    <row r="35" customFormat="false" ht="15" hidden="false" customHeight="false" outlineLevel="0" collapsed="false">
      <c r="M35" s="0" t="e">
        <f aca="false">(INDEX(S:S,MATCH(H35,O:O,0)))*J35^(INDEX(T:T,MATCH(H35,O:O,0)))</f>
        <v>#N/A</v>
      </c>
      <c r="O35" s="8" t="s">
        <v>85</v>
      </c>
      <c r="P35" s="0" t="n">
        <f aca="false">COUNTIF($H$2:$H$36, O35)</f>
        <v>0</v>
      </c>
      <c r="Q35" s="0" t="n">
        <f aca="false">COUNTIFS($H$2:$H$36, O35, $L$2:$L$36, "=Living")</f>
        <v>0</v>
      </c>
      <c r="R35" s="0" t="n">
        <f aca="false">COUNTIFS($H$2:$H$36, O35, $L$2:$L$36, "=Dead")</f>
        <v>0</v>
      </c>
      <c r="S35" s="7" t="n">
        <f aca="false">INDEX(LookupTable!B:B, MATCH(plot1!$O35,LookupTable!A:A,0))</f>
        <v>0.0946</v>
      </c>
      <c r="T35" s="7" t="n">
        <f aca="false">INDEX(LookupTable!C:C, MATCH(plot1!$O35,LookupTable!A:A,0))</f>
        <v>2.3572</v>
      </c>
      <c r="U35" s="0" t="n">
        <f aca="false">SUMIF(H:H, O35, M:M)</f>
        <v>0</v>
      </c>
      <c r="V35" s="0" t="n">
        <f aca="false">SUMIFS(M:M, H:H, O35, L:L, "=Living" )</f>
        <v>0</v>
      </c>
      <c r="W35" s="0" t="n">
        <f aca="false">SUMIFS(M:M, H:H, O35, L:L, "=Dead" )</f>
        <v>0</v>
      </c>
    </row>
    <row r="36" customFormat="false" ht="15" hidden="false" customHeight="false" outlineLevel="0" collapsed="false">
      <c r="M36" s="0" t="e">
        <f aca="false">(INDEX(S:S,MATCH(H36,O:O,0)))*J36^(INDEX(T:T,MATCH(H36,O:O,0)))</f>
        <v>#N/A</v>
      </c>
      <c r="O36" s="8" t="s">
        <v>86</v>
      </c>
      <c r="P36" s="0" t="n">
        <f aca="false">COUNTIF($H$2:$H$36, O36)</f>
        <v>0</v>
      </c>
      <c r="Q36" s="0" t="n">
        <f aca="false">COUNTIFS($H$2:$H$36, O36, $L$2:$L$36, "=Living")</f>
        <v>0</v>
      </c>
      <c r="R36" s="0" t="n">
        <f aca="false">COUNTIFS($H$2:$H$36, O36, $L$2:$L$36, "=Dead")</f>
        <v>0</v>
      </c>
      <c r="S36" s="7" t="n">
        <f aca="false">INDEX(LookupTable!B:B, MATCH(plot1!$O36,LookupTable!A:A,0))</f>
        <v>0.2065</v>
      </c>
      <c r="T36" s="7" t="n">
        <f aca="false">INDEX(LookupTable!C:C, MATCH(plot1!$O36,LookupTable!A:A,0))</f>
        <v>2.249</v>
      </c>
      <c r="U36" s="0" t="n">
        <f aca="false">SUMIF(H:H, O36, M:M)</f>
        <v>0</v>
      </c>
      <c r="V36" s="0" t="n">
        <f aca="false">SUMIFS(M:M, H:H, O36, L:L, "=Living" )</f>
        <v>0</v>
      </c>
      <c r="W36" s="0" t="n">
        <f aca="false">SUMIFS(M:M, H:H, O36, L:L, "=Dead" )</f>
        <v>0</v>
      </c>
    </row>
    <row r="37" customFormat="false" ht="15" hidden="false" customHeight="false" outlineLevel="0" collapsed="false">
      <c r="M37" s="0" t="e">
        <f aca="false">(INDEX(S:S,MATCH(H37,O:O,0)))*J37^(INDEX(T:T,MATCH(H37,O:O,0)))</f>
        <v>#N/A</v>
      </c>
      <c r="O37" s="8"/>
      <c r="P37" s="0" t="n">
        <f aca="false">COUNTIF($H$2:$H$36, O37)</f>
        <v>0</v>
      </c>
      <c r="Q37" s="0" t="n">
        <f aca="false">COUNTIFS($H$2:$H$36, O37, $L$2:$L$36, "=Living")</f>
        <v>0</v>
      </c>
      <c r="R37" s="0" t="n">
        <f aca="false">COUNTIFS($H$2:$H$36, O37, $L$2:$L$36, "=Dead")</f>
        <v>0</v>
      </c>
      <c r="S37" s="7" t="e">
        <f aca="false">INDEX(LookupTable!B:B, MATCH(plot1!$O37,LookupTable!A:A,0))</f>
        <v>#N/A</v>
      </c>
      <c r="T37" s="7" t="e">
        <f aca="false">INDEX(LookupTable!C:C, MATCH(plot1!$O37,LookupTable!A:A,0))</f>
        <v>#N/A</v>
      </c>
      <c r="U37" s="0" t="n">
        <f aca="false">SUMIF(H:H, O37, M:M)</f>
        <v>0</v>
      </c>
      <c r="V37" s="0" t="n">
        <f aca="false">SUMIFS(M:M, H:H, O37, L:L, "=Living" )</f>
        <v>0</v>
      </c>
      <c r="W37" s="0" t="n">
        <f aca="false">SUMIFS(M:M, H:H, O37, L:L, "=Dead" )</f>
        <v>0</v>
      </c>
    </row>
    <row r="38" customFormat="false" ht="15" hidden="false" customHeight="false" outlineLevel="0" collapsed="false">
      <c r="M38" s="0" t="e">
        <f aca="false">(INDEX(S:S,MATCH(H38,O:O,0)))*J38^(INDEX(T:T,MATCH(H38,O:O,0)))</f>
        <v>#N/A</v>
      </c>
      <c r="O38" s="8" t="s">
        <v>87</v>
      </c>
      <c r="P38" s="0" t="n">
        <f aca="false">COUNTIF($H$2:$H$36, O38)</f>
        <v>0</v>
      </c>
      <c r="Q38" s="0" t="n">
        <f aca="false">COUNTIFS($H$2:$H$36, O38, $L$2:$L$36, "=Living")</f>
        <v>0</v>
      </c>
      <c r="R38" s="0" t="n">
        <f aca="false">COUNTIFS($H$2:$H$36, O38, $L$2:$L$36, "=Dead")</f>
        <v>0</v>
      </c>
      <c r="S38" s="7" t="n">
        <f aca="false">INDEX(LookupTable!B:B, MATCH(plot1!$O38,LookupTable!A:A,0))</f>
        <v>3.7993</v>
      </c>
      <c r="T38" s="7" t="n">
        <f aca="false">INDEX(LookupTable!C:C, MATCH(plot1!$O38,LookupTable!A:A,0))</f>
        <v>2.169</v>
      </c>
      <c r="U38" s="0" t="n">
        <f aca="false">SUMIF(H:H, O38, M:M)</f>
        <v>0</v>
      </c>
      <c r="V38" s="0" t="n">
        <f aca="false">SUMIFS(M:M, H:H, O38, L:L, "=Living" )</f>
        <v>0</v>
      </c>
      <c r="W38" s="0" t="n">
        <f aca="false">SUMIFS(M:M, H:H, O38, L:L, "=Dead" )</f>
        <v>0</v>
      </c>
    </row>
    <row r="39" customFormat="false" ht="15" hidden="false" customHeight="false" outlineLevel="0" collapsed="false">
      <c r="M39" s="0" t="e">
        <f aca="false">(INDEX(S:S,MATCH(H39,O:O,0)))*J39^(INDEX(T:T,MATCH(H39,O:O,0)))</f>
        <v>#N/A</v>
      </c>
      <c r="O39" s="8" t="s">
        <v>45</v>
      </c>
      <c r="P39" s="0" t="n">
        <f aca="false">COUNTIF($H$2:$H$36, O39)</f>
        <v>6</v>
      </c>
      <c r="Q39" s="0" t="n">
        <f aca="false">COUNTIFS($H$2:$H$36, O39, $L$2:$L$36, "=Living")</f>
        <v>5</v>
      </c>
      <c r="R39" s="0" t="n">
        <f aca="false">COUNTIFS($H$2:$H$36, O39, $L$2:$L$36, "=Dead")</f>
        <v>1</v>
      </c>
      <c r="S39" s="7" t="n">
        <f aca="false">INDEX(LookupTable!B:B, MATCH(plot1!$O39,LookupTable!A:A,0))</f>
        <v>-3.037</v>
      </c>
      <c r="T39" s="7" t="n">
        <f aca="false">INDEX(LookupTable!C:C, MATCH(plot1!$O39,LookupTable!A:A,0))</f>
        <v>2.9</v>
      </c>
      <c r="U39" s="0" t="n">
        <f aca="false">SUMIF(H:H, O39, M:M)</f>
        <v>-7219.38646276927</v>
      </c>
      <c r="V39" s="0" t="n">
        <f aca="false">SUMIFS(M:M, H:H, O39, L:L, "=Living" )</f>
        <v>-6130.94717484494</v>
      </c>
      <c r="W39" s="0" t="n">
        <f aca="false">SUMIFS(M:M, H:H, O39, L:L, "=Dead" )</f>
        <v>-1088.43928792433</v>
      </c>
    </row>
    <row r="40" customFormat="false" ht="15" hidden="false" customHeight="false" outlineLevel="0" collapsed="false">
      <c r="M40" s="0" t="e">
        <f aca="false">(INDEX(S:S,MATCH(H40,O:O,0)))*J40^(INDEX(T:T,MATCH(H40,O:O,0)))</f>
        <v>#N/A</v>
      </c>
      <c r="O40" s="8" t="s">
        <v>88</v>
      </c>
      <c r="P40" s="0" t="n">
        <f aca="false">COUNTIF($H$2:$H$36, O40)</f>
        <v>0</v>
      </c>
      <c r="Q40" s="0" t="n">
        <f aca="false">COUNTIFS($H$2:$H$36, O40, $L$2:$L$36, "=Living")</f>
        <v>0</v>
      </c>
      <c r="R40" s="0" t="n">
        <f aca="false">COUNTIFS($H$2:$H$36, O40, $L$2:$L$36, "=Dead")</f>
        <v>0</v>
      </c>
      <c r="S40" s="7" t="n">
        <f aca="false">INDEX(LookupTable!B:B, MATCH(plot1!$O40,LookupTable!A:A,0))</f>
        <v>0.1692</v>
      </c>
      <c r="T40" s="7" t="n">
        <f aca="false">INDEX(LookupTable!C:C, MATCH(plot1!$O40,LookupTable!A:A,0))</f>
        <v>2.2904</v>
      </c>
      <c r="U40" s="0" t="n">
        <f aca="false">SUMIF(H:H, O40, M:M)</f>
        <v>0</v>
      </c>
      <c r="V40" s="0" t="n">
        <f aca="false">SUMIFS(M:M, H:H, O40, L:L, "=Living" )</f>
        <v>0</v>
      </c>
      <c r="W40" s="0" t="n">
        <f aca="false">SUMIFS(M:M, H:H, O40, L:L, "=Dead" )</f>
        <v>0</v>
      </c>
    </row>
    <row r="41" customFormat="false" ht="15" hidden="false" customHeight="false" outlineLevel="0" collapsed="false">
      <c r="M41" s="0" t="e">
        <f aca="false">(INDEX(S:S,MATCH(H41,O:O,0)))*J41^(INDEX(T:T,MATCH(H41,O:O,0)))</f>
        <v>#N/A</v>
      </c>
      <c r="O41" s="8" t="s">
        <v>89</v>
      </c>
      <c r="P41" s="0" t="n">
        <f aca="false">COUNTIF($H$2:$H$36, O41)</f>
        <v>0</v>
      </c>
      <c r="Q41" s="0" t="n">
        <f aca="false">COUNTIFS($H$2:$H$36, O41, $L$2:$L$36, "=Living")</f>
        <v>0</v>
      </c>
      <c r="R41" s="0" t="n">
        <f aca="false">COUNTIFS($H$2:$H$36, O41, $L$2:$L$36, "=Dead")</f>
        <v>0</v>
      </c>
      <c r="S41" s="7" t="n">
        <f aca="false">INDEX(LookupTable!B:B, MATCH(plot1!$O41,LookupTable!A:A,0))</f>
        <v>7.217</v>
      </c>
      <c r="T41" s="7" t="n">
        <f aca="false">INDEX(LookupTable!C:C, MATCH(plot1!$O41,LookupTable!A:A,0))</f>
        <v>0</v>
      </c>
      <c r="U41" s="0" t="n">
        <f aca="false">SUMIF(H:H, O41, M:M)</f>
        <v>0</v>
      </c>
      <c r="V41" s="0" t="n">
        <f aca="false">SUMIFS(M:M, H:H, O41, L:L, "=Living" )</f>
        <v>0</v>
      </c>
      <c r="W41" s="0" t="n">
        <f aca="false">SUMIFS(M:M, H:H, O41, L:L, "=Dead" )</f>
        <v>0</v>
      </c>
    </row>
    <row r="42" customFormat="false" ht="15" hidden="false" customHeight="false" outlineLevel="0" collapsed="false">
      <c r="M42" s="0" t="e">
        <f aca="false">(INDEX(S:S,MATCH(H42,O:O,0)))*J42^(INDEX(T:T,MATCH(H42,O:O,0)))</f>
        <v>#N/A</v>
      </c>
      <c r="O42" s="8" t="s">
        <v>90</v>
      </c>
      <c r="P42" s="0" t="n">
        <f aca="false">COUNTIF($H$2:$H$36, O42)</f>
        <v>0</v>
      </c>
      <c r="Q42" s="0" t="n">
        <f aca="false">COUNTIFS($H$2:$H$36, O42, $L$2:$L$36, "=Living")</f>
        <v>0</v>
      </c>
      <c r="R42" s="0" t="n">
        <f aca="false">COUNTIFS($H$2:$H$36, O42, $L$2:$L$36, "=Dead")</f>
        <v>0</v>
      </c>
      <c r="S42" s="7" t="n">
        <f aca="false">INDEX(LookupTable!B:B, MATCH(plot1!$O42,LookupTable!A:A,0))</f>
        <v>0</v>
      </c>
      <c r="T42" s="7" t="n">
        <f aca="false">INDEX(LookupTable!C:C, MATCH(plot1!$O42,LookupTable!A:A,0))</f>
        <v>0</v>
      </c>
      <c r="U42" s="0" t="n">
        <f aca="false">SUMIF(H:H, O42, M:M)</f>
        <v>0</v>
      </c>
      <c r="V42" s="0" t="n">
        <f aca="false">SUMIFS(M:M, H:H, O42, L:L, "=Living" )</f>
        <v>0</v>
      </c>
      <c r="W42" s="0" t="n">
        <f aca="false">SUMIFS(M:M, H:H, O42, L:L, "=Dead" )</f>
        <v>0</v>
      </c>
    </row>
    <row r="43" customFormat="false" ht="15" hidden="false" customHeight="false" outlineLevel="0" collapsed="false">
      <c r="M43" s="0" t="e">
        <f aca="false">(INDEX(S:S,MATCH(H43,O:O,0)))*J43^(INDEX(T:T,MATCH(H43,O:O,0)))</f>
        <v>#N/A</v>
      </c>
      <c r="O43" s="8" t="s">
        <v>91</v>
      </c>
      <c r="P43" s="0" t="n">
        <f aca="false">COUNTIF($H$2:$H$36, O43)</f>
        <v>0</v>
      </c>
      <c r="Q43" s="0" t="n">
        <f aca="false">COUNTIFS($H$2:$H$36, O43, $L$2:$L$36, "=Living")</f>
        <v>0</v>
      </c>
      <c r="R43" s="0" t="n">
        <f aca="false">COUNTIFS($H$2:$H$36, O43, $L$2:$L$36, "=Dead")</f>
        <v>0</v>
      </c>
      <c r="S43" s="7" t="n">
        <f aca="false">INDEX(LookupTable!B:B, MATCH(plot1!$O43,LookupTable!A:A,0))</f>
        <v>-1.339</v>
      </c>
      <c r="T43" s="7" t="n">
        <f aca="false">INDEX(LookupTable!C:C, MATCH(plot1!$O43,LookupTable!A:A,0))</f>
        <v>2.73</v>
      </c>
      <c r="U43" s="0" t="n">
        <f aca="false">SUMIF(H:H, O43, M:M)</f>
        <v>0</v>
      </c>
      <c r="V43" s="0" t="n">
        <f aca="false">SUMIFS(M:M, H:H, O43, L:L, "=Living" )</f>
        <v>0</v>
      </c>
      <c r="W43" s="0" t="n">
        <f aca="false">SUMIFS(M:M, H:H, O43, L:L, "=Dead" 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9" width="23.15"/>
    <col collapsed="false" customWidth="true" hidden="false" outlineLevel="0" max="3" min="3" style="9" width="24.28"/>
    <col collapsed="false" customWidth="true" hidden="false" outlineLevel="0" max="4" min="4" style="9" width="23.72"/>
    <col collapsed="false" customWidth="true" hidden="false" outlineLevel="0" max="5" min="5" style="10" width="23.15"/>
    <col collapsed="false" customWidth="true" hidden="false" outlineLevel="0" max="6" min="6" style="10" width="24.28"/>
    <col collapsed="false" customWidth="true" hidden="false" outlineLevel="0" max="7" min="7" style="10" width="23.72"/>
    <col collapsed="false" customWidth="true" hidden="false" outlineLevel="0" max="8" min="8" style="11" width="23.15"/>
    <col collapsed="false" customWidth="true" hidden="false" outlineLevel="0" max="9" min="9" style="11" width="24.28"/>
    <col collapsed="false" customWidth="true" hidden="false" outlineLevel="0" max="10" min="10" style="11" width="23.72"/>
    <col collapsed="false" customWidth="true" hidden="false" outlineLevel="0" max="11" min="11" style="12" width="23.15"/>
    <col collapsed="false" customWidth="true" hidden="false" outlineLevel="0" max="12" min="12" style="12" width="24.28"/>
    <col collapsed="false" customWidth="true" hidden="false" outlineLevel="0" max="13" min="13" style="12" width="23.72"/>
    <col collapsed="false" customWidth="true" hidden="false" outlineLevel="0" max="14" min="14" style="13" width="23.15"/>
    <col collapsed="false" customWidth="true" hidden="false" outlineLevel="0" max="15" min="15" style="13" width="24.28"/>
    <col collapsed="false" customWidth="true" hidden="false" outlineLevel="0" max="16" min="16" style="13" width="23.72"/>
    <col collapsed="false" customWidth="true" hidden="false" outlineLevel="0" max="17" min="17" style="6" width="23.15"/>
    <col collapsed="false" customWidth="true" hidden="false" outlineLevel="0" max="18" min="18" style="6" width="24.28"/>
    <col collapsed="false" customWidth="true" hidden="false" outlineLevel="0" max="19" min="19" style="6" width="23.72"/>
    <col collapsed="false" customWidth="true" hidden="false" outlineLevel="0" max="20" min="20" style="14" width="23.15"/>
    <col collapsed="false" customWidth="true" hidden="false" outlineLevel="0" max="21" min="21" style="14" width="24.28"/>
    <col collapsed="false" customWidth="true" hidden="false" outlineLevel="0" max="22" min="22" style="14" width="23.72"/>
    <col collapsed="false" customWidth="true" hidden="false" outlineLevel="0" max="23" min="23" style="15" width="23.15"/>
    <col collapsed="false" customWidth="true" hidden="false" outlineLevel="0" max="24" min="24" style="15" width="24.28"/>
    <col collapsed="false" customWidth="true" hidden="false" outlineLevel="0" max="25" min="25" style="15" width="23.72"/>
    <col collapsed="false" customWidth="true" hidden="false" outlineLevel="0" max="26" min="26" style="0" width="8.53"/>
    <col collapsed="false" customWidth="true" hidden="false" outlineLevel="0" max="27" min="27" style="16" width="9.14"/>
    <col collapsed="false" customWidth="false" hidden="false" outlineLevel="0" max="28" min="28" style="16" width="11.43"/>
    <col collapsed="false" customWidth="true" hidden="false" outlineLevel="0" max="29" min="29" style="16" width="10.28"/>
    <col collapsed="false" customWidth="true" hidden="false" outlineLevel="0" max="1025" min="30" style="0" width="8.53"/>
  </cols>
  <sheetData>
    <row r="1" customFormat="false" ht="15" hidden="false" customHeight="false" outlineLevel="0" collapsed="false">
      <c r="B1" s="9" t="s">
        <v>96</v>
      </c>
      <c r="C1" s="9" t="s">
        <v>97</v>
      </c>
      <c r="D1" s="9" t="s">
        <v>98</v>
      </c>
      <c r="E1" s="10" t="s">
        <v>99</v>
      </c>
      <c r="F1" s="10" t="s">
        <v>100</v>
      </c>
      <c r="G1" s="10" t="s">
        <v>101</v>
      </c>
      <c r="H1" s="11" t="s">
        <v>102</v>
      </c>
      <c r="I1" s="11" t="s">
        <v>103</v>
      </c>
      <c r="J1" s="11" t="s">
        <v>104</v>
      </c>
      <c r="K1" s="12" t="s">
        <v>105</v>
      </c>
      <c r="L1" s="12" t="s">
        <v>106</v>
      </c>
      <c r="M1" s="12" t="s">
        <v>107</v>
      </c>
      <c r="N1" s="13" t="s">
        <v>108</v>
      </c>
      <c r="O1" s="13" t="s">
        <v>109</v>
      </c>
      <c r="P1" s="13" t="s">
        <v>110</v>
      </c>
      <c r="Q1" s="6" t="s">
        <v>111</v>
      </c>
      <c r="R1" s="6" t="s">
        <v>112</v>
      </c>
      <c r="S1" s="6" t="s">
        <v>113</v>
      </c>
      <c r="T1" s="14" t="s">
        <v>114</v>
      </c>
      <c r="U1" s="14" t="s">
        <v>115</v>
      </c>
      <c r="V1" s="14" t="s">
        <v>116</v>
      </c>
      <c r="W1" s="15" t="s">
        <v>117</v>
      </c>
      <c r="X1" s="15" t="s">
        <v>118</v>
      </c>
      <c r="Y1" s="15" t="s">
        <v>119</v>
      </c>
      <c r="AA1" s="16" t="s">
        <v>120</v>
      </c>
      <c r="AB1" s="16" t="s">
        <v>121</v>
      </c>
      <c r="AC1" s="16" t="s">
        <v>122</v>
      </c>
    </row>
    <row r="2" customFormat="false" ht="15" hidden="false" customHeight="false" outlineLevel="0" collapsed="false">
      <c r="A2" s="0" t="s">
        <v>64</v>
      </c>
      <c r="B2" s="9" t="n">
        <f aca="false">INDEX(plot1!V:V, MATCH(SiteSummary!$A2,plot1!O:O,0))</f>
        <v>0</v>
      </c>
      <c r="C2" s="9" t="n">
        <f aca="false">INDEX(plot1!W:W, MATCH(SiteSummary!$A2,plot1!$O:$O,0))</f>
        <v>0</v>
      </c>
      <c r="D2" s="9" t="n">
        <f aca="false">INDEX(plot1!X:X, MATCH(SiteSummary!$A2,plot1!$O:$O,0))</f>
        <v>0</v>
      </c>
      <c r="E2" s="10" t="n">
        <f aca="false">INDEX(plot2!$U:$U, MATCH(SiteSummary!$A2,plot2!$O:$O,0))</f>
        <v>0</v>
      </c>
      <c r="F2" s="10" t="n">
        <f aca="false">INDEX(plot2!$V:$V, MATCH(SiteSummary!$A2,plot2!$O:$O,0))</f>
        <v>0</v>
      </c>
      <c r="G2" s="10" t="n">
        <f aca="false">INDEX(plot2!$W:$W, MATCH(SiteSummary!$A2,plot2!$O:$O,0))</f>
        <v>0</v>
      </c>
      <c r="H2" s="11" t="n">
        <f aca="false">INDEX(plot3!$U:$U, MATCH(SiteSummary!$A2,plot3!$O:$O,0))</f>
        <v>0</v>
      </c>
      <c r="I2" s="11" t="n">
        <f aca="false">INDEX(plot3!$V:$V, MATCH(SiteSummary!$A2,plot3!$O:$O,0))</f>
        <v>0</v>
      </c>
      <c r="J2" s="11" t="n">
        <f aca="false">INDEX(plot3!$W:$W, MATCH(SiteSummary!$A2,plot3!$O:$O,0))</f>
        <v>0</v>
      </c>
      <c r="K2" s="12" t="n">
        <f aca="false">INDEX(plot4!$U:$U, MATCH(SiteSummary!$A2,plot4!$O:$O,0))</f>
        <v>0</v>
      </c>
      <c r="L2" s="12" t="n">
        <f aca="false">INDEX(plot4!$V:$V, MATCH(SiteSummary!$A2,plot4!$O:$O,0))</f>
        <v>0</v>
      </c>
      <c r="M2" s="12" t="n">
        <f aca="false">INDEX(plot4!$W:$W, MATCH(SiteSummary!$A2,plot4!$O:$O,0))</f>
        <v>0</v>
      </c>
      <c r="N2" s="13" t="n">
        <f aca="false">INDEX(plot5!$U:$U, MATCH(SiteSummary!$A2,plot5!$O:$O,0))</f>
        <v>0</v>
      </c>
      <c r="O2" s="13" t="n">
        <f aca="false">INDEX(plot5!$V:$V, MATCH(SiteSummary!$A2,plot5!$O:$O,0))</f>
        <v>0</v>
      </c>
      <c r="P2" s="13" t="n">
        <f aca="false">INDEX(plot5!$W:$W, MATCH(SiteSummary!$A2,plot5!$O:$O,0))</f>
        <v>0</v>
      </c>
      <c r="Q2" s="6" t="n">
        <f aca="false">INDEX(plot6!$U:$U, MATCH(SiteSummary!$A2,plot6!$O:$O,0))</f>
        <v>0</v>
      </c>
      <c r="R2" s="6" t="n">
        <f aca="false">INDEX(plot6!$V:$V, MATCH(SiteSummary!$A2,plot6!$O:$O,0))</f>
        <v>0</v>
      </c>
      <c r="S2" s="6" t="n">
        <f aca="false">INDEX(plot6!$W:$W, MATCH(SiteSummary!$A2,plot6!$O:$O,0))</f>
        <v>0</v>
      </c>
      <c r="T2" s="14" t="n">
        <f aca="false">INDEX(plot7!$U:$U, MATCH(SiteSummary!$A2,plot7!$O:$O,0))</f>
        <v>0</v>
      </c>
      <c r="U2" s="14" t="n">
        <f aca="false">INDEX(plot7!$V:$V, MATCH(SiteSummary!$A2,plot7!$O:$O,0))</f>
        <v>0</v>
      </c>
      <c r="V2" s="14" t="n">
        <f aca="false">INDEX(plot7!$W:$W, MATCH(SiteSummary!$A2,plot7!$O:$O,0))</f>
        <v>0</v>
      </c>
      <c r="W2" s="15" t="n">
        <f aca="false">INDEX(plot8!$U:$U, MATCH(SiteSummary!$A2,plot8!$O:$O,0))</f>
        <v>0</v>
      </c>
      <c r="X2" s="15" t="n">
        <f aca="false">INDEX(plot8!$V:$V, MATCH(SiteSummary!$A2,plot8!$O:$O,0))</f>
        <v>0</v>
      </c>
      <c r="Y2" s="15" t="n">
        <f aca="false">INDEX(plot8!$W:$W, MATCH(SiteSummary!$A2,plot8!$O:$O,0))</f>
        <v>0</v>
      </c>
      <c r="AA2" s="16" t="n">
        <f aca="false">SUM(B2,E2,H2,K2,N2,Q2,T2,W2)</f>
        <v>0</v>
      </c>
      <c r="AB2" s="16" t="n">
        <f aca="false">SUM(C2,F2,I2,L2,O2,R2,U2,X2)</f>
        <v>0</v>
      </c>
      <c r="AC2" s="16" t="n">
        <f aca="false">SUM(D2,G2,J2,M2,P2,S2,V2,Y2)</f>
        <v>0</v>
      </c>
    </row>
    <row r="3" customFormat="false" ht="15" hidden="false" customHeight="false" outlineLevel="0" collapsed="false">
      <c r="A3" s="0" t="s">
        <v>65</v>
      </c>
      <c r="B3" s="9" t="n">
        <f aca="false">INDEX(plot1!V:V, MATCH(SiteSummary!$A3,plot1!O:O,0))</f>
        <v>0</v>
      </c>
      <c r="C3" s="9" t="n">
        <f aca="false">INDEX(plot1!W:W, MATCH(SiteSummary!$A3,plot1!$O:$O,0))</f>
        <v>0</v>
      </c>
      <c r="D3" s="9" t="n">
        <f aca="false">INDEX(plot1!X:X, MATCH(SiteSummary!$A3,plot1!$O:$O,0))</f>
        <v>0</v>
      </c>
      <c r="E3" s="10" t="n">
        <f aca="false">INDEX(plot2!$U:$U, MATCH(SiteSummary!$A3,plot2!$O:$O,0))</f>
        <v>0</v>
      </c>
      <c r="F3" s="10" t="n">
        <f aca="false">INDEX(plot2!$V:$V, MATCH(SiteSummary!$A3,plot2!$O:$O,0))</f>
        <v>0</v>
      </c>
      <c r="G3" s="10" t="n">
        <f aca="false">INDEX(plot2!$W:$W, MATCH(SiteSummary!$A3,plot2!$O:$O,0))</f>
        <v>0</v>
      </c>
      <c r="H3" s="11" t="n">
        <f aca="false">INDEX(plot3!$U:$U, MATCH(SiteSummary!$A3,plot3!$O:$O,0))</f>
        <v>0</v>
      </c>
      <c r="I3" s="11" t="n">
        <f aca="false">INDEX(plot3!$V:$V, MATCH(SiteSummary!$A3,plot3!$O:$O,0))</f>
        <v>0</v>
      </c>
      <c r="J3" s="11" t="n">
        <f aca="false">INDEX(plot3!$W:$W, MATCH(SiteSummary!$A3,plot3!$O:$O,0))</f>
        <v>0</v>
      </c>
      <c r="K3" s="12" t="n">
        <f aca="false">INDEX(plot4!$U:$U, MATCH(SiteSummary!$A3,plot4!$O:$O,0))</f>
        <v>0</v>
      </c>
      <c r="L3" s="12" t="n">
        <f aca="false">INDEX(plot4!$V:$V, MATCH(SiteSummary!$A3,plot4!$O:$O,0))</f>
        <v>0</v>
      </c>
      <c r="M3" s="12" t="n">
        <f aca="false">INDEX(plot4!$W:$W, MATCH(SiteSummary!$A3,plot4!$O:$O,0))</f>
        <v>0</v>
      </c>
      <c r="N3" s="13" t="n">
        <f aca="false">INDEX(plot5!$U:$U, MATCH(SiteSummary!$A3,plot5!$O:$O,0))</f>
        <v>0</v>
      </c>
      <c r="O3" s="13" t="n">
        <f aca="false">INDEX(plot5!$V:$V, MATCH(SiteSummary!$A3,plot5!$O:$O,0))</f>
        <v>0</v>
      </c>
      <c r="P3" s="13" t="n">
        <f aca="false">INDEX(plot5!$W:$W, MATCH(SiteSummary!$A3,plot5!$O:$O,0))</f>
        <v>0</v>
      </c>
      <c r="Q3" s="6" t="n">
        <f aca="false">INDEX(plot6!$U:$U, MATCH(SiteSummary!$A3,plot6!$O:$O,0))</f>
        <v>0</v>
      </c>
      <c r="R3" s="6" t="n">
        <f aca="false">INDEX(plot6!$V:$V, MATCH(SiteSummary!$A3,plot6!$O:$O,0))</f>
        <v>0</v>
      </c>
      <c r="S3" s="6" t="n">
        <f aca="false">INDEX(plot6!$W:$W, MATCH(SiteSummary!$A3,plot6!$O:$O,0))</f>
        <v>0</v>
      </c>
      <c r="T3" s="14" t="n">
        <f aca="false">INDEX(plot7!$U:$U, MATCH(SiteSummary!$A3,plot7!$O:$O,0))</f>
        <v>0</v>
      </c>
      <c r="U3" s="14" t="n">
        <f aca="false">INDEX(plot7!$V:$V, MATCH(SiteSummary!$A3,plot7!$O:$O,0))</f>
        <v>0</v>
      </c>
      <c r="V3" s="14" t="n">
        <f aca="false">INDEX(plot7!$W:$W, MATCH(SiteSummary!$A3,plot7!$O:$O,0))</f>
        <v>0</v>
      </c>
      <c r="W3" s="15" t="n">
        <f aca="false">INDEX(plot8!$U:$U, MATCH(SiteSummary!$A3,plot8!$O:$O,0))</f>
        <v>0</v>
      </c>
      <c r="X3" s="15" t="n">
        <f aca="false">INDEX(plot8!$V:$V, MATCH(SiteSummary!$A3,plot8!$O:$O,0))</f>
        <v>0</v>
      </c>
      <c r="Y3" s="15" t="n">
        <f aca="false">INDEX(plot8!$W:$W, MATCH(SiteSummary!$A3,plot8!$O:$O,0))</f>
        <v>0</v>
      </c>
      <c r="AA3" s="16" t="n">
        <f aca="false">SUM(B3,E3,H3,K3,N3,Q3,T3,W3)</f>
        <v>0</v>
      </c>
      <c r="AB3" s="16" t="n">
        <f aca="false">SUM(C3,F3,I3,L3,O3,R3,U3,X3)</f>
        <v>0</v>
      </c>
      <c r="AC3" s="16" t="n">
        <f aca="false">SUM(D3,G3,J3,M3,P3,S3,V3,Y3)</f>
        <v>0</v>
      </c>
    </row>
    <row r="4" customFormat="false" ht="15" hidden="false" customHeight="false" outlineLevel="0" collapsed="false">
      <c r="A4" s="0" t="s">
        <v>66</v>
      </c>
      <c r="B4" s="9" t="n">
        <f aca="false">INDEX(plot1!V:V, MATCH(SiteSummary!$A4,plot1!O:O,0))</f>
        <v>0</v>
      </c>
      <c r="C4" s="9" t="n">
        <f aca="false">INDEX(plot1!W:W, MATCH(SiteSummary!$A4,plot1!$O:$O,0))</f>
        <v>0</v>
      </c>
      <c r="D4" s="9" t="n">
        <f aca="false">INDEX(plot1!X:X, MATCH(SiteSummary!$A4,plot1!$O:$O,0))</f>
        <v>0</v>
      </c>
      <c r="E4" s="10" t="n">
        <f aca="false">INDEX(plot2!$U:$U, MATCH(SiteSummary!$A4,plot2!$O:$O,0))</f>
        <v>0</v>
      </c>
      <c r="F4" s="10" t="n">
        <f aca="false">INDEX(plot2!$V:$V, MATCH(SiteSummary!$A4,plot2!$O:$O,0))</f>
        <v>0</v>
      </c>
      <c r="G4" s="10" t="n">
        <f aca="false">INDEX(plot2!$W:$W, MATCH(SiteSummary!$A4,plot2!$O:$O,0))</f>
        <v>0</v>
      </c>
      <c r="H4" s="11" t="n">
        <f aca="false">INDEX(plot3!$U:$U, MATCH(SiteSummary!$A4,plot3!$O:$O,0))</f>
        <v>0</v>
      </c>
      <c r="I4" s="11" t="n">
        <f aca="false">INDEX(plot3!$V:$V, MATCH(SiteSummary!$A4,plot3!$O:$O,0))</f>
        <v>0</v>
      </c>
      <c r="J4" s="11" t="n">
        <f aca="false">INDEX(plot3!$W:$W, MATCH(SiteSummary!$A4,plot3!$O:$O,0))</f>
        <v>0</v>
      </c>
      <c r="K4" s="12" t="n">
        <f aca="false">INDEX(plot4!$U:$U, MATCH(SiteSummary!$A4,plot4!$O:$O,0))</f>
        <v>0</v>
      </c>
      <c r="L4" s="12" t="n">
        <f aca="false">INDEX(plot4!$V:$V, MATCH(SiteSummary!$A4,plot4!$O:$O,0))</f>
        <v>0</v>
      </c>
      <c r="M4" s="12" t="n">
        <f aca="false">INDEX(plot4!$W:$W, MATCH(SiteSummary!$A4,plot4!$O:$O,0))</f>
        <v>0</v>
      </c>
      <c r="N4" s="13" t="n">
        <f aca="false">INDEX(plot5!$U:$U, MATCH(SiteSummary!$A4,plot5!$O:$O,0))</f>
        <v>0</v>
      </c>
      <c r="O4" s="13" t="n">
        <f aca="false">INDEX(plot5!$V:$V, MATCH(SiteSummary!$A4,plot5!$O:$O,0))</f>
        <v>0</v>
      </c>
      <c r="P4" s="13" t="n">
        <f aca="false">INDEX(plot5!$W:$W, MATCH(SiteSummary!$A4,plot5!$O:$O,0))</f>
        <v>0</v>
      </c>
      <c r="Q4" s="6" t="n">
        <f aca="false">INDEX(plot6!$U:$U, MATCH(SiteSummary!$A4,plot6!$O:$O,0))</f>
        <v>0</v>
      </c>
      <c r="R4" s="6" t="n">
        <f aca="false">INDEX(plot6!$V:$V, MATCH(SiteSummary!$A4,plot6!$O:$O,0))</f>
        <v>0</v>
      </c>
      <c r="S4" s="6" t="n">
        <f aca="false">INDEX(plot6!$W:$W, MATCH(SiteSummary!$A4,plot6!$O:$O,0))</f>
        <v>0</v>
      </c>
      <c r="T4" s="14" t="n">
        <f aca="false">INDEX(plot7!$U:$U, MATCH(SiteSummary!$A4,plot7!$O:$O,0))</f>
        <v>0</v>
      </c>
      <c r="U4" s="14" t="n">
        <f aca="false">INDEX(plot7!$V:$V, MATCH(SiteSummary!$A4,plot7!$O:$O,0))</f>
        <v>0</v>
      </c>
      <c r="V4" s="14" t="n">
        <f aca="false">INDEX(plot7!$W:$W, MATCH(SiteSummary!$A4,plot7!$O:$O,0))</f>
        <v>0</v>
      </c>
      <c r="W4" s="15" t="n">
        <f aca="false">INDEX(plot8!$U:$U, MATCH(SiteSummary!$A4,plot8!$O:$O,0))</f>
        <v>0</v>
      </c>
      <c r="X4" s="15" t="n">
        <f aca="false">INDEX(plot8!$V:$V, MATCH(SiteSummary!$A4,plot8!$O:$O,0))</f>
        <v>0</v>
      </c>
      <c r="Y4" s="15" t="n">
        <f aca="false">INDEX(plot8!$W:$W, MATCH(SiteSummary!$A4,plot8!$O:$O,0))</f>
        <v>0</v>
      </c>
      <c r="AA4" s="16" t="n">
        <f aca="false">SUM(B4,E4,H4,K4,N4,Q4,T4,W4)</f>
        <v>0</v>
      </c>
      <c r="AB4" s="16" t="n">
        <f aca="false">SUM(C4,F4,I4,L4,O4,R4,U4,X4)</f>
        <v>0</v>
      </c>
      <c r="AC4" s="16" t="n">
        <f aca="false">SUM(D4,G4,J4,M4,P4,S4,V4,Y4)</f>
        <v>0</v>
      </c>
    </row>
    <row r="5" customFormat="false" ht="15" hidden="false" customHeight="false" outlineLevel="0" collapsed="false">
      <c r="A5" s="0" t="s">
        <v>67</v>
      </c>
      <c r="B5" s="9" t="n">
        <f aca="false">INDEX(plot1!V:V, MATCH(SiteSummary!$A5,plot1!O:O,0))</f>
        <v>0</v>
      </c>
      <c r="C5" s="9" t="n">
        <f aca="false">INDEX(plot1!W:W, MATCH(SiteSummary!$A5,plot1!$O:$O,0))</f>
        <v>0</v>
      </c>
      <c r="D5" s="9" t="n">
        <f aca="false">INDEX(plot1!X:X, MATCH(SiteSummary!$A5,plot1!$O:$O,0))</f>
        <v>0</v>
      </c>
      <c r="E5" s="10" t="n">
        <f aca="false">INDEX(plot2!$U:$U, MATCH(SiteSummary!$A5,plot2!$O:$O,0))</f>
        <v>0</v>
      </c>
      <c r="F5" s="10" t="n">
        <f aca="false">INDEX(plot2!$V:$V, MATCH(SiteSummary!$A5,plot2!$O:$O,0))</f>
        <v>0</v>
      </c>
      <c r="G5" s="10" t="n">
        <f aca="false">INDEX(plot2!$W:$W, MATCH(SiteSummary!$A5,plot2!$O:$O,0))</f>
        <v>0</v>
      </c>
      <c r="H5" s="11" t="n">
        <f aca="false">INDEX(plot3!$U:$U, MATCH(SiteSummary!$A5,plot3!$O:$O,0))</f>
        <v>0</v>
      </c>
      <c r="I5" s="11" t="n">
        <f aca="false">INDEX(plot3!$V:$V, MATCH(SiteSummary!$A5,plot3!$O:$O,0))</f>
        <v>0</v>
      </c>
      <c r="J5" s="11" t="n">
        <f aca="false">INDEX(plot3!$W:$W, MATCH(SiteSummary!$A5,plot3!$O:$O,0))</f>
        <v>0</v>
      </c>
      <c r="K5" s="12" t="n">
        <f aca="false">INDEX(plot4!$U:$U, MATCH(SiteSummary!$A5,plot4!$O:$O,0))</f>
        <v>0</v>
      </c>
      <c r="L5" s="12" t="n">
        <f aca="false">INDEX(plot4!$V:$V, MATCH(SiteSummary!$A5,plot4!$O:$O,0))</f>
        <v>0</v>
      </c>
      <c r="M5" s="12" t="n">
        <f aca="false">INDEX(plot4!$W:$W, MATCH(SiteSummary!$A5,plot4!$O:$O,0))</f>
        <v>0</v>
      </c>
      <c r="N5" s="13" t="n">
        <f aca="false">INDEX(plot5!$U:$U, MATCH(SiteSummary!$A5,plot5!$O:$O,0))</f>
        <v>0</v>
      </c>
      <c r="O5" s="13" t="n">
        <f aca="false">INDEX(plot5!$V:$V, MATCH(SiteSummary!$A5,plot5!$O:$O,0))</f>
        <v>0</v>
      </c>
      <c r="P5" s="13" t="n">
        <f aca="false">INDEX(plot5!$W:$W, MATCH(SiteSummary!$A5,plot5!$O:$O,0))</f>
        <v>0</v>
      </c>
      <c r="Q5" s="6" t="n">
        <f aca="false">INDEX(plot6!$U:$U, MATCH(SiteSummary!$A5,plot6!$O:$O,0))</f>
        <v>0</v>
      </c>
      <c r="R5" s="6" t="n">
        <f aca="false">INDEX(plot6!$V:$V, MATCH(SiteSummary!$A5,plot6!$O:$O,0))</f>
        <v>0</v>
      </c>
      <c r="S5" s="6" t="n">
        <f aca="false">INDEX(plot6!$W:$W, MATCH(SiteSummary!$A5,plot6!$O:$O,0))</f>
        <v>0</v>
      </c>
      <c r="T5" s="14" t="n">
        <f aca="false">INDEX(plot7!$U:$U, MATCH(SiteSummary!$A5,plot7!$O:$O,0))</f>
        <v>0</v>
      </c>
      <c r="U5" s="14" t="n">
        <f aca="false">INDEX(plot7!$V:$V, MATCH(SiteSummary!$A5,plot7!$O:$O,0))</f>
        <v>0</v>
      </c>
      <c r="V5" s="14" t="n">
        <f aca="false">INDEX(plot7!$W:$W, MATCH(SiteSummary!$A5,plot7!$O:$O,0))</f>
        <v>0</v>
      </c>
      <c r="W5" s="15" t="n">
        <f aca="false">INDEX(plot8!$U:$U, MATCH(SiteSummary!$A5,plot8!$O:$O,0))</f>
        <v>0</v>
      </c>
      <c r="X5" s="15" t="n">
        <f aca="false">INDEX(plot8!$V:$V, MATCH(SiteSummary!$A5,plot8!$O:$O,0))</f>
        <v>0</v>
      </c>
      <c r="Y5" s="15" t="n">
        <f aca="false">INDEX(plot8!$W:$W, MATCH(SiteSummary!$A5,plot8!$O:$O,0))</f>
        <v>0</v>
      </c>
      <c r="AA5" s="16" t="n">
        <f aca="false">SUM(B5,E5,H5,K5,N5,Q5,T5,W5)</f>
        <v>0</v>
      </c>
      <c r="AB5" s="16" t="n">
        <f aca="false">SUM(C5,F5,I5,L5,O5,R5,U5,X5)</f>
        <v>0</v>
      </c>
      <c r="AC5" s="16" t="n">
        <f aca="false">SUM(D5,G5,J5,M5,P5,S5,V5,Y5)</f>
        <v>0</v>
      </c>
    </row>
    <row r="6" customFormat="false" ht="15" hidden="false" customHeight="false" outlineLevel="0" collapsed="false">
      <c r="A6" s="0" t="s">
        <v>68</v>
      </c>
      <c r="B6" s="9" t="n">
        <f aca="false">INDEX(plot1!V:V, MATCH(SiteSummary!$A6,plot1!O:O,0))</f>
        <v>0</v>
      </c>
      <c r="C6" s="9" t="n">
        <f aca="false">INDEX(plot1!W:W, MATCH(SiteSummary!$A6,plot1!$O:$O,0))</f>
        <v>0</v>
      </c>
      <c r="D6" s="9" t="n">
        <f aca="false">INDEX(plot1!X:X, MATCH(SiteSummary!$A6,plot1!$O:$O,0))</f>
        <v>0</v>
      </c>
      <c r="E6" s="10" t="n">
        <f aca="false">INDEX(plot2!$U:$U, MATCH(SiteSummary!$A6,plot2!$O:$O,0))</f>
        <v>0</v>
      </c>
      <c r="F6" s="10" t="n">
        <f aca="false">INDEX(plot2!$V:$V, MATCH(SiteSummary!$A6,plot2!$O:$O,0))</f>
        <v>0</v>
      </c>
      <c r="G6" s="10" t="n">
        <f aca="false">INDEX(plot2!$W:$W, MATCH(SiteSummary!$A6,plot2!$O:$O,0))</f>
        <v>0</v>
      </c>
      <c r="H6" s="11" t="n">
        <f aca="false">INDEX(plot3!$U:$U, MATCH(SiteSummary!$A6,plot3!$O:$O,0))</f>
        <v>0</v>
      </c>
      <c r="I6" s="11" t="n">
        <f aca="false">INDEX(plot3!$V:$V, MATCH(SiteSummary!$A6,plot3!$O:$O,0))</f>
        <v>0</v>
      </c>
      <c r="J6" s="11" t="n">
        <f aca="false">INDEX(plot3!$W:$W, MATCH(SiteSummary!$A6,plot3!$O:$O,0))</f>
        <v>0</v>
      </c>
      <c r="K6" s="12" t="n">
        <f aca="false">INDEX(plot4!$U:$U, MATCH(SiteSummary!$A6,plot4!$O:$O,0))</f>
        <v>0</v>
      </c>
      <c r="L6" s="12" t="n">
        <f aca="false">INDEX(plot4!$V:$V, MATCH(SiteSummary!$A6,plot4!$O:$O,0))</f>
        <v>0</v>
      </c>
      <c r="M6" s="12" t="n">
        <f aca="false">INDEX(plot4!$W:$W, MATCH(SiteSummary!$A6,plot4!$O:$O,0))</f>
        <v>0</v>
      </c>
      <c r="N6" s="13" t="n">
        <f aca="false">INDEX(plot5!$U:$U, MATCH(SiteSummary!$A6,plot5!$O:$O,0))</f>
        <v>0</v>
      </c>
      <c r="O6" s="13" t="n">
        <f aca="false">INDEX(plot5!$V:$V, MATCH(SiteSummary!$A6,plot5!$O:$O,0))</f>
        <v>0</v>
      </c>
      <c r="P6" s="13" t="n">
        <f aca="false">INDEX(plot5!$W:$W, MATCH(SiteSummary!$A6,plot5!$O:$O,0))</f>
        <v>0</v>
      </c>
      <c r="Q6" s="6" t="n">
        <f aca="false">INDEX(plot6!$U:$U, MATCH(SiteSummary!$A6,plot6!$O:$O,0))</f>
        <v>0</v>
      </c>
      <c r="R6" s="6" t="n">
        <f aca="false">INDEX(plot6!$V:$V, MATCH(SiteSummary!$A6,plot6!$O:$O,0))</f>
        <v>0</v>
      </c>
      <c r="S6" s="6" t="n">
        <f aca="false">INDEX(plot6!$W:$W, MATCH(SiteSummary!$A6,plot6!$O:$O,0))</f>
        <v>0</v>
      </c>
      <c r="T6" s="14" t="n">
        <f aca="false">INDEX(plot7!$U:$U, MATCH(SiteSummary!$A6,plot7!$O:$O,0))</f>
        <v>0</v>
      </c>
      <c r="U6" s="14" t="n">
        <f aca="false">INDEX(plot7!$V:$V, MATCH(SiteSummary!$A6,plot7!$O:$O,0))</f>
        <v>0</v>
      </c>
      <c r="V6" s="14" t="n">
        <f aca="false">INDEX(plot7!$W:$W, MATCH(SiteSummary!$A6,plot7!$O:$O,0))</f>
        <v>0</v>
      </c>
      <c r="W6" s="15" t="n">
        <f aca="false">INDEX(plot8!$U:$U, MATCH(SiteSummary!$A6,plot8!$O:$O,0))</f>
        <v>0</v>
      </c>
      <c r="X6" s="15" t="n">
        <f aca="false">INDEX(plot8!$V:$V, MATCH(SiteSummary!$A6,plot8!$O:$O,0))</f>
        <v>0</v>
      </c>
      <c r="Y6" s="15" t="n">
        <f aca="false">INDEX(plot8!$W:$W, MATCH(SiteSummary!$A6,plot8!$O:$O,0))</f>
        <v>0</v>
      </c>
      <c r="AA6" s="16" t="n">
        <f aca="false">SUM(B6,E6,H6,K6,N6,Q6,T6,W6)</f>
        <v>0</v>
      </c>
      <c r="AB6" s="16" t="n">
        <f aca="false">SUM(C6,F6,I6,L6,O6,R6,U6,X6)</f>
        <v>0</v>
      </c>
      <c r="AC6" s="16" t="n">
        <f aca="false">SUM(D6,G6,J6,M6,P6,S6,V6,Y6)</f>
        <v>0</v>
      </c>
    </row>
    <row r="7" customFormat="false" ht="15" hidden="false" customHeight="false" outlineLevel="0" collapsed="false">
      <c r="A7" s="0" t="s">
        <v>38</v>
      </c>
      <c r="B7" s="9" t="n">
        <f aca="false">INDEX(plot1!V:V, MATCH(SiteSummary!$A7,plot1!O:O,0))</f>
        <v>0</v>
      </c>
      <c r="C7" s="9" t="n">
        <f aca="false">INDEX(plot1!W:W, MATCH(SiteSummary!$A7,plot1!$O:$O,0))</f>
        <v>0</v>
      </c>
      <c r="D7" s="9" t="n">
        <f aca="false">INDEX(plot1!X:X, MATCH(SiteSummary!$A7,plot1!$O:$O,0))</f>
        <v>0</v>
      </c>
      <c r="E7" s="10" t="n">
        <f aca="false">INDEX(plot2!$U:$U, MATCH(SiteSummary!$A7,plot2!$O:$O,0))</f>
        <v>0</v>
      </c>
      <c r="F7" s="10" t="n">
        <f aca="false">INDEX(plot2!$V:$V, MATCH(SiteSummary!$A7,plot2!$O:$O,0))</f>
        <v>0</v>
      </c>
      <c r="G7" s="10" t="n">
        <f aca="false">INDEX(plot2!$W:$W, MATCH(SiteSummary!$A7,plot2!$O:$O,0))</f>
        <v>0</v>
      </c>
      <c r="H7" s="11" t="n">
        <f aca="false">INDEX(plot3!$U:$U, MATCH(SiteSummary!$A7,plot3!$O:$O,0))</f>
        <v>0</v>
      </c>
      <c r="I7" s="11" t="n">
        <f aca="false">INDEX(plot3!$V:$V, MATCH(SiteSummary!$A7,plot3!$O:$O,0))</f>
        <v>0</v>
      </c>
      <c r="J7" s="11" t="n">
        <f aca="false">INDEX(plot3!$W:$W, MATCH(SiteSummary!$A7,plot3!$O:$O,0))</f>
        <v>0</v>
      </c>
      <c r="K7" s="12" t="n">
        <f aca="false">INDEX(plot4!$U:$U, MATCH(SiteSummary!$A7,plot4!$O:$O,0))</f>
        <v>1431.60710791694</v>
      </c>
      <c r="L7" s="12" t="n">
        <f aca="false">INDEX(plot4!$V:$V, MATCH(SiteSummary!$A7,plot4!$O:$O,0))</f>
        <v>846.970092595469</v>
      </c>
      <c r="M7" s="12" t="n">
        <f aca="false">INDEX(plot4!$W:$W, MATCH(SiteSummary!$A7,plot4!$O:$O,0))</f>
        <v>584.637015321474</v>
      </c>
      <c r="N7" s="13" t="n">
        <f aca="false">INDEX(plot5!$U:$U, MATCH(SiteSummary!$A7,plot5!$O:$O,0))</f>
        <v>0</v>
      </c>
      <c r="O7" s="13" t="n">
        <f aca="false">INDEX(plot5!$V:$V, MATCH(SiteSummary!$A7,plot5!$O:$O,0))</f>
        <v>0</v>
      </c>
      <c r="P7" s="13" t="n">
        <f aca="false">INDEX(plot5!$W:$W, MATCH(SiteSummary!$A7,plot5!$O:$O,0))</f>
        <v>0</v>
      </c>
      <c r="Q7" s="6" t="n">
        <f aca="false">INDEX(plot6!$U:$U, MATCH(SiteSummary!$A7,plot6!$O:$O,0))</f>
        <v>0</v>
      </c>
      <c r="R7" s="6" t="n">
        <f aca="false">INDEX(plot6!$V:$V, MATCH(SiteSummary!$A7,plot6!$O:$O,0))</f>
        <v>0</v>
      </c>
      <c r="S7" s="6" t="n">
        <f aca="false">INDEX(plot6!$W:$W, MATCH(SiteSummary!$A7,plot6!$O:$O,0))</f>
        <v>0</v>
      </c>
      <c r="T7" s="14" t="e">
        <f aca="false">INDEX(plot7!$U:$U, MATCH(SiteSummary!$A7,plot7!$O:$O,0))</f>
        <v>#VALUE!</v>
      </c>
      <c r="U7" s="14" t="e">
        <f aca="false">INDEX(plot7!$V:$V, MATCH(SiteSummary!$A7,plot7!$O:$O,0))</f>
        <v>#VALUE!</v>
      </c>
      <c r="V7" s="14" t="n">
        <f aca="false">INDEX(plot7!$W:$W, MATCH(SiteSummary!$A7,plot7!$O:$O,0))</f>
        <v>0</v>
      </c>
      <c r="W7" s="15" t="n">
        <f aca="false">INDEX(plot8!$U:$U, MATCH(SiteSummary!$A7,plot8!$O:$O,0))</f>
        <v>0</v>
      </c>
      <c r="X7" s="15" t="n">
        <f aca="false">INDEX(plot8!$V:$V, MATCH(SiteSummary!$A7,plot8!$O:$O,0))</f>
        <v>0</v>
      </c>
      <c r="Y7" s="15" t="n">
        <f aca="false">INDEX(plot8!$W:$W, MATCH(SiteSummary!$A7,plot8!$O:$O,0))</f>
        <v>0</v>
      </c>
      <c r="AA7" s="16" t="e">
        <f aca="false">SUM(B7,E7,H7,K7,N7,Q7,T7,W7)</f>
        <v>#VALUE!</v>
      </c>
      <c r="AB7" s="16" t="e">
        <f aca="false">SUM(C7,F7,I7,L7,O7,R7,U7,X7)</f>
        <v>#VALUE!</v>
      </c>
      <c r="AC7" s="16" t="n">
        <f aca="false">SUM(D7,G7,J7,M7,P7,S7,V7,Y7)</f>
        <v>584.637015321474</v>
      </c>
    </row>
    <row r="8" customFormat="false" ht="15" hidden="false" customHeight="false" outlineLevel="0" collapsed="false">
      <c r="A8" s="0" t="s">
        <v>69</v>
      </c>
      <c r="B8" s="9" t="n">
        <f aca="false">INDEX(plot1!V:V, MATCH(SiteSummary!$A8,plot1!O:O,0))</f>
        <v>0</v>
      </c>
      <c r="C8" s="9" t="n">
        <f aca="false">INDEX(plot1!W:W, MATCH(SiteSummary!$A8,plot1!$O:$O,0))</f>
        <v>0</v>
      </c>
      <c r="D8" s="9" t="n">
        <f aca="false">INDEX(plot1!X:X, MATCH(SiteSummary!$A8,plot1!$O:$O,0))</f>
        <v>0</v>
      </c>
      <c r="E8" s="10" t="n">
        <f aca="false">INDEX(plot2!$U:$U, MATCH(SiteSummary!$A8,plot2!$O:$O,0))</f>
        <v>0</v>
      </c>
      <c r="F8" s="10" t="n">
        <f aca="false">INDEX(plot2!$V:$V, MATCH(SiteSummary!$A8,plot2!$O:$O,0))</f>
        <v>0</v>
      </c>
      <c r="G8" s="10" t="n">
        <f aca="false">INDEX(plot2!$W:$W, MATCH(SiteSummary!$A8,plot2!$O:$O,0))</f>
        <v>0</v>
      </c>
      <c r="H8" s="11" t="n">
        <f aca="false">INDEX(plot3!$U:$U, MATCH(SiteSummary!$A8,plot3!$O:$O,0))</f>
        <v>0</v>
      </c>
      <c r="I8" s="11" t="n">
        <f aca="false">INDEX(plot3!$V:$V, MATCH(SiteSummary!$A8,plot3!$O:$O,0))</f>
        <v>0</v>
      </c>
      <c r="J8" s="11" t="n">
        <f aca="false">INDEX(plot3!$W:$W, MATCH(SiteSummary!$A8,plot3!$O:$O,0))</f>
        <v>0</v>
      </c>
      <c r="K8" s="12" t="n">
        <f aca="false">INDEX(plot4!$U:$U, MATCH(SiteSummary!$A8,plot4!$O:$O,0))</f>
        <v>0</v>
      </c>
      <c r="L8" s="12" t="n">
        <f aca="false">INDEX(plot4!$V:$V, MATCH(SiteSummary!$A8,plot4!$O:$O,0))</f>
        <v>0</v>
      </c>
      <c r="M8" s="12" t="n">
        <f aca="false">INDEX(plot4!$W:$W, MATCH(SiteSummary!$A8,plot4!$O:$O,0))</f>
        <v>0</v>
      </c>
      <c r="N8" s="13" t="n">
        <f aca="false">INDEX(plot5!$U:$U, MATCH(SiteSummary!$A8,plot5!$O:$O,0))</f>
        <v>0</v>
      </c>
      <c r="O8" s="13" t="n">
        <f aca="false">INDEX(plot5!$V:$V, MATCH(SiteSummary!$A8,plot5!$O:$O,0))</f>
        <v>0</v>
      </c>
      <c r="P8" s="13" t="n">
        <f aca="false">INDEX(plot5!$W:$W, MATCH(SiteSummary!$A8,plot5!$O:$O,0))</f>
        <v>0</v>
      </c>
      <c r="Q8" s="6" t="n">
        <f aca="false">INDEX(plot6!$U:$U, MATCH(SiteSummary!$A8,plot6!$O:$O,0))</f>
        <v>0</v>
      </c>
      <c r="R8" s="6" t="n">
        <f aca="false">INDEX(plot6!$V:$V, MATCH(SiteSummary!$A8,plot6!$O:$O,0))</f>
        <v>0</v>
      </c>
      <c r="S8" s="6" t="n">
        <f aca="false">INDEX(plot6!$W:$W, MATCH(SiteSummary!$A8,plot6!$O:$O,0))</f>
        <v>0</v>
      </c>
      <c r="T8" s="14" t="n">
        <f aca="false">INDEX(plot7!$U:$U, MATCH(SiteSummary!$A8,plot7!$O:$O,0))</f>
        <v>0</v>
      </c>
      <c r="U8" s="14" t="n">
        <f aca="false">INDEX(plot7!$V:$V, MATCH(SiteSummary!$A8,plot7!$O:$O,0))</f>
        <v>0</v>
      </c>
      <c r="V8" s="14" t="n">
        <f aca="false">INDEX(plot7!$W:$W, MATCH(SiteSummary!$A8,plot7!$O:$O,0))</f>
        <v>0</v>
      </c>
      <c r="W8" s="15" t="n">
        <f aca="false">INDEX(plot8!$U:$U, MATCH(SiteSummary!$A8,plot8!$O:$O,0))</f>
        <v>0</v>
      </c>
      <c r="X8" s="15" t="n">
        <f aca="false">INDEX(plot8!$V:$V, MATCH(SiteSummary!$A8,plot8!$O:$O,0))</f>
        <v>0</v>
      </c>
      <c r="Y8" s="15" t="n">
        <f aca="false">INDEX(plot8!$W:$W, MATCH(SiteSummary!$A8,plot8!$O:$O,0))</f>
        <v>0</v>
      </c>
      <c r="AA8" s="16" t="n">
        <f aca="false">SUM(B8,E8,H8,K8,N8,Q8,T8,W8)</f>
        <v>0</v>
      </c>
      <c r="AB8" s="16" t="n">
        <f aca="false">SUM(C8,F8,I8,L8,O8,R8,U8,X8)</f>
        <v>0</v>
      </c>
      <c r="AC8" s="16" t="n">
        <f aca="false">SUM(D8,G8,J8,M8,P8,S8,V8,Y8)</f>
        <v>0</v>
      </c>
    </row>
    <row r="9" customFormat="false" ht="15" hidden="false" customHeight="false" outlineLevel="0" collapsed="false">
      <c r="A9" s="0" t="s">
        <v>70</v>
      </c>
      <c r="B9" s="9" t="n">
        <f aca="false">INDEX(plot1!V:V, MATCH(SiteSummary!$A9,plot1!O:O,0))</f>
        <v>0</v>
      </c>
      <c r="C9" s="9" t="n">
        <f aca="false">INDEX(plot1!W:W, MATCH(SiteSummary!$A9,plot1!$O:$O,0))</f>
        <v>0</v>
      </c>
      <c r="D9" s="9" t="n">
        <f aca="false">INDEX(plot1!X:X, MATCH(SiteSummary!$A9,plot1!$O:$O,0))</f>
        <v>0</v>
      </c>
      <c r="E9" s="10" t="n">
        <f aca="false">INDEX(plot2!$U:$U, MATCH(SiteSummary!$A9,plot2!$O:$O,0))</f>
        <v>0</v>
      </c>
      <c r="F9" s="10" t="n">
        <f aca="false">INDEX(plot2!$V:$V, MATCH(SiteSummary!$A9,plot2!$O:$O,0))</f>
        <v>0</v>
      </c>
      <c r="G9" s="10" t="n">
        <f aca="false">INDEX(plot2!$W:$W, MATCH(SiteSummary!$A9,plot2!$O:$O,0))</f>
        <v>0</v>
      </c>
      <c r="H9" s="11" t="n">
        <f aca="false">INDEX(plot3!$U:$U, MATCH(SiteSummary!$A9,plot3!$O:$O,0))</f>
        <v>0</v>
      </c>
      <c r="I9" s="11" t="n">
        <f aca="false">INDEX(plot3!$V:$V, MATCH(SiteSummary!$A9,plot3!$O:$O,0))</f>
        <v>0</v>
      </c>
      <c r="J9" s="11" t="n">
        <f aca="false">INDEX(plot3!$W:$W, MATCH(SiteSummary!$A9,plot3!$O:$O,0))</f>
        <v>0</v>
      </c>
      <c r="K9" s="12" t="n">
        <f aca="false">INDEX(plot4!$U:$U, MATCH(SiteSummary!$A9,plot4!$O:$O,0))</f>
        <v>0</v>
      </c>
      <c r="L9" s="12" t="n">
        <f aca="false">INDEX(plot4!$V:$V, MATCH(SiteSummary!$A9,plot4!$O:$O,0))</f>
        <v>0</v>
      </c>
      <c r="M9" s="12" t="n">
        <f aca="false">INDEX(plot4!$W:$W, MATCH(SiteSummary!$A9,plot4!$O:$O,0))</f>
        <v>0</v>
      </c>
      <c r="N9" s="13" t="n">
        <f aca="false">INDEX(plot5!$U:$U, MATCH(SiteSummary!$A9,plot5!$O:$O,0))</f>
        <v>0</v>
      </c>
      <c r="O9" s="13" t="n">
        <f aca="false">INDEX(plot5!$V:$V, MATCH(SiteSummary!$A9,plot5!$O:$O,0))</f>
        <v>0</v>
      </c>
      <c r="P9" s="13" t="n">
        <f aca="false">INDEX(plot5!$W:$W, MATCH(SiteSummary!$A9,plot5!$O:$O,0))</f>
        <v>0</v>
      </c>
      <c r="Q9" s="6" t="n">
        <f aca="false">INDEX(plot6!$U:$U, MATCH(SiteSummary!$A9,plot6!$O:$O,0))</f>
        <v>0</v>
      </c>
      <c r="R9" s="6" t="n">
        <f aca="false">INDEX(plot6!$V:$V, MATCH(SiteSummary!$A9,plot6!$O:$O,0))</f>
        <v>0</v>
      </c>
      <c r="S9" s="6" t="n">
        <f aca="false">INDEX(plot6!$W:$W, MATCH(SiteSummary!$A9,plot6!$O:$O,0))</f>
        <v>0</v>
      </c>
      <c r="T9" s="14" t="n">
        <f aca="false">INDEX(plot7!$U:$U, MATCH(SiteSummary!$A9,plot7!$O:$O,0))</f>
        <v>0</v>
      </c>
      <c r="U9" s="14" t="n">
        <f aca="false">INDEX(plot7!$V:$V, MATCH(SiteSummary!$A9,plot7!$O:$O,0))</f>
        <v>0</v>
      </c>
      <c r="V9" s="14" t="n">
        <f aca="false">INDEX(plot7!$W:$W, MATCH(SiteSummary!$A9,plot7!$O:$O,0))</f>
        <v>0</v>
      </c>
      <c r="W9" s="15" t="n">
        <f aca="false">INDEX(plot8!$U:$U, MATCH(SiteSummary!$A9,plot8!$O:$O,0))</f>
        <v>0</v>
      </c>
      <c r="X9" s="15" t="n">
        <f aca="false">INDEX(plot8!$V:$V, MATCH(SiteSummary!$A9,plot8!$O:$O,0))</f>
        <v>0</v>
      </c>
      <c r="Y9" s="15" t="n">
        <f aca="false">INDEX(plot8!$W:$W, MATCH(SiteSummary!$A9,plot8!$O:$O,0))</f>
        <v>0</v>
      </c>
      <c r="AA9" s="16" t="n">
        <f aca="false">SUM(B9,E9,H9,K9,N9,Q9,T9,W9)</f>
        <v>0</v>
      </c>
      <c r="AB9" s="16" t="n">
        <f aca="false">SUM(C9,F9,I9,L9,O9,R9,U9,X9)</f>
        <v>0</v>
      </c>
      <c r="AC9" s="16" t="n">
        <f aca="false">SUM(D9,G9,J9,M9,P9,S9,V9,Y9)</f>
        <v>0</v>
      </c>
    </row>
    <row r="10" customFormat="false" ht="15" hidden="false" customHeight="false" outlineLevel="0" collapsed="false">
      <c r="A10" s="0" t="s">
        <v>71</v>
      </c>
      <c r="B10" s="9" t="n">
        <f aca="false">INDEX(plot1!V:V, MATCH(SiteSummary!$A10,plot1!O:O,0))</f>
        <v>0</v>
      </c>
      <c r="C10" s="9" t="n">
        <f aca="false">INDEX(plot1!W:W, MATCH(SiteSummary!$A10,plot1!$O:$O,0))</f>
        <v>0</v>
      </c>
      <c r="D10" s="9" t="n">
        <f aca="false">INDEX(plot1!X:X, MATCH(SiteSummary!$A10,plot1!$O:$O,0))</f>
        <v>0</v>
      </c>
      <c r="E10" s="10" t="n">
        <f aca="false">INDEX(plot2!$U:$U, MATCH(SiteSummary!$A10,plot2!$O:$O,0))</f>
        <v>0</v>
      </c>
      <c r="F10" s="10" t="n">
        <f aca="false">INDEX(plot2!$V:$V, MATCH(SiteSummary!$A10,plot2!$O:$O,0))</f>
        <v>0</v>
      </c>
      <c r="G10" s="10" t="n">
        <f aca="false">INDEX(plot2!$W:$W, MATCH(SiteSummary!$A10,plot2!$O:$O,0))</f>
        <v>0</v>
      </c>
      <c r="H10" s="11" t="n">
        <f aca="false">INDEX(plot3!$U:$U, MATCH(SiteSummary!$A10,plot3!$O:$O,0))</f>
        <v>0</v>
      </c>
      <c r="I10" s="11" t="n">
        <f aca="false">INDEX(plot3!$V:$V, MATCH(SiteSummary!$A10,plot3!$O:$O,0))</f>
        <v>0</v>
      </c>
      <c r="J10" s="11" t="n">
        <f aca="false">INDEX(plot3!$W:$W, MATCH(SiteSummary!$A10,plot3!$O:$O,0))</f>
        <v>0</v>
      </c>
      <c r="K10" s="12" t="n">
        <f aca="false">INDEX(plot4!$U:$U, MATCH(SiteSummary!$A10,plot4!$O:$O,0))</f>
        <v>0</v>
      </c>
      <c r="L10" s="12" t="n">
        <f aca="false">INDEX(plot4!$V:$V, MATCH(SiteSummary!$A10,plot4!$O:$O,0))</f>
        <v>0</v>
      </c>
      <c r="M10" s="12" t="n">
        <f aca="false">INDEX(plot4!$W:$W, MATCH(SiteSummary!$A10,plot4!$O:$O,0))</f>
        <v>0</v>
      </c>
      <c r="N10" s="13" t="n">
        <f aca="false">INDEX(plot5!$U:$U, MATCH(SiteSummary!$A10,plot5!$O:$O,0))</f>
        <v>0</v>
      </c>
      <c r="O10" s="13" t="n">
        <f aca="false">INDEX(plot5!$V:$V, MATCH(SiteSummary!$A10,plot5!$O:$O,0))</f>
        <v>0</v>
      </c>
      <c r="P10" s="13" t="n">
        <f aca="false">INDEX(plot5!$W:$W, MATCH(SiteSummary!$A10,plot5!$O:$O,0))</f>
        <v>0</v>
      </c>
      <c r="Q10" s="6" t="n">
        <f aca="false">INDEX(plot6!$U:$U, MATCH(SiteSummary!$A10,plot6!$O:$O,0))</f>
        <v>0</v>
      </c>
      <c r="R10" s="6" t="n">
        <f aca="false">INDEX(plot6!$V:$V, MATCH(SiteSummary!$A10,plot6!$O:$O,0))</f>
        <v>0</v>
      </c>
      <c r="S10" s="6" t="n">
        <f aca="false">INDEX(plot6!$W:$W, MATCH(SiteSummary!$A10,plot6!$O:$O,0))</f>
        <v>0</v>
      </c>
      <c r="T10" s="14" t="n">
        <f aca="false">INDEX(plot7!$U:$U, MATCH(SiteSummary!$A10,plot7!$O:$O,0))</f>
        <v>0</v>
      </c>
      <c r="U10" s="14" t="n">
        <f aca="false">INDEX(plot7!$V:$V, MATCH(SiteSummary!$A10,plot7!$O:$O,0))</f>
        <v>0</v>
      </c>
      <c r="V10" s="14" t="n">
        <f aca="false">INDEX(plot7!$W:$W, MATCH(SiteSummary!$A10,plot7!$O:$O,0))</f>
        <v>0</v>
      </c>
      <c r="W10" s="15" t="n">
        <f aca="false">INDEX(plot8!$U:$U, MATCH(SiteSummary!$A10,plot8!$O:$O,0))</f>
        <v>0</v>
      </c>
      <c r="X10" s="15" t="n">
        <f aca="false">INDEX(plot8!$V:$V, MATCH(SiteSummary!$A10,plot8!$O:$O,0))</f>
        <v>0</v>
      </c>
      <c r="Y10" s="15" t="n">
        <f aca="false">INDEX(plot8!$W:$W, MATCH(SiteSummary!$A10,plot8!$O:$O,0))</f>
        <v>0</v>
      </c>
      <c r="AA10" s="16" t="n">
        <f aca="false">SUM(B10,E10,H10,K10,N10,Q10,T10,W10)</f>
        <v>0</v>
      </c>
      <c r="AB10" s="16" t="n">
        <f aca="false">SUM(C10,F10,I10,L10,O10,R10,U10,X10)</f>
        <v>0</v>
      </c>
      <c r="AC10" s="16" t="n">
        <f aca="false">SUM(D10,G10,J10,M10,P10,S10,V10,Y10)</f>
        <v>0</v>
      </c>
    </row>
    <row r="11" customFormat="false" ht="15" hidden="false" customHeight="false" outlineLevel="0" collapsed="false">
      <c r="A11" s="0" t="s">
        <v>72</v>
      </c>
      <c r="B11" s="9" t="n">
        <f aca="false">INDEX(plot1!V:V, MATCH(SiteSummary!$A11,plot1!O:O,0))</f>
        <v>0</v>
      </c>
      <c r="C11" s="9" t="n">
        <f aca="false">INDEX(plot1!W:W, MATCH(SiteSummary!$A11,plot1!$O:$O,0))</f>
        <v>0</v>
      </c>
      <c r="D11" s="9" t="n">
        <f aca="false">INDEX(plot1!X:X, MATCH(SiteSummary!$A11,plot1!$O:$O,0))</f>
        <v>0</v>
      </c>
      <c r="E11" s="10" t="n">
        <f aca="false">INDEX(plot2!$U:$U, MATCH(SiteSummary!$A11,plot2!$O:$O,0))</f>
        <v>0</v>
      </c>
      <c r="F11" s="10" t="n">
        <f aca="false">INDEX(plot2!$V:$V, MATCH(SiteSummary!$A11,plot2!$O:$O,0))</f>
        <v>0</v>
      </c>
      <c r="G11" s="10" t="n">
        <f aca="false">INDEX(plot2!$W:$W, MATCH(SiteSummary!$A11,plot2!$O:$O,0))</f>
        <v>0</v>
      </c>
      <c r="H11" s="11" t="n">
        <f aca="false">INDEX(plot3!$U:$U, MATCH(SiteSummary!$A11,plot3!$O:$O,0))</f>
        <v>0</v>
      </c>
      <c r="I11" s="11" t="n">
        <f aca="false">INDEX(plot3!$V:$V, MATCH(SiteSummary!$A11,plot3!$O:$O,0))</f>
        <v>0</v>
      </c>
      <c r="J11" s="11" t="n">
        <f aca="false">INDEX(plot3!$W:$W, MATCH(SiteSummary!$A11,plot3!$O:$O,0))</f>
        <v>0</v>
      </c>
      <c r="K11" s="12" t="n">
        <f aca="false">INDEX(plot4!$U:$U, MATCH(SiteSummary!$A11,plot4!$O:$O,0))</f>
        <v>0</v>
      </c>
      <c r="L11" s="12" t="n">
        <f aca="false">INDEX(plot4!$V:$V, MATCH(SiteSummary!$A11,plot4!$O:$O,0))</f>
        <v>0</v>
      </c>
      <c r="M11" s="12" t="n">
        <f aca="false">INDEX(plot4!$W:$W, MATCH(SiteSummary!$A11,plot4!$O:$O,0))</f>
        <v>0</v>
      </c>
      <c r="N11" s="13" t="n">
        <f aca="false">INDEX(plot5!$U:$U, MATCH(SiteSummary!$A11,plot5!$O:$O,0))</f>
        <v>0</v>
      </c>
      <c r="O11" s="13" t="n">
        <f aca="false">INDEX(plot5!$V:$V, MATCH(SiteSummary!$A11,plot5!$O:$O,0))</f>
        <v>0</v>
      </c>
      <c r="P11" s="13" t="n">
        <f aca="false">INDEX(plot5!$W:$W, MATCH(SiteSummary!$A11,plot5!$O:$O,0))</f>
        <v>0</v>
      </c>
      <c r="Q11" s="6" t="n">
        <f aca="false">INDEX(plot6!$U:$U, MATCH(SiteSummary!$A11,plot6!$O:$O,0))</f>
        <v>0</v>
      </c>
      <c r="R11" s="6" t="n">
        <f aca="false">INDEX(plot6!$V:$V, MATCH(SiteSummary!$A11,plot6!$O:$O,0))</f>
        <v>0</v>
      </c>
      <c r="S11" s="6" t="n">
        <f aca="false">INDEX(plot6!$W:$W, MATCH(SiteSummary!$A11,plot6!$O:$O,0))</f>
        <v>0</v>
      </c>
      <c r="T11" s="14" t="n">
        <f aca="false">INDEX(plot7!$U:$U, MATCH(SiteSummary!$A11,plot7!$O:$O,0))</f>
        <v>0</v>
      </c>
      <c r="U11" s="14" t="n">
        <f aca="false">INDEX(plot7!$V:$V, MATCH(SiteSummary!$A11,plot7!$O:$O,0))</f>
        <v>0</v>
      </c>
      <c r="V11" s="14" t="n">
        <f aca="false">INDEX(plot7!$W:$W, MATCH(SiteSummary!$A11,plot7!$O:$O,0))</f>
        <v>0</v>
      </c>
      <c r="W11" s="15" t="n">
        <f aca="false">INDEX(plot8!$U:$U, MATCH(SiteSummary!$A11,plot8!$O:$O,0))</f>
        <v>0</v>
      </c>
      <c r="X11" s="15" t="n">
        <f aca="false">INDEX(plot8!$V:$V, MATCH(SiteSummary!$A11,plot8!$O:$O,0))</f>
        <v>0</v>
      </c>
      <c r="Y11" s="15" t="n">
        <f aca="false">INDEX(plot8!$W:$W, MATCH(SiteSummary!$A11,plot8!$O:$O,0))</f>
        <v>0</v>
      </c>
      <c r="AA11" s="16" t="n">
        <f aca="false">SUM(B11,E11,H11,K11,N11,Q11,T11,W11)</f>
        <v>0</v>
      </c>
      <c r="AB11" s="16" t="n">
        <f aca="false">SUM(C11,F11,I11,L11,O11,R11,U11,X11)</f>
        <v>0</v>
      </c>
      <c r="AC11" s="16" t="n">
        <f aca="false">SUM(D11,G11,J11,M11,P11,S11,V11,Y11)</f>
        <v>0</v>
      </c>
    </row>
    <row r="12" customFormat="false" ht="15" hidden="false" customHeight="false" outlineLevel="0" collapsed="false">
      <c r="A12" s="0" t="s">
        <v>18</v>
      </c>
      <c r="B12" s="9" t="n">
        <f aca="false">INDEX(plot1!V:V, MATCH(SiteSummary!$A12,plot1!O:O,0))</f>
        <v>149.676181477578</v>
      </c>
      <c r="C12" s="9" t="n">
        <f aca="false">INDEX(plot1!W:W, MATCH(SiteSummary!$A12,plot1!$O:$O,0))</f>
        <v>109.805188993895</v>
      </c>
      <c r="D12" s="9" t="n">
        <f aca="false">INDEX(plot1!X:X, MATCH(SiteSummary!$A12,plot1!$O:$O,0))</f>
        <v>39.8709924836828</v>
      </c>
      <c r="E12" s="10" t="n">
        <f aca="false">INDEX(plot2!$U:$U, MATCH(SiteSummary!$A12,plot2!$O:$O,0))</f>
        <v>131.090464594977</v>
      </c>
      <c r="F12" s="10" t="n">
        <f aca="false">INDEX(plot2!$V:$V, MATCH(SiteSummary!$A12,plot2!$O:$O,0))</f>
        <v>131.090464594977</v>
      </c>
      <c r="G12" s="10" t="n">
        <f aca="false">INDEX(plot2!$W:$W, MATCH(SiteSummary!$A12,plot2!$O:$O,0))</f>
        <v>0</v>
      </c>
      <c r="H12" s="11" t="n">
        <f aca="false">INDEX(plot3!$U:$U, MATCH(SiteSummary!$A12,plot3!$O:$O,0))</f>
        <v>2398.49375018395</v>
      </c>
      <c r="I12" s="11" t="n">
        <f aca="false">INDEX(plot3!$V:$V, MATCH(SiteSummary!$A12,plot3!$O:$O,0))</f>
        <v>2157.3349591917</v>
      </c>
      <c r="J12" s="11" t="n">
        <f aca="false">INDEX(plot3!$W:$W, MATCH(SiteSummary!$A12,plot3!$O:$O,0))</f>
        <v>241.158790992246</v>
      </c>
      <c r="K12" s="12" t="n">
        <f aca="false">INDEX(plot4!$U:$U, MATCH(SiteSummary!$A12,plot4!$O:$O,0))</f>
        <v>235.615728144718</v>
      </c>
      <c r="L12" s="12" t="n">
        <f aca="false">INDEX(plot4!$V:$V, MATCH(SiteSummary!$A12,plot4!$O:$O,0))</f>
        <v>235.615728144718</v>
      </c>
      <c r="M12" s="12" t="n">
        <f aca="false">INDEX(plot4!$W:$W, MATCH(SiteSummary!$A12,plot4!$O:$O,0))</f>
        <v>0</v>
      </c>
      <c r="N12" s="13" t="n">
        <f aca="false">INDEX(plot5!$U:$U, MATCH(SiteSummary!$A12,plot5!$O:$O,0))</f>
        <v>8.03853259813938</v>
      </c>
      <c r="O12" s="13" t="n">
        <f aca="false">INDEX(plot5!$V:$V, MATCH(SiteSummary!$A12,plot5!$O:$O,0))</f>
        <v>8.03853259813938</v>
      </c>
      <c r="P12" s="13" t="n">
        <f aca="false">INDEX(plot5!$W:$W, MATCH(SiteSummary!$A12,plot5!$O:$O,0))</f>
        <v>0</v>
      </c>
      <c r="Q12" s="6" t="n">
        <f aca="false">INDEX(plot6!$U:$U, MATCH(SiteSummary!$A12,plot6!$O:$O,0))</f>
        <v>0</v>
      </c>
      <c r="R12" s="6" t="n">
        <f aca="false">INDEX(plot6!$V:$V, MATCH(SiteSummary!$A12,plot6!$O:$O,0))</f>
        <v>0</v>
      </c>
      <c r="S12" s="6" t="n">
        <f aca="false">INDEX(plot6!$W:$W, MATCH(SiteSummary!$A12,plot6!$O:$O,0))</f>
        <v>0</v>
      </c>
      <c r="T12" s="14" t="n">
        <f aca="false">INDEX(plot7!$U:$U, MATCH(SiteSummary!$A12,plot7!$O:$O,0))</f>
        <v>0</v>
      </c>
      <c r="U12" s="14" t="n">
        <f aca="false">INDEX(plot7!$V:$V, MATCH(SiteSummary!$A12,plot7!$O:$O,0))</f>
        <v>0</v>
      </c>
      <c r="V12" s="14" t="n">
        <f aca="false">INDEX(plot7!$W:$W, MATCH(SiteSummary!$A12,plot7!$O:$O,0))</f>
        <v>0</v>
      </c>
      <c r="W12" s="15" t="n">
        <f aca="false">INDEX(plot8!$U:$U, MATCH(SiteSummary!$A12,plot8!$O:$O,0))</f>
        <v>0</v>
      </c>
      <c r="X12" s="15" t="n">
        <f aca="false">INDEX(plot8!$V:$V, MATCH(SiteSummary!$A12,plot8!$O:$O,0))</f>
        <v>0</v>
      </c>
      <c r="Y12" s="15" t="n">
        <f aca="false">INDEX(plot8!$W:$W, MATCH(SiteSummary!$A12,plot8!$O:$O,0))</f>
        <v>0</v>
      </c>
      <c r="AA12" s="16" t="n">
        <f aca="false">SUM(B12,E12,H12,K12,N12,Q12,T12,W12)</f>
        <v>2922.91465699936</v>
      </c>
      <c r="AB12" s="16" t="n">
        <f aca="false">SUM(C12,F12,I12,L12,O12,R12,U12,X12)</f>
        <v>2641.88487352343</v>
      </c>
      <c r="AC12" s="16" t="n">
        <f aca="false">SUM(D12,G12,J12,M12,P12,S12,V12,Y12)</f>
        <v>281.029783475928</v>
      </c>
    </row>
    <row r="13" customFormat="false" ht="15" hidden="false" customHeight="false" outlineLevel="0" collapsed="false">
      <c r="A13" s="0" t="s">
        <v>35</v>
      </c>
      <c r="B13" s="9" t="n">
        <f aca="false">INDEX(plot1!V:V, MATCH(SiteSummary!$A13,plot1!O:O,0))</f>
        <v>0</v>
      </c>
      <c r="C13" s="9" t="n">
        <f aca="false">INDEX(plot1!W:W, MATCH(SiteSummary!$A13,plot1!$O:$O,0))</f>
        <v>0</v>
      </c>
      <c r="D13" s="9" t="n">
        <f aca="false">INDEX(plot1!X:X, MATCH(SiteSummary!$A13,plot1!$O:$O,0))</f>
        <v>0</v>
      </c>
      <c r="E13" s="10" t="n">
        <f aca="false">INDEX(plot2!$U:$U, MATCH(SiteSummary!$A13,plot2!$O:$O,0))</f>
        <v>0</v>
      </c>
      <c r="F13" s="10" t="n">
        <f aca="false">INDEX(plot2!$V:$V, MATCH(SiteSummary!$A13,plot2!$O:$O,0))</f>
        <v>0</v>
      </c>
      <c r="G13" s="10" t="n">
        <f aca="false">INDEX(plot2!$W:$W, MATCH(SiteSummary!$A13,plot2!$O:$O,0))</f>
        <v>0</v>
      </c>
      <c r="H13" s="11" t="n">
        <f aca="false">INDEX(plot3!$U:$U, MATCH(SiteSummary!$A13,plot3!$O:$O,0))</f>
        <v>661.747682291514</v>
      </c>
      <c r="I13" s="11" t="n">
        <f aca="false">INDEX(plot3!$V:$V, MATCH(SiteSummary!$A13,plot3!$O:$O,0))</f>
        <v>661.747682291514</v>
      </c>
      <c r="J13" s="11" t="n">
        <f aca="false">INDEX(plot3!$W:$W, MATCH(SiteSummary!$A13,plot3!$O:$O,0))</f>
        <v>0</v>
      </c>
      <c r="K13" s="12" t="n">
        <f aca="false">INDEX(plot4!$U:$U, MATCH(SiteSummary!$A13,plot4!$O:$O,0))</f>
        <v>0</v>
      </c>
      <c r="L13" s="12" t="n">
        <f aca="false">INDEX(plot4!$V:$V, MATCH(SiteSummary!$A13,plot4!$O:$O,0))</f>
        <v>0</v>
      </c>
      <c r="M13" s="12" t="n">
        <f aca="false">INDEX(plot4!$W:$W, MATCH(SiteSummary!$A13,plot4!$O:$O,0))</f>
        <v>0</v>
      </c>
      <c r="N13" s="13" t="n">
        <f aca="false">INDEX(plot5!$U:$U, MATCH(SiteSummary!$A13,plot5!$O:$O,0))</f>
        <v>0</v>
      </c>
      <c r="O13" s="13" t="n">
        <f aca="false">INDEX(plot5!$V:$V, MATCH(SiteSummary!$A13,plot5!$O:$O,0))</f>
        <v>0</v>
      </c>
      <c r="P13" s="13" t="n">
        <f aca="false">INDEX(plot5!$W:$W, MATCH(SiteSummary!$A13,plot5!$O:$O,0))</f>
        <v>0</v>
      </c>
      <c r="Q13" s="6" t="n">
        <f aca="false">INDEX(plot6!$U:$U, MATCH(SiteSummary!$A13,plot6!$O:$O,0))</f>
        <v>0</v>
      </c>
      <c r="R13" s="6" t="n">
        <f aca="false">INDEX(plot6!$V:$V, MATCH(SiteSummary!$A13,plot6!$O:$O,0))</f>
        <v>0</v>
      </c>
      <c r="S13" s="6" t="n">
        <f aca="false">INDEX(plot6!$W:$W, MATCH(SiteSummary!$A13,plot6!$O:$O,0))</f>
        <v>0</v>
      </c>
      <c r="T13" s="14" t="n">
        <f aca="false">INDEX(plot7!$U:$U, MATCH(SiteSummary!$A13,plot7!$O:$O,0))</f>
        <v>0</v>
      </c>
      <c r="U13" s="14" t="n">
        <f aca="false">INDEX(plot7!$V:$V, MATCH(SiteSummary!$A13,plot7!$O:$O,0))</f>
        <v>0</v>
      </c>
      <c r="V13" s="14" t="n">
        <f aca="false">INDEX(plot7!$W:$W, MATCH(SiteSummary!$A13,plot7!$O:$O,0))</f>
        <v>0</v>
      </c>
      <c r="W13" s="15" t="n">
        <f aca="false">INDEX(plot8!$U:$U, MATCH(SiteSummary!$A13,plot8!$O:$O,0))</f>
        <v>0</v>
      </c>
      <c r="X13" s="15" t="n">
        <f aca="false">INDEX(plot8!$V:$V, MATCH(SiteSummary!$A13,plot8!$O:$O,0))</f>
        <v>0</v>
      </c>
      <c r="Y13" s="15" t="n">
        <f aca="false">INDEX(plot8!$W:$W, MATCH(SiteSummary!$A13,plot8!$O:$O,0))</f>
        <v>0</v>
      </c>
      <c r="AA13" s="16" t="n">
        <f aca="false">SUM(B13,E13,H13,K13,N13,Q13,T13,W13)</f>
        <v>661.747682291514</v>
      </c>
      <c r="AB13" s="16" t="n">
        <f aca="false">SUM(C13,F13,I13,L13,O13,R13,U13,X13)</f>
        <v>661.747682291514</v>
      </c>
      <c r="AC13" s="16" t="n">
        <f aca="false">SUM(D13,G13,J13,M13,P13,S13,V13,Y13)</f>
        <v>0</v>
      </c>
    </row>
    <row r="14" customFormat="false" ht="15" hidden="false" customHeight="false" outlineLevel="0" collapsed="false">
      <c r="A14" s="0" t="s">
        <v>73</v>
      </c>
      <c r="B14" s="9" t="n">
        <f aca="false">INDEX(plot1!V:V, MATCH(SiteSummary!$A14,plot1!O:O,0))</f>
        <v>0</v>
      </c>
      <c r="C14" s="9" t="n">
        <f aca="false">INDEX(plot1!W:W, MATCH(SiteSummary!$A14,plot1!$O:$O,0))</f>
        <v>0</v>
      </c>
      <c r="D14" s="9" t="n">
        <f aca="false">INDEX(plot1!X:X, MATCH(SiteSummary!$A14,plot1!$O:$O,0))</f>
        <v>0</v>
      </c>
      <c r="E14" s="10" t="n">
        <f aca="false">INDEX(plot2!$U:$U, MATCH(SiteSummary!$A14,plot2!$O:$O,0))</f>
        <v>0</v>
      </c>
      <c r="F14" s="10" t="n">
        <f aca="false">INDEX(plot2!$V:$V, MATCH(SiteSummary!$A14,plot2!$O:$O,0))</f>
        <v>0</v>
      </c>
      <c r="G14" s="10" t="n">
        <f aca="false">INDEX(plot2!$W:$W, MATCH(SiteSummary!$A14,plot2!$O:$O,0))</f>
        <v>0</v>
      </c>
      <c r="H14" s="11" t="n">
        <f aca="false">INDEX(plot3!$U:$U, MATCH(SiteSummary!$A14,plot3!$O:$O,0))</f>
        <v>0</v>
      </c>
      <c r="I14" s="11" t="n">
        <f aca="false">INDEX(plot3!$V:$V, MATCH(SiteSummary!$A14,plot3!$O:$O,0))</f>
        <v>0</v>
      </c>
      <c r="J14" s="11" t="n">
        <f aca="false">INDEX(plot3!$W:$W, MATCH(SiteSummary!$A14,plot3!$O:$O,0))</f>
        <v>0</v>
      </c>
      <c r="K14" s="12" t="n">
        <f aca="false">INDEX(plot4!$U:$U, MATCH(SiteSummary!$A14,plot4!$O:$O,0))</f>
        <v>0</v>
      </c>
      <c r="L14" s="12" t="n">
        <f aca="false">INDEX(plot4!$V:$V, MATCH(SiteSummary!$A14,plot4!$O:$O,0))</f>
        <v>0</v>
      </c>
      <c r="M14" s="12" t="n">
        <f aca="false">INDEX(plot4!$W:$W, MATCH(SiteSummary!$A14,plot4!$O:$O,0))</f>
        <v>0</v>
      </c>
      <c r="N14" s="13" t="n">
        <f aca="false">INDEX(plot5!$U:$U, MATCH(SiteSummary!$A14,plot5!$O:$O,0))</f>
        <v>0</v>
      </c>
      <c r="O14" s="13" t="n">
        <f aca="false">INDEX(plot5!$V:$V, MATCH(SiteSummary!$A14,plot5!$O:$O,0))</f>
        <v>0</v>
      </c>
      <c r="P14" s="13" t="n">
        <f aca="false">INDEX(plot5!$W:$W, MATCH(SiteSummary!$A14,plot5!$O:$O,0))</f>
        <v>0</v>
      </c>
      <c r="Q14" s="6" t="n">
        <f aca="false">INDEX(plot6!$U:$U, MATCH(SiteSummary!$A14,plot6!$O:$O,0))</f>
        <v>0</v>
      </c>
      <c r="R14" s="6" t="n">
        <f aca="false">INDEX(plot6!$V:$V, MATCH(SiteSummary!$A14,plot6!$O:$O,0))</f>
        <v>0</v>
      </c>
      <c r="S14" s="6" t="n">
        <f aca="false">INDEX(plot6!$W:$W, MATCH(SiteSummary!$A14,plot6!$O:$O,0))</f>
        <v>0</v>
      </c>
      <c r="T14" s="14" t="n">
        <f aca="false">INDEX(plot7!$U:$U, MATCH(SiteSummary!$A14,plot7!$O:$O,0))</f>
        <v>0</v>
      </c>
      <c r="U14" s="14" t="n">
        <f aca="false">INDEX(plot7!$V:$V, MATCH(SiteSummary!$A14,plot7!$O:$O,0))</f>
        <v>0</v>
      </c>
      <c r="V14" s="14" t="n">
        <f aca="false">INDEX(plot7!$W:$W, MATCH(SiteSummary!$A14,plot7!$O:$O,0))</f>
        <v>0</v>
      </c>
      <c r="W14" s="15" t="n">
        <f aca="false">INDEX(plot8!$U:$U, MATCH(SiteSummary!$A14,plot8!$O:$O,0))</f>
        <v>0</v>
      </c>
      <c r="X14" s="15" t="n">
        <f aca="false">INDEX(plot8!$V:$V, MATCH(SiteSummary!$A14,plot8!$O:$O,0))</f>
        <v>0</v>
      </c>
      <c r="Y14" s="15" t="n">
        <f aca="false">INDEX(plot8!$W:$W, MATCH(SiteSummary!$A14,plot8!$O:$O,0))</f>
        <v>0</v>
      </c>
      <c r="AA14" s="16" t="n">
        <f aca="false">SUM(B14,E14,H14,K14,N14,Q14,T14,W14)</f>
        <v>0</v>
      </c>
      <c r="AB14" s="16" t="n">
        <f aca="false">SUM(C14,F14,I14,L14,O14,R14,U14,X14)</f>
        <v>0</v>
      </c>
      <c r="AC14" s="16" t="n">
        <f aca="false">SUM(D14,G14,J14,M14,P14,S14,V14,Y14)</f>
        <v>0</v>
      </c>
    </row>
    <row r="15" customFormat="false" ht="15" hidden="false" customHeight="false" outlineLevel="0" collapsed="false">
      <c r="A15" s="0" t="s">
        <v>23</v>
      </c>
      <c r="B15" s="9" t="n">
        <f aca="false">INDEX(plot1!V:V, MATCH(SiteSummary!$A15,plot1!O:O,0))</f>
        <v>2298.87260194287</v>
      </c>
      <c r="C15" s="9" t="n">
        <f aca="false">INDEX(plot1!W:W, MATCH(SiteSummary!$A15,plot1!$O:$O,0))</f>
        <v>2298.87260194287</v>
      </c>
      <c r="D15" s="9" t="n">
        <f aca="false">INDEX(plot1!X:X, MATCH(SiteSummary!$A15,plot1!$O:$O,0))</f>
        <v>0</v>
      </c>
      <c r="E15" s="10" t="n">
        <f aca="false">INDEX(plot2!$U:$U, MATCH(SiteSummary!$A15,plot2!$O:$O,0))</f>
        <v>2643.09764656547</v>
      </c>
      <c r="F15" s="10" t="n">
        <f aca="false">INDEX(plot2!$V:$V, MATCH(SiteSummary!$A15,plot2!$O:$O,0))</f>
        <v>2640.34585614858</v>
      </c>
      <c r="G15" s="10" t="n">
        <f aca="false">INDEX(plot2!$W:$W, MATCH(SiteSummary!$A15,plot2!$O:$O,0))</f>
        <v>2.75179041688912</v>
      </c>
      <c r="H15" s="11" t="n">
        <f aca="false">INDEX(plot3!$U:$U, MATCH(SiteSummary!$A15,plot3!$O:$O,0))</f>
        <v>2183.24706107018</v>
      </c>
      <c r="I15" s="11" t="n">
        <f aca="false">INDEX(plot3!$V:$V, MATCH(SiteSummary!$A15,plot3!$O:$O,0))</f>
        <v>2166.6580912302</v>
      </c>
      <c r="J15" s="11" t="n">
        <f aca="false">INDEX(plot3!$W:$W, MATCH(SiteSummary!$A15,plot3!$O:$O,0))</f>
        <v>16.5889698399811</v>
      </c>
      <c r="K15" s="12" t="n">
        <f aca="false">INDEX(plot4!$U:$U, MATCH(SiteSummary!$A15,plot4!$O:$O,0))</f>
        <v>1482.62858168794</v>
      </c>
      <c r="L15" s="12" t="n">
        <f aca="false">INDEX(plot4!$V:$V, MATCH(SiteSummary!$A15,plot4!$O:$O,0))</f>
        <v>1235.75316202011</v>
      </c>
      <c r="M15" s="12" t="n">
        <f aca="false">INDEX(plot4!$W:$W, MATCH(SiteSummary!$A15,plot4!$O:$O,0))</f>
        <v>246.875419667831</v>
      </c>
      <c r="N15" s="13" t="n">
        <f aca="false">INDEX(plot5!$U:$U, MATCH(SiteSummary!$A15,plot5!$O:$O,0))</f>
        <v>1149.67507764894</v>
      </c>
      <c r="O15" s="13" t="n">
        <f aca="false">INDEX(plot5!$V:$V, MATCH(SiteSummary!$A15,plot5!$O:$O,0))</f>
        <v>1149.67507764894</v>
      </c>
      <c r="P15" s="13" t="n">
        <f aca="false">INDEX(plot5!$W:$W, MATCH(SiteSummary!$A15,plot5!$O:$O,0))</f>
        <v>0</v>
      </c>
      <c r="Q15" s="6" t="n">
        <f aca="false">INDEX(plot6!$U:$U, MATCH(SiteSummary!$A15,plot6!$O:$O,0))</f>
        <v>764.716918304507</v>
      </c>
      <c r="R15" s="6" t="n">
        <f aca="false">INDEX(plot6!$V:$V, MATCH(SiteSummary!$A15,plot6!$O:$O,0))</f>
        <v>764.716918304507</v>
      </c>
      <c r="S15" s="6" t="n">
        <f aca="false">INDEX(plot6!$W:$W, MATCH(SiteSummary!$A15,plot6!$O:$O,0))</f>
        <v>0</v>
      </c>
      <c r="T15" s="14" t="n">
        <f aca="false">INDEX(plot7!$U:$U, MATCH(SiteSummary!$A15,plot7!$O:$O,0))</f>
        <v>2666.99106103837</v>
      </c>
      <c r="U15" s="14" t="n">
        <f aca="false">INDEX(plot7!$V:$V, MATCH(SiteSummary!$A15,plot7!$O:$O,0))</f>
        <v>2513.17510451534</v>
      </c>
      <c r="V15" s="14" t="n">
        <f aca="false">INDEX(plot7!$W:$W, MATCH(SiteSummary!$A15,plot7!$O:$O,0))</f>
        <v>153.815956523029</v>
      </c>
      <c r="W15" s="15" t="n">
        <f aca="false">INDEX(plot8!$U:$U, MATCH(SiteSummary!$A15,plot8!$O:$O,0))</f>
        <v>2080.95105821517</v>
      </c>
      <c r="X15" s="15" t="n">
        <f aca="false">INDEX(plot8!$V:$V, MATCH(SiteSummary!$A15,plot8!$O:$O,0))</f>
        <v>1753.32413556634</v>
      </c>
      <c r="Y15" s="15" t="n">
        <f aca="false">INDEX(plot8!$W:$W, MATCH(SiteSummary!$A15,plot8!$O:$O,0))</f>
        <v>327.626922648831</v>
      </c>
      <c r="AA15" s="16" t="n">
        <f aca="false">SUM(B15,E15,H15,K15,N15,Q15,T15,W15)</f>
        <v>15270.1800064735</v>
      </c>
      <c r="AB15" s="16" t="n">
        <f aca="false">SUM(C15,F15,I15,L15,O15,R15,U15,X15)</f>
        <v>14522.5209473769</v>
      </c>
      <c r="AC15" s="16" t="n">
        <f aca="false">SUM(D15,G15,J15,M15,P15,S15,V15,Y15)</f>
        <v>747.659059096562</v>
      </c>
    </row>
    <row r="16" customFormat="false" ht="15" hidden="false" customHeight="false" outlineLevel="0" collapsed="false">
      <c r="A16" s="0" t="s">
        <v>24</v>
      </c>
      <c r="B16" s="9" t="n">
        <f aca="false">INDEX(plot1!V:V, MATCH(SiteSummary!$A16,plot1!O:O,0))</f>
        <v>7237.8008080457</v>
      </c>
      <c r="C16" s="9" t="n">
        <f aca="false">INDEX(plot1!W:W, MATCH(SiteSummary!$A16,plot1!$O:$O,0))</f>
        <v>7237.8008080457</v>
      </c>
      <c r="D16" s="9" t="n">
        <f aca="false">INDEX(plot1!X:X, MATCH(SiteSummary!$A16,plot1!$O:$O,0))</f>
        <v>0</v>
      </c>
      <c r="E16" s="10" t="n">
        <f aca="false">INDEX(plot2!$U:$U, MATCH(SiteSummary!$A16,plot2!$O:$O,0))</f>
        <v>392.428326566588</v>
      </c>
      <c r="F16" s="10" t="n">
        <f aca="false">INDEX(plot2!$V:$V, MATCH(SiteSummary!$A16,plot2!$O:$O,0))</f>
        <v>392.428326566588</v>
      </c>
      <c r="G16" s="10" t="n">
        <f aca="false">INDEX(plot2!$W:$W, MATCH(SiteSummary!$A16,plot2!$O:$O,0))</f>
        <v>0</v>
      </c>
      <c r="H16" s="11" t="n">
        <f aca="false">INDEX(plot3!$U:$U, MATCH(SiteSummary!$A16,plot3!$O:$O,0))</f>
        <v>1134.59255081656</v>
      </c>
      <c r="I16" s="11" t="n">
        <f aca="false">INDEX(plot3!$V:$V, MATCH(SiteSummary!$A16,plot3!$O:$O,0))</f>
        <v>1134.59255081656</v>
      </c>
      <c r="J16" s="11" t="n">
        <f aca="false">INDEX(plot3!$W:$W, MATCH(SiteSummary!$A16,plot3!$O:$O,0))</f>
        <v>0</v>
      </c>
      <c r="K16" s="12" t="n">
        <f aca="false">INDEX(plot4!$U:$U, MATCH(SiteSummary!$A16,plot4!$O:$O,0))</f>
        <v>1884.20240008267</v>
      </c>
      <c r="L16" s="12" t="n">
        <f aca="false">INDEX(plot4!$V:$V, MATCH(SiteSummary!$A16,plot4!$O:$O,0))</f>
        <v>1884.20240008267</v>
      </c>
      <c r="M16" s="12" t="n">
        <f aca="false">INDEX(plot4!$W:$W, MATCH(SiteSummary!$A16,plot4!$O:$O,0))</f>
        <v>0</v>
      </c>
      <c r="N16" s="13" t="n">
        <f aca="false">INDEX(plot5!$U:$U, MATCH(SiteSummary!$A16,plot5!$O:$O,0))</f>
        <v>1238.36451526114</v>
      </c>
      <c r="O16" s="13" t="n">
        <f aca="false">INDEX(plot5!$V:$V, MATCH(SiteSummary!$A16,plot5!$O:$O,0))</f>
        <v>1238.36451526114</v>
      </c>
      <c r="P16" s="13" t="n">
        <f aca="false">INDEX(plot5!$W:$W, MATCH(SiteSummary!$A16,plot5!$O:$O,0))</f>
        <v>0</v>
      </c>
      <c r="Q16" s="6" t="n">
        <f aca="false">INDEX(plot6!$U:$U, MATCH(SiteSummary!$A16,plot6!$O:$O,0))</f>
        <v>380.056800082666</v>
      </c>
      <c r="R16" s="6" t="n">
        <f aca="false">INDEX(plot6!$V:$V, MATCH(SiteSummary!$A16,plot6!$O:$O,0))</f>
        <v>380.056800082666</v>
      </c>
      <c r="S16" s="6" t="n">
        <f aca="false">INDEX(plot6!$W:$W, MATCH(SiteSummary!$A16,plot6!$O:$O,0))</f>
        <v>0</v>
      </c>
      <c r="T16" s="14" t="n">
        <f aca="false">INDEX(plot7!$U:$U, MATCH(SiteSummary!$A16,plot7!$O:$O,0))</f>
        <v>1074.2135369907</v>
      </c>
      <c r="U16" s="14" t="n">
        <f aca="false">INDEX(plot7!$V:$V, MATCH(SiteSummary!$A16,plot7!$O:$O,0))</f>
        <v>1074.2135369907</v>
      </c>
      <c r="V16" s="14" t="n">
        <f aca="false">INDEX(plot7!$W:$W, MATCH(SiteSummary!$A16,plot7!$O:$O,0))</f>
        <v>0</v>
      </c>
      <c r="W16" s="15" t="n">
        <f aca="false">INDEX(plot8!$U:$U, MATCH(SiteSummary!$A16,plot8!$O:$O,0))</f>
        <v>3858.13061070191</v>
      </c>
      <c r="X16" s="15" t="n">
        <f aca="false">INDEX(plot8!$V:$V, MATCH(SiteSummary!$A16,plot8!$O:$O,0))</f>
        <v>3858.13061070191</v>
      </c>
      <c r="Y16" s="15" t="n">
        <f aca="false">INDEX(plot8!$W:$W, MATCH(SiteSummary!$A16,plot8!$O:$O,0))</f>
        <v>0</v>
      </c>
      <c r="AA16" s="16" t="n">
        <f aca="false">SUM(B16,E16,H16,K16,N16,Q16,T16,W16)</f>
        <v>17199.7895485479</v>
      </c>
      <c r="AB16" s="16" t="n">
        <f aca="false">SUM(C16,F16,I16,L16,O16,R16,U16,X16)</f>
        <v>17199.7895485479</v>
      </c>
      <c r="AC16" s="16" t="n">
        <f aca="false">SUM(D16,G16,J16,M16,P16,S16,V16,Y16)</f>
        <v>0</v>
      </c>
    </row>
    <row r="17" customFormat="false" ht="15" hidden="false" customHeight="false" outlineLevel="0" collapsed="false">
      <c r="A17" s="0" t="s">
        <v>74</v>
      </c>
      <c r="B17" s="9" t="n">
        <f aca="false">INDEX(plot1!V:V, MATCH(SiteSummary!$A17,plot1!O:O,0))</f>
        <v>0</v>
      </c>
      <c r="C17" s="9" t="n">
        <f aca="false">INDEX(plot1!W:W, MATCH(SiteSummary!$A17,plot1!$O:$O,0))</f>
        <v>0</v>
      </c>
      <c r="D17" s="9" t="n">
        <f aca="false">INDEX(plot1!X:X, MATCH(SiteSummary!$A17,plot1!$O:$O,0))</f>
        <v>0</v>
      </c>
      <c r="E17" s="10" t="n">
        <f aca="false">INDEX(plot2!$U:$U, MATCH(SiteSummary!$A17,plot2!$O:$O,0))</f>
        <v>0</v>
      </c>
      <c r="F17" s="10" t="n">
        <f aca="false">INDEX(plot2!$V:$V, MATCH(SiteSummary!$A17,plot2!$O:$O,0))</f>
        <v>0</v>
      </c>
      <c r="G17" s="10" t="n">
        <f aca="false">INDEX(plot2!$W:$W, MATCH(SiteSummary!$A17,plot2!$O:$O,0))</f>
        <v>0</v>
      </c>
      <c r="H17" s="11" t="n">
        <f aca="false">INDEX(plot3!$U:$U, MATCH(SiteSummary!$A17,plot3!$O:$O,0))</f>
        <v>0</v>
      </c>
      <c r="I17" s="11" t="n">
        <f aca="false">INDEX(plot3!$V:$V, MATCH(SiteSummary!$A17,plot3!$O:$O,0))</f>
        <v>0</v>
      </c>
      <c r="J17" s="11" t="n">
        <f aca="false">INDEX(plot3!$W:$W, MATCH(SiteSummary!$A17,plot3!$O:$O,0))</f>
        <v>0</v>
      </c>
      <c r="K17" s="12" t="n">
        <f aca="false">INDEX(plot4!$U:$U, MATCH(SiteSummary!$A17,plot4!$O:$O,0))</f>
        <v>0</v>
      </c>
      <c r="L17" s="12" t="n">
        <f aca="false">INDEX(plot4!$V:$V, MATCH(SiteSummary!$A17,plot4!$O:$O,0))</f>
        <v>0</v>
      </c>
      <c r="M17" s="12" t="n">
        <f aca="false">INDEX(plot4!$W:$W, MATCH(SiteSummary!$A17,plot4!$O:$O,0))</f>
        <v>0</v>
      </c>
      <c r="N17" s="13" t="n">
        <f aca="false">INDEX(plot5!$U:$U, MATCH(SiteSummary!$A17,plot5!$O:$O,0))</f>
        <v>0</v>
      </c>
      <c r="O17" s="13" t="n">
        <f aca="false">INDEX(plot5!$V:$V, MATCH(SiteSummary!$A17,plot5!$O:$O,0))</f>
        <v>0</v>
      </c>
      <c r="P17" s="13" t="n">
        <f aca="false">INDEX(plot5!$W:$W, MATCH(SiteSummary!$A17,plot5!$O:$O,0))</f>
        <v>0</v>
      </c>
      <c r="Q17" s="6" t="n">
        <f aca="false">INDEX(plot6!$U:$U, MATCH(SiteSummary!$A17,plot6!$O:$O,0))</f>
        <v>0</v>
      </c>
      <c r="R17" s="6" t="n">
        <f aca="false">INDEX(plot6!$V:$V, MATCH(SiteSummary!$A17,plot6!$O:$O,0))</f>
        <v>0</v>
      </c>
      <c r="S17" s="6" t="n">
        <f aca="false">INDEX(plot6!$W:$W, MATCH(SiteSummary!$A17,plot6!$O:$O,0))</f>
        <v>0</v>
      </c>
      <c r="T17" s="14" t="n">
        <f aca="false">INDEX(plot7!$U:$U, MATCH(SiteSummary!$A17,plot7!$O:$O,0))</f>
        <v>0</v>
      </c>
      <c r="U17" s="14" t="n">
        <f aca="false">INDEX(plot7!$V:$V, MATCH(SiteSummary!$A17,plot7!$O:$O,0))</f>
        <v>0</v>
      </c>
      <c r="V17" s="14" t="n">
        <f aca="false">INDEX(plot7!$W:$W, MATCH(SiteSummary!$A17,plot7!$O:$O,0))</f>
        <v>0</v>
      </c>
      <c r="W17" s="15" t="n">
        <f aca="false">INDEX(plot8!$U:$U, MATCH(SiteSummary!$A17,plot8!$O:$O,0))</f>
        <v>0</v>
      </c>
      <c r="X17" s="15" t="n">
        <f aca="false">INDEX(plot8!$V:$V, MATCH(SiteSummary!$A17,plot8!$O:$O,0))</f>
        <v>0</v>
      </c>
      <c r="Y17" s="15" t="n">
        <f aca="false">INDEX(plot8!$W:$W, MATCH(SiteSummary!$A17,plot8!$O:$O,0))</f>
        <v>0</v>
      </c>
      <c r="AA17" s="16" t="n">
        <f aca="false">SUM(B17,E17,H17,K17,N17,Q17,T17,W17)</f>
        <v>0</v>
      </c>
      <c r="AB17" s="16" t="n">
        <f aca="false">SUM(C17,F17,I17,L17,O17,R17,U17,X17)</f>
        <v>0</v>
      </c>
      <c r="AC17" s="16" t="n">
        <f aca="false">SUM(D17,G17,J17,M17,P17,S17,V17,Y17)</f>
        <v>0</v>
      </c>
    </row>
    <row r="18" customFormat="false" ht="15" hidden="false" customHeight="false" outlineLevel="0" collapsed="false">
      <c r="A18" s="0" t="s">
        <v>75</v>
      </c>
      <c r="B18" s="9" t="n">
        <f aca="false">INDEX(plot1!V:V, MATCH(SiteSummary!$A18,plot1!O:O,0))</f>
        <v>0</v>
      </c>
      <c r="C18" s="9" t="n">
        <f aca="false">INDEX(plot1!W:W, MATCH(SiteSummary!$A18,plot1!$O:$O,0))</f>
        <v>0</v>
      </c>
      <c r="D18" s="9" t="n">
        <f aca="false">INDEX(plot1!X:X, MATCH(SiteSummary!$A18,plot1!$O:$O,0))</f>
        <v>0</v>
      </c>
      <c r="E18" s="10" t="n">
        <f aca="false">INDEX(plot2!$U:$U, MATCH(SiteSummary!$A18,plot2!$O:$O,0))</f>
        <v>0</v>
      </c>
      <c r="F18" s="10" t="n">
        <f aca="false">INDEX(plot2!$V:$V, MATCH(SiteSummary!$A18,plot2!$O:$O,0))</f>
        <v>0</v>
      </c>
      <c r="G18" s="10" t="n">
        <f aca="false">INDEX(plot2!$W:$W, MATCH(SiteSummary!$A18,plot2!$O:$O,0))</f>
        <v>0</v>
      </c>
      <c r="H18" s="11" t="n">
        <f aca="false">INDEX(plot3!$U:$U, MATCH(SiteSummary!$A18,plot3!$O:$O,0))</f>
        <v>0</v>
      </c>
      <c r="I18" s="11" t="n">
        <f aca="false">INDEX(plot3!$V:$V, MATCH(SiteSummary!$A18,plot3!$O:$O,0))</f>
        <v>0</v>
      </c>
      <c r="J18" s="11" t="n">
        <f aca="false">INDEX(plot3!$W:$W, MATCH(SiteSummary!$A18,plot3!$O:$O,0))</f>
        <v>0</v>
      </c>
      <c r="K18" s="12" t="n">
        <f aca="false">INDEX(plot4!$U:$U, MATCH(SiteSummary!$A18,plot4!$O:$O,0))</f>
        <v>0</v>
      </c>
      <c r="L18" s="12" t="n">
        <f aca="false">INDEX(plot4!$V:$V, MATCH(SiteSummary!$A18,plot4!$O:$O,0))</f>
        <v>0</v>
      </c>
      <c r="M18" s="12" t="n">
        <f aca="false">INDEX(plot4!$W:$W, MATCH(SiteSummary!$A18,plot4!$O:$O,0))</f>
        <v>0</v>
      </c>
      <c r="N18" s="13" t="n">
        <f aca="false">INDEX(plot5!$U:$U, MATCH(SiteSummary!$A18,plot5!$O:$O,0))</f>
        <v>0</v>
      </c>
      <c r="O18" s="13" t="n">
        <f aca="false">INDEX(plot5!$V:$V, MATCH(SiteSummary!$A18,plot5!$O:$O,0))</f>
        <v>0</v>
      </c>
      <c r="P18" s="13" t="n">
        <f aca="false">INDEX(plot5!$W:$W, MATCH(SiteSummary!$A18,plot5!$O:$O,0))</f>
        <v>0</v>
      </c>
      <c r="Q18" s="6" t="n">
        <f aca="false">INDEX(plot6!$U:$U, MATCH(SiteSummary!$A18,plot6!$O:$O,0))</f>
        <v>0</v>
      </c>
      <c r="R18" s="6" t="n">
        <f aca="false">INDEX(plot6!$V:$V, MATCH(SiteSummary!$A18,plot6!$O:$O,0))</f>
        <v>0</v>
      </c>
      <c r="S18" s="6" t="n">
        <f aca="false">INDEX(plot6!$W:$W, MATCH(SiteSummary!$A18,plot6!$O:$O,0))</f>
        <v>0</v>
      </c>
      <c r="T18" s="14" t="n">
        <f aca="false">INDEX(plot7!$U:$U, MATCH(SiteSummary!$A18,plot7!$O:$O,0))</f>
        <v>0</v>
      </c>
      <c r="U18" s="14" t="n">
        <f aca="false">INDEX(plot7!$V:$V, MATCH(SiteSummary!$A18,plot7!$O:$O,0))</f>
        <v>0</v>
      </c>
      <c r="V18" s="14" t="n">
        <f aca="false">INDEX(plot7!$W:$W, MATCH(SiteSummary!$A18,plot7!$O:$O,0))</f>
        <v>0</v>
      </c>
      <c r="W18" s="15" t="n">
        <f aca="false">INDEX(plot8!$U:$U, MATCH(SiteSummary!$A18,plot8!$O:$O,0))</f>
        <v>0</v>
      </c>
      <c r="X18" s="15" t="n">
        <f aca="false">INDEX(plot8!$V:$V, MATCH(SiteSummary!$A18,plot8!$O:$O,0))</f>
        <v>0</v>
      </c>
      <c r="Y18" s="15" t="n">
        <f aca="false">INDEX(plot8!$W:$W, MATCH(SiteSummary!$A18,plot8!$O:$O,0))</f>
        <v>0</v>
      </c>
      <c r="AA18" s="16" t="n">
        <f aca="false">SUM(B18,E18,H18,K18,N18,Q18,T18,W18)</f>
        <v>0</v>
      </c>
      <c r="AB18" s="16" t="n">
        <f aca="false">SUM(C18,F18,I18,L18,O18,R18,U18,X18)</f>
        <v>0</v>
      </c>
      <c r="AC18" s="16" t="n">
        <f aca="false">SUM(D18,G18,J18,M18,P18,S18,V18,Y18)</f>
        <v>0</v>
      </c>
    </row>
    <row r="19" customFormat="false" ht="15" hidden="false" customHeight="false" outlineLevel="0" collapsed="false">
      <c r="A19" s="0" t="s">
        <v>76</v>
      </c>
      <c r="B19" s="9" t="n">
        <f aca="false">INDEX(plot1!V:V, MATCH(SiteSummary!$A19,plot1!O:O,0))</f>
        <v>0</v>
      </c>
      <c r="C19" s="9" t="n">
        <f aca="false">INDEX(plot1!W:W, MATCH(SiteSummary!$A19,plot1!$O:$O,0))</f>
        <v>0</v>
      </c>
      <c r="D19" s="9" t="n">
        <f aca="false">INDEX(plot1!X:X, MATCH(SiteSummary!$A19,plot1!$O:$O,0))</f>
        <v>0</v>
      </c>
      <c r="E19" s="10" t="n">
        <f aca="false">INDEX(plot2!$U:$U, MATCH(SiteSummary!$A19,plot2!$O:$O,0))</f>
        <v>0</v>
      </c>
      <c r="F19" s="10" t="n">
        <f aca="false">INDEX(plot2!$V:$V, MATCH(SiteSummary!$A19,plot2!$O:$O,0))</f>
        <v>0</v>
      </c>
      <c r="G19" s="10" t="n">
        <f aca="false">INDEX(plot2!$W:$W, MATCH(SiteSummary!$A19,plot2!$O:$O,0))</f>
        <v>0</v>
      </c>
      <c r="H19" s="11" t="n">
        <f aca="false">INDEX(plot3!$U:$U, MATCH(SiteSummary!$A19,plot3!$O:$O,0))</f>
        <v>0</v>
      </c>
      <c r="I19" s="11" t="n">
        <f aca="false">INDEX(plot3!$V:$V, MATCH(SiteSummary!$A19,plot3!$O:$O,0))</f>
        <v>0</v>
      </c>
      <c r="J19" s="11" t="n">
        <f aca="false">INDEX(plot3!$W:$W, MATCH(SiteSummary!$A19,plot3!$O:$O,0))</f>
        <v>0</v>
      </c>
      <c r="K19" s="12" t="n">
        <f aca="false">INDEX(plot4!$U:$U, MATCH(SiteSummary!$A19,plot4!$O:$O,0))</f>
        <v>0</v>
      </c>
      <c r="L19" s="12" t="n">
        <f aca="false">INDEX(plot4!$V:$V, MATCH(SiteSummary!$A19,plot4!$O:$O,0))</f>
        <v>0</v>
      </c>
      <c r="M19" s="12" t="n">
        <f aca="false">INDEX(plot4!$W:$W, MATCH(SiteSummary!$A19,plot4!$O:$O,0))</f>
        <v>0</v>
      </c>
      <c r="N19" s="13" t="n">
        <f aca="false">INDEX(plot5!$U:$U, MATCH(SiteSummary!$A19,plot5!$O:$O,0))</f>
        <v>0</v>
      </c>
      <c r="O19" s="13" t="n">
        <f aca="false">INDEX(plot5!$V:$V, MATCH(SiteSummary!$A19,plot5!$O:$O,0))</f>
        <v>0</v>
      </c>
      <c r="P19" s="13" t="n">
        <f aca="false">INDEX(plot5!$W:$W, MATCH(SiteSummary!$A19,plot5!$O:$O,0))</f>
        <v>0</v>
      </c>
      <c r="Q19" s="6" t="n">
        <f aca="false">INDEX(plot6!$U:$U, MATCH(SiteSummary!$A19,plot6!$O:$O,0))</f>
        <v>0</v>
      </c>
      <c r="R19" s="6" t="n">
        <f aca="false">INDEX(plot6!$V:$V, MATCH(SiteSummary!$A19,plot6!$O:$O,0))</f>
        <v>0</v>
      </c>
      <c r="S19" s="6" t="n">
        <f aca="false">INDEX(plot6!$W:$W, MATCH(SiteSummary!$A19,plot6!$O:$O,0))</f>
        <v>0</v>
      </c>
      <c r="T19" s="14" t="n">
        <f aca="false">INDEX(plot7!$U:$U, MATCH(SiteSummary!$A19,plot7!$O:$O,0))</f>
        <v>0</v>
      </c>
      <c r="U19" s="14" t="n">
        <f aca="false">INDEX(plot7!$V:$V, MATCH(SiteSummary!$A19,plot7!$O:$O,0))</f>
        <v>0</v>
      </c>
      <c r="V19" s="14" t="n">
        <f aca="false">INDEX(plot7!$W:$W, MATCH(SiteSummary!$A19,plot7!$O:$O,0))</f>
        <v>0</v>
      </c>
      <c r="W19" s="15" t="n">
        <f aca="false">INDEX(plot8!$U:$U, MATCH(SiteSummary!$A19,plot8!$O:$O,0))</f>
        <v>0</v>
      </c>
      <c r="X19" s="15" t="n">
        <f aca="false">INDEX(plot8!$V:$V, MATCH(SiteSummary!$A19,plot8!$O:$O,0))</f>
        <v>0</v>
      </c>
      <c r="Y19" s="15" t="n">
        <f aca="false">INDEX(plot8!$W:$W, MATCH(SiteSummary!$A19,plot8!$O:$O,0))</f>
        <v>0</v>
      </c>
      <c r="AA19" s="16" t="n">
        <f aca="false">SUM(B19,E19,H19,K19,N19,Q19,T19,W19)</f>
        <v>0</v>
      </c>
      <c r="AB19" s="16" t="n">
        <f aca="false">SUM(C19,F19,I19,L19,O19,R19,U19,X19)</f>
        <v>0</v>
      </c>
      <c r="AC19" s="16" t="n">
        <f aca="false">SUM(D19,G19,J19,M19,P19,S19,V19,Y19)</f>
        <v>0</v>
      </c>
    </row>
    <row r="20" customFormat="false" ht="15" hidden="false" customHeight="false" outlineLevel="0" collapsed="false">
      <c r="A20" s="0" t="s">
        <v>25</v>
      </c>
      <c r="B20" s="9" t="n">
        <f aca="false">INDEX(plot1!V:V, MATCH(SiteSummary!$A20,plot1!O:O,0))</f>
        <v>84.4238860811922</v>
      </c>
      <c r="C20" s="9" t="n">
        <f aca="false">INDEX(plot1!W:W, MATCH(SiteSummary!$A20,plot1!$O:$O,0))</f>
        <v>84.4238860811922</v>
      </c>
      <c r="D20" s="9" t="n">
        <f aca="false">INDEX(plot1!X:X, MATCH(SiteSummary!$A20,plot1!$O:$O,0))</f>
        <v>0</v>
      </c>
      <c r="E20" s="10" t="n">
        <f aca="false">INDEX(plot2!$U:$U, MATCH(SiteSummary!$A20,plot2!$O:$O,0))</f>
        <v>406.625205706938</v>
      </c>
      <c r="F20" s="10" t="n">
        <f aca="false">INDEX(plot2!$V:$V, MATCH(SiteSummary!$A20,plot2!$O:$O,0))</f>
        <v>406.625205706938</v>
      </c>
      <c r="G20" s="10" t="n">
        <f aca="false">INDEX(plot2!$W:$W, MATCH(SiteSummary!$A20,plot2!$O:$O,0))</f>
        <v>0</v>
      </c>
      <c r="H20" s="11" t="n">
        <f aca="false">INDEX(plot3!$U:$U, MATCH(SiteSummary!$A20,plot3!$O:$O,0))</f>
        <v>0</v>
      </c>
      <c r="I20" s="11" t="n">
        <f aca="false">INDEX(plot3!$V:$V, MATCH(SiteSummary!$A20,plot3!$O:$O,0))</f>
        <v>0</v>
      </c>
      <c r="J20" s="11" t="n">
        <f aca="false">INDEX(plot3!$W:$W, MATCH(SiteSummary!$A20,plot3!$O:$O,0))</f>
        <v>0</v>
      </c>
      <c r="K20" s="12" t="n">
        <f aca="false">INDEX(plot4!$U:$U, MATCH(SiteSummary!$A20,plot4!$O:$O,0))</f>
        <v>1604.60832973591</v>
      </c>
      <c r="L20" s="12" t="n">
        <f aca="false">INDEX(plot4!$V:$V, MATCH(SiteSummary!$A20,plot4!$O:$O,0))</f>
        <v>1604.60832973591</v>
      </c>
      <c r="M20" s="12" t="n">
        <f aca="false">INDEX(plot4!$W:$W, MATCH(SiteSummary!$A20,plot4!$O:$O,0))</f>
        <v>0</v>
      </c>
      <c r="N20" s="13" t="n">
        <f aca="false">INDEX(plot5!$U:$U, MATCH(SiteSummary!$A20,plot5!$O:$O,0))</f>
        <v>1060.35134392702</v>
      </c>
      <c r="O20" s="13" t="n">
        <f aca="false">INDEX(plot5!$V:$V, MATCH(SiteSummary!$A20,plot5!$O:$O,0))</f>
        <v>980.079731846255</v>
      </c>
      <c r="P20" s="13" t="n">
        <f aca="false">INDEX(plot5!$W:$W, MATCH(SiteSummary!$A20,plot5!$O:$O,0))</f>
        <v>80.2716120807621</v>
      </c>
      <c r="Q20" s="6" t="n">
        <f aca="false">INDEX(plot6!$U:$U, MATCH(SiteSummary!$A20,plot6!$O:$O,0))</f>
        <v>2022.74052402574</v>
      </c>
      <c r="R20" s="6" t="n">
        <f aca="false">INDEX(plot6!$V:$V, MATCH(SiteSummary!$A20,plot6!$O:$O,0))</f>
        <v>1985.46216727168</v>
      </c>
      <c r="S20" s="6" t="n">
        <f aca="false">INDEX(plot6!$W:$W, MATCH(SiteSummary!$A20,plot6!$O:$O,0))</f>
        <v>37.2783567540636</v>
      </c>
      <c r="T20" s="14" t="n">
        <f aca="false">INDEX(plot7!$U:$U, MATCH(SiteSummary!$A20,plot7!$O:$O,0))</f>
        <v>568.758234335265</v>
      </c>
      <c r="U20" s="14" t="n">
        <f aca="false">INDEX(plot7!$V:$V, MATCH(SiteSummary!$A20,plot7!$O:$O,0))</f>
        <v>341.852455097664</v>
      </c>
      <c r="V20" s="14" t="n">
        <f aca="false">INDEX(plot7!$W:$W, MATCH(SiteSummary!$A20,plot7!$O:$O,0))</f>
        <v>226.9057792376</v>
      </c>
      <c r="W20" s="15" t="n">
        <f aca="false">INDEX(plot8!$U:$U, MATCH(SiteSummary!$A20,plot8!$O:$O,0))</f>
        <v>419.836569068088</v>
      </c>
      <c r="X20" s="15" t="n">
        <f aca="false">INDEX(plot8!$V:$V, MATCH(SiteSummary!$A20,plot8!$O:$O,0))</f>
        <v>419.836569068088</v>
      </c>
      <c r="Y20" s="15" t="n">
        <f aca="false">INDEX(plot8!$W:$W, MATCH(SiteSummary!$A20,plot8!$O:$O,0))</f>
        <v>0</v>
      </c>
      <c r="AA20" s="16" t="n">
        <f aca="false">SUM(B20,E20,H20,K20,N20,Q20,T20,W20)</f>
        <v>6167.34409288015</v>
      </c>
      <c r="AB20" s="16" t="n">
        <f aca="false">SUM(C20,F20,I20,L20,O20,R20,U20,X20)</f>
        <v>5822.88834480773</v>
      </c>
      <c r="AC20" s="16" t="n">
        <f aca="false">SUM(D20,G20,J20,M20,P20,S20,V20,Y20)</f>
        <v>344.455748072426</v>
      </c>
    </row>
    <row r="21" customFormat="false" ht="15" hidden="false" customHeight="false" outlineLevel="0" collapsed="false">
      <c r="A21" s="0" t="s">
        <v>26</v>
      </c>
      <c r="B21" s="9" t="n">
        <f aca="false">INDEX(plot1!V:V, MATCH(SiteSummary!$A21,plot1!O:O,0))</f>
        <v>20.8720139158231</v>
      </c>
      <c r="C21" s="9" t="n">
        <f aca="false">INDEX(plot1!W:W, MATCH(SiteSummary!$A21,plot1!$O:$O,0))</f>
        <v>20.8720139158231</v>
      </c>
      <c r="D21" s="9" t="n">
        <f aca="false">INDEX(plot1!X:X, MATCH(SiteSummary!$A21,plot1!$O:$O,0))</f>
        <v>0</v>
      </c>
      <c r="E21" s="10" t="n">
        <f aca="false">INDEX(plot2!$U:$U, MATCH(SiteSummary!$A21,plot2!$O:$O,0))</f>
        <v>0</v>
      </c>
      <c r="F21" s="10" t="n">
        <f aca="false">INDEX(plot2!$V:$V, MATCH(SiteSummary!$A21,plot2!$O:$O,0))</f>
        <v>0</v>
      </c>
      <c r="G21" s="10" t="n">
        <f aca="false">INDEX(plot2!$W:$W, MATCH(SiteSummary!$A21,plot2!$O:$O,0))</f>
        <v>0</v>
      </c>
      <c r="H21" s="11" t="n">
        <f aca="false">INDEX(plot3!$U:$U, MATCH(SiteSummary!$A21,plot3!$O:$O,0))</f>
        <v>670.463348752495</v>
      </c>
      <c r="I21" s="11" t="n">
        <f aca="false">INDEX(plot3!$V:$V, MATCH(SiteSummary!$A21,plot3!$O:$O,0))</f>
        <v>0</v>
      </c>
      <c r="J21" s="11" t="n">
        <f aca="false">INDEX(plot3!$W:$W, MATCH(SiteSummary!$A21,plot3!$O:$O,0))</f>
        <v>670.463348752495</v>
      </c>
      <c r="K21" s="12" t="n">
        <f aca="false">INDEX(plot4!$U:$U, MATCH(SiteSummary!$A21,plot4!$O:$O,0))</f>
        <v>0</v>
      </c>
      <c r="L21" s="12" t="n">
        <f aca="false">INDEX(plot4!$V:$V, MATCH(SiteSummary!$A21,plot4!$O:$O,0))</f>
        <v>0</v>
      </c>
      <c r="M21" s="12" t="n">
        <f aca="false">INDEX(plot4!$W:$W, MATCH(SiteSummary!$A21,plot4!$O:$O,0))</f>
        <v>0</v>
      </c>
      <c r="N21" s="13" t="n">
        <f aca="false">INDEX(plot5!$U:$U, MATCH(SiteSummary!$A21,plot5!$O:$O,0))</f>
        <v>0</v>
      </c>
      <c r="O21" s="13" t="n">
        <f aca="false">INDEX(plot5!$V:$V, MATCH(SiteSummary!$A21,plot5!$O:$O,0))</f>
        <v>0</v>
      </c>
      <c r="P21" s="13" t="n">
        <f aca="false">INDEX(plot5!$W:$W, MATCH(SiteSummary!$A21,plot5!$O:$O,0))</f>
        <v>0</v>
      </c>
      <c r="Q21" s="6" t="n">
        <f aca="false">INDEX(plot6!$U:$U, MATCH(SiteSummary!$A21,plot6!$O:$O,0))</f>
        <v>0</v>
      </c>
      <c r="R21" s="6" t="n">
        <f aca="false">INDEX(plot6!$V:$V, MATCH(SiteSummary!$A21,plot6!$O:$O,0))</f>
        <v>0</v>
      </c>
      <c r="S21" s="6" t="n">
        <f aca="false">INDEX(plot6!$W:$W, MATCH(SiteSummary!$A21,plot6!$O:$O,0))</f>
        <v>0</v>
      </c>
      <c r="T21" s="14" t="n">
        <f aca="false">INDEX(plot7!$U:$U, MATCH(SiteSummary!$A21,plot7!$O:$O,0))</f>
        <v>0</v>
      </c>
      <c r="U21" s="14" t="n">
        <f aca="false">INDEX(plot7!$V:$V, MATCH(SiteSummary!$A21,plot7!$O:$O,0))</f>
        <v>0</v>
      </c>
      <c r="V21" s="14" t="n">
        <f aca="false">INDEX(plot7!$W:$W, MATCH(SiteSummary!$A21,plot7!$O:$O,0))</f>
        <v>0</v>
      </c>
      <c r="W21" s="15" t="n">
        <f aca="false">INDEX(plot8!$U:$U, MATCH(SiteSummary!$A21,plot8!$O:$O,0))</f>
        <v>412.050028385336</v>
      </c>
      <c r="X21" s="15" t="n">
        <f aca="false">INDEX(plot8!$V:$V, MATCH(SiteSummary!$A21,plot8!$O:$O,0))</f>
        <v>0</v>
      </c>
      <c r="Y21" s="15" t="n">
        <f aca="false">INDEX(plot8!$W:$W, MATCH(SiteSummary!$A21,plot8!$O:$O,0))</f>
        <v>412.050028385336</v>
      </c>
      <c r="AA21" s="16" t="n">
        <f aca="false">SUM(B21,E21,H21,K21,N21,Q21,T21,W21)</f>
        <v>1103.38539105365</v>
      </c>
      <c r="AB21" s="16" t="n">
        <f aca="false">SUM(C21,F21,I21,L21,O21,R21,U21,X21)</f>
        <v>20.8720139158231</v>
      </c>
      <c r="AC21" s="16" t="n">
        <f aca="false">SUM(D21,G21,J21,M21,P21,S21,V21,Y21)</f>
        <v>1082.51337713783</v>
      </c>
    </row>
    <row r="22" customFormat="false" ht="15" hidden="false" customHeight="false" outlineLevel="0" collapsed="false">
      <c r="A22" s="0" t="s">
        <v>27</v>
      </c>
      <c r="B22" s="9" t="n">
        <f aca="false">INDEX(plot1!V:V, MATCH(SiteSummary!$A22,plot1!O:O,0))</f>
        <v>1320.92592277757</v>
      </c>
      <c r="C22" s="9" t="n">
        <f aca="false">INDEX(plot1!W:W, MATCH(SiteSummary!$A22,plot1!$O:$O,0))</f>
        <v>1320.92592277757</v>
      </c>
      <c r="D22" s="9" t="n">
        <f aca="false">INDEX(plot1!X:X, MATCH(SiteSummary!$A22,plot1!$O:$O,0))</f>
        <v>0</v>
      </c>
      <c r="E22" s="10" t="n">
        <f aca="false">INDEX(plot2!$U:$U, MATCH(SiteSummary!$A22,plot2!$O:$O,0))</f>
        <v>0</v>
      </c>
      <c r="F22" s="10" t="n">
        <f aca="false">INDEX(plot2!$V:$V, MATCH(SiteSummary!$A22,plot2!$O:$O,0))</f>
        <v>0</v>
      </c>
      <c r="G22" s="10" t="n">
        <f aca="false">INDEX(plot2!$W:$W, MATCH(SiteSummary!$A22,plot2!$O:$O,0))</f>
        <v>0</v>
      </c>
      <c r="H22" s="11" t="n">
        <f aca="false">INDEX(plot3!$U:$U, MATCH(SiteSummary!$A22,plot3!$O:$O,0))</f>
        <v>0</v>
      </c>
      <c r="I22" s="11" t="n">
        <f aca="false">INDEX(plot3!$V:$V, MATCH(SiteSummary!$A22,plot3!$O:$O,0))</f>
        <v>0</v>
      </c>
      <c r="J22" s="11" t="n">
        <f aca="false">INDEX(plot3!$W:$W, MATCH(SiteSummary!$A22,plot3!$O:$O,0))</f>
        <v>0</v>
      </c>
      <c r="K22" s="12" t="n">
        <f aca="false">INDEX(plot4!$U:$U, MATCH(SiteSummary!$A22,plot4!$O:$O,0))</f>
        <v>152.105233812727</v>
      </c>
      <c r="L22" s="12" t="n">
        <f aca="false">INDEX(plot4!$V:$V, MATCH(SiteSummary!$A22,plot4!$O:$O,0))</f>
        <v>152.105233812727</v>
      </c>
      <c r="M22" s="12" t="n">
        <f aca="false">INDEX(plot4!$W:$W, MATCH(SiteSummary!$A22,plot4!$O:$O,0))</f>
        <v>0</v>
      </c>
      <c r="N22" s="13" t="n">
        <f aca="false">INDEX(plot5!$U:$U, MATCH(SiteSummary!$A22,plot5!$O:$O,0))</f>
        <v>1821.84561798148</v>
      </c>
      <c r="O22" s="13" t="n">
        <f aca="false">INDEX(plot5!$V:$V, MATCH(SiteSummary!$A22,plot5!$O:$O,0))</f>
        <v>1821.84561798148</v>
      </c>
      <c r="P22" s="13" t="n">
        <f aca="false">INDEX(plot5!$W:$W, MATCH(SiteSummary!$A22,plot5!$O:$O,0))</f>
        <v>0</v>
      </c>
      <c r="Q22" s="6" t="n">
        <f aca="false">INDEX(plot6!$U:$U, MATCH(SiteSummary!$A22,plot6!$O:$O,0))</f>
        <v>1131.93083104459</v>
      </c>
      <c r="R22" s="6" t="n">
        <f aca="false">INDEX(plot6!$V:$V, MATCH(SiteSummary!$A22,plot6!$O:$O,0))</f>
        <v>1131.93083104459</v>
      </c>
      <c r="S22" s="6" t="n">
        <f aca="false">INDEX(plot6!$W:$W, MATCH(SiteSummary!$A22,plot6!$O:$O,0))</f>
        <v>0</v>
      </c>
      <c r="T22" s="14" t="n">
        <f aca="false">INDEX(plot7!$U:$U, MATCH(SiteSummary!$A22,plot7!$O:$O,0))</f>
        <v>0</v>
      </c>
      <c r="U22" s="14" t="n">
        <f aca="false">INDEX(plot7!$V:$V, MATCH(SiteSummary!$A22,plot7!$O:$O,0))</f>
        <v>0</v>
      </c>
      <c r="V22" s="14" t="n">
        <f aca="false">INDEX(plot7!$W:$W, MATCH(SiteSummary!$A22,plot7!$O:$O,0))</f>
        <v>0</v>
      </c>
      <c r="W22" s="15" t="n">
        <f aca="false">INDEX(plot8!$U:$U, MATCH(SiteSummary!$A22,plot8!$O:$O,0))</f>
        <v>1585.69369548393</v>
      </c>
      <c r="X22" s="15" t="n">
        <f aca="false">INDEX(plot8!$V:$V, MATCH(SiteSummary!$A22,plot8!$O:$O,0))</f>
        <v>1585.69369548393</v>
      </c>
      <c r="Y22" s="15" t="n">
        <f aca="false">INDEX(plot8!$W:$W, MATCH(SiteSummary!$A22,plot8!$O:$O,0))</f>
        <v>0</v>
      </c>
      <c r="AA22" s="16" t="n">
        <f aca="false">SUM(B22,E22,H22,K22,N22,Q22,T22,W22)</f>
        <v>6012.50130110031</v>
      </c>
      <c r="AB22" s="16" t="n">
        <f aca="false">SUM(C22,F22,I22,L22,O22,R22,U22,X22)</f>
        <v>6012.50130110031</v>
      </c>
      <c r="AC22" s="16" t="n">
        <f aca="false">SUM(D22,G22,J22,M22,P22,S22,V22,Y22)</f>
        <v>0</v>
      </c>
    </row>
    <row r="23" customFormat="false" ht="15" hidden="false" customHeight="false" outlineLevel="0" collapsed="false">
      <c r="A23" s="0" t="s">
        <v>77</v>
      </c>
      <c r="B23" s="9" t="n">
        <f aca="false">INDEX(plot1!V:V, MATCH(SiteSummary!$A23,plot1!O:O,0))</f>
        <v>0</v>
      </c>
      <c r="C23" s="9" t="n">
        <f aca="false">INDEX(plot1!W:W, MATCH(SiteSummary!$A23,plot1!$O:$O,0))</f>
        <v>0</v>
      </c>
      <c r="D23" s="9" t="n">
        <f aca="false">INDEX(plot1!X:X, MATCH(SiteSummary!$A23,plot1!$O:$O,0))</f>
        <v>0</v>
      </c>
      <c r="E23" s="10" t="n">
        <f aca="false">INDEX(plot2!$U:$U, MATCH(SiteSummary!$A23,plot2!$O:$O,0))</f>
        <v>0</v>
      </c>
      <c r="F23" s="10" t="n">
        <f aca="false">INDEX(plot2!$V:$V, MATCH(SiteSummary!$A23,plot2!$O:$O,0))</f>
        <v>0</v>
      </c>
      <c r="G23" s="10" t="n">
        <f aca="false">INDEX(plot2!$W:$W, MATCH(SiteSummary!$A23,plot2!$O:$O,0))</f>
        <v>0</v>
      </c>
      <c r="H23" s="11" t="n">
        <f aca="false">INDEX(plot3!$U:$U, MATCH(SiteSummary!$A23,plot3!$O:$O,0))</f>
        <v>0</v>
      </c>
      <c r="I23" s="11" t="n">
        <f aca="false">INDEX(plot3!$V:$V, MATCH(SiteSummary!$A23,plot3!$O:$O,0))</f>
        <v>0</v>
      </c>
      <c r="J23" s="11" t="n">
        <f aca="false">INDEX(plot3!$W:$W, MATCH(SiteSummary!$A23,plot3!$O:$O,0))</f>
        <v>0</v>
      </c>
      <c r="K23" s="12" t="n">
        <f aca="false">INDEX(plot4!$U:$U, MATCH(SiteSummary!$A23,plot4!$O:$O,0))</f>
        <v>0</v>
      </c>
      <c r="L23" s="12" t="n">
        <f aca="false">INDEX(plot4!$V:$V, MATCH(SiteSummary!$A23,plot4!$O:$O,0))</f>
        <v>0</v>
      </c>
      <c r="M23" s="12" t="n">
        <f aca="false">INDEX(plot4!$W:$W, MATCH(SiteSummary!$A23,plot4!$O:$O,0))</f>
        <v>0</v>
      </c>
      <c r="N23" s="13" t="n">
        <f aca="false">INDEX(plot5!$U:$U, MATCH(SiteSummary!$A23,plot5!$O:$O,0))</f>
        <v>0</v>
      </c>
      <c r="O23" s="13" t="n">
        <f aca="false">INDEX(plot5!$V:$V, MATCH(SiteSummary!$A23,plot5!$O:$O,0))</f>
        <v>0</v>
      </c>
      <c r="P23" s="13" t="n">
        <f aca="false">INDEX(plot5!$W:$W, MATCH(SiteSummary!$A23,plot5!$O:$O,0))</f>
        <v>0</v>
      </c>
      <c r="Q23" s="6" t="n">
        <f aca="false">INDEX(plot6!$U:$U, MATCH(SiteSummary!$A23,plot6!$O:$O,0))</f>
        <v>0</v>
      </c>
      <c r="R23" s="6" t="n">
        <f aca="false">INDEX(plot6!$V:$V, MATCH(SiteSummary!$A23,plot6!$O:$O,0))</f>
        <v>0</v>
      </c>
      <c r="S23" s="6" t="n">
        <f aca="false">INDEX(plot6!$W:$W, MATCH(SiteSummary!$A23,plot6!$O:$O,0))</f>
        <v>0</v>
      </c>
      <c r="T23" s="14" t="n">
        <f aca="false">INDEX(plot7!$U:$U, MATCH(SiteSummary!$A23,plot7!$O:$O,0))</f>
        <v>0</v>
      </c>
      <c r="U23" s="14" t="n">
        <f aca="false">INDEX(plot7!$V:$V, MATCH(SiteSummary!$A23,plot7!$O:$O,0))</f>
        <v>0</v>
      </c>
      <c r="V23" s="14" t="n">
        <f aca="false">INDEX(plot7!$W:$W, MATCH(SiteSummary!$A23,plot7!$O:$O,0))</f>
        <v>0</v>
      </c>
      <c r="W23" s="15" t="n">
        <f aca="false">INDEX(plot8!$U:$U, MATCH(SiteSummary!$A23,plot8!$O:$O,0))</f>
        <v>0</v>
      </c>
      <c r="X23" s="15" t="n">
        <f aca="false">INDEX(plot8!$V:$V, MATCH(SiteSummary!$A23,plot8!$O:$O,0))</f>
        <v>0</v>
      </c>
      <c r="Y23" s="15" t="n">
        <f aca="false">INDEX(plot8!$W:$W, MATCH(SiteSummary!$A23,plot8!$O:$O,0))</f>
        <v>0</v>
      </c>
      <c r="AA23" s="16" t="n">
        <f aca="false">SUM(B23,E23,H23,K23,N23,Q23,T23,W23)</f>
        <v>0</v>
      </c>
      <c r="AB23" s="16" t="n">
        <f aca="false">SUM(C23,F23,I23,L23,O23,R23,U23,X23)</f>
        <v>0</v>
      </c>
      <c r="AC23" s="16" t="n">
        <f aca="false">SUM(D23,G23,J23,M23,P23,S23,V23,Y23)</f>
        <v>0</v>
      </c>
    </row>
    <row r="24" customFormat="false" ht="15" hidden="false" customHeight="false" outlineLevel="0" collapsed="false">
      <c r="A24" s="8" t="s">
        <v>78</v>
      </c>
      <c r="B24" s="9" t="n">
        <f aca="false">INDEX(plot1!V:V, MATCH(SiteSummary!$A24,plot1!O:O,0))</f>
        <v>0</v>
      </c>
      <c r="C24" s="9" t="n">
        <f aca="false">INDEX(plot1!W:W, MATCH(SiteSummary!$A24,plot1!$O:$O,0))</f>
        <v>0</v>
      </c>
      <c r="D24" s="9" t="n">
        <f aca="false">INDEX(plot1!X:X, MATCH(SiteSummary!$A24,plot1!$O:$O,0))</f>
        <v>0</v>
      </c>
      <c r="E24" s="10" t="n">
        <f aca="false">INDEX(plot2!$U:$U, MATCH(SiteSummary!$A24,plot2!$O:$O,0))</f>
        <v>0</v>
      </c>
      <c r="F24" s="10" t="n">
        <f aca="false">INDEX(plot2!$V:$V, MATCH(SiteSummary!$A24,plot2!$O:$O,0))</f>
        <v>0</v>
      </c>
      <c r="G24" s="10" t="n">
        <f aca="false">INDEX(plot2!$W:$W, MATCH(SiteSummary!$A24,plot2!$O:$O,0))</f>
        <v>0</v>
      </c>
      <c r="H24" s="11" t="n">
        <f aca="false">INDEX(plot3!$U:$U, MATCH(SiteSummary!$A24,plot3!$O:$O,0))</f>
        <v>0</v>
      </c>
      <c r="I24" s="11" t="n">
        <f aca="false">INDEX(plot3!$V:$V, MATCH(SiteSummary!$A24,plot3!$O:$O,0))</f>
        <v>0</v>
      </c>
      <c r="J24" s="11" t="n">
        <f aca="false">INDEX(plot3!$W:$W, MATCH(SiteSummary!$A24,plot3!$O:$O,0))</f>
        <v>0</v>
      </c>
      <c r="K24" s="12" t="n">
        <f aca="false">INDEX(plot4!$U:$U, MATCH(SiteSummary!$A24,plot4!$O:$O,0))</f>
        <v>0</v>
      </c>
      <c r="L24" s="12" t="n">
        <f aca="false">INDEX(plot4!$V:$V, MATCH(SiteSummary!$A24,plot4!$O:$O,0))</f>
        <v>0</v>
      </c>
      <c r="M24" s="12" t="n">
        <f aca="false">INDEX(plot4!$W:$W, MATCH(SiteSummary!$A24,plot4!$O:$O,0))</f>
        <v>0</v>
      </c>
      <c r="N24" s="13" t="n">
        <f aca="false">INDEX(plot5!$U:$U, MATCH(SiteSummary!$A24,plot5!$O:$O,0))</f>
        <v>0</v>
      </c>
      <c r="O24" s="13" t="n">
        <f aca="false">INDEX(plot5!$V:$V, MATCH(SiteSummary!$A24,plot5!$O:$O,0))</f>
        <v>0</v>
      </c>
      <c r="P24" s="13" t="n">
        <f aca="false">INDEX(plot5!$W:$W, MATCH(SiteSummary!$A24,plot5!$O:$O,0))</f>
        <v>0</v>
      </c>
      <c r="Q24" s="6" t="n">
        <f aca="false">INDEX(plot6!$U:$U, MATCH(SiteSummary!$A24,plot6!$O:$O,0))</f>
        <v>0</v>
      </c>
      <c r="R24" s="6" t="n">
        <f aca="false">INDEX(plot6!$V:$V, MATCH(SiteSummary!$A24,plot6!$O:$O,0))</f>
        <v>0</v>
      </c>
      <c r="S24" s="6" t="n">
        <f aca="false">INDEX(plot6!$W:$W, MATCH(SiteSummary!$A24,plot6!$O:$O,0))</f>
        <v>0</v>
      </c>
      <c r="T24" s="14" t="n">
        <f aca="false">INDEX(plot7!$U:$U, MATCH(SiteSummary!$A24,plot7!$O:$O,0))</f>
        <v>0</v>
      </c>
      <c r="U24" s="14" t="n">
        <f aca="false">INDEX(plot7!$V:$V, MATCH(SiteSummary!$A24,plot7!$O:$O,0))</f>
        <v>0</v>
      </c>
      <c r="V24" s="14" t="n">
        <f aca="false">INDEX(plot7!$W:$W, MATCH(SiteSummary!$A24,plot7!$O:$O,0))</f>
        <v>0</v>
      </c>
      <c r="W24" s="15" t="n">
        <f aca="false">INDEX(plot8!$U:$U, MATCH(SiteSummary!$A24,plot8!$O:$O,0))</f>
        <v>0</v>
      </c>
      <c r="X24" s="15" t="n">
        <f aca="false">INDEX(plot8!$V:$V, MATCH(SiteSummary!$A24,plot8!$O:$O,0))</f>
        <v>0</v>
      </c>
      <c r="Y24" s="15" t="n">
        <f aca="false">INDEX(plot8!$W:$W, MATCH(SiteSummary!$A24,plot8!$O:$O,0))</f>
        <v>0</v>
      </c>
      <c r="AA24" s="16" t="n">
        <f aca="false">SUM(B24,E24,H24,K24,N24,Q24,T24,W24)</f>
        <v>0</v>
      </c>
      <c r="AB24" s="16" t="n">
        <f aca="false">SUM(C24,F24,I24,L24,O24,R24,U24,X24)</f>
        <v>0</v>
      </c>
      <c r="AC24" s="16" t="n">
        <f aca="false">SUM(D24,G24,J24,M24,P24,S24,V24,Y24)</f>
        <v>0</v>
      </c>
    </row>
    <row r="25" customFormat="false" ht="15" hidden="false" customHeight="false" outlineLevel="0" collapsed="false">
      <c r="A25" s="8" t="s">
        <v>79</v>
      </c>
      <c r="B25" s="9" t="n">
        <f aca="false">INDEX(plot1!V:V, MATCH(SiteSummary!$A25,plot1!O:O,0))</f>
        <v>0</v>
      </c>
      <c r="C25" s="9" t="n">
        <f aca="false">INDEX(plot1!W:W, MATCH(SiteSummary!$A25,plot1!$O:$O,0))</f>
        <v>0</v>
      </c>
      <c r="D25" s="9" t="n">
        <f aca="false">INDEX(plot1!X:X, MATCH(SiteSummary!$A25,plot1!$O:$O,0))</f>
        <v>0</v>
      </c>
      <c r="E25" s="10" t="n">
        <f aca="false">INDEX(plot2!$U:$U, MATCH(SiteSummary!$A25,plot2!$O:$O,0))</f>
        <v>0</v>
      </c>
      <c r="F25" s="10" t="n">
        <f aca="false">INDEX(plot2!$V:$V, MATCH(SiteSummary!$A25,plot2!$O:$O,0))</f>
        <v>0</v>
      </c>
      <c r="G25" s="10" t="n">
        <f aca="false">INDEX(plot2!$W:$W, MATCH(SiteSummary!$A25,plot2!$O:$O,0))</f>
        <v>0</v>
      </c>
      <c r="H25" s="11" t="n">
        <f aca="false">INDEX(plot3!$U:$U, MATCH(SiteSummary!$A25,plot3!$O:$O,0))</f>
        <v>0</v>
      </c>
      <c r="I25" s="11" t="n">
        <f aca="false">INDEX(plot3!$V:$V, MATCH(SiteSummary!$A25,plot3!$O:$O,0))</f>
        <v>0</v>
      </c>
      <c r="J25" s="11" t="n">
        <f aca="false">INDEX(plot3!$W:$W, MATCH(SiteSummary!$A25,plot3!$O:$O,0))</f>
        <v>0</v>
      </c>
      <c r="K25" s="12" t="n">
        <f aca="false">INDEX(plot4!$U:$U, MATCH(SiteSummary!$A25,plot4!$O:$O,0))</f>
        <v>0</v>
      </c>
      <c r="L25" s="12" t="n">
        <f aca="false">INDEX(plot4!$V:$V, MATCH(SiteSummary!$A25,plot4!$O:$O,0))</f>
        <v>0</v>
      </c>
      <c r="M25" s="12" t="n">
        <f aca="false">INDEX(plot4!$W:$W, MATCH(SiteSummary!$A25,plot4!$O:$O,0))</f>
        <v>0</v>
      </c>
      <c r="N25" s="13" t="n">
        <f aca="false">INDEX(plot5!$U:$U, MATCH(SiteSummary!$A25,plot5!$O:$O,0))</f>
        <v>0</v>
      </c>
      <c r="O25" s="13" t="n">
        <f aca="false">INDEX(plot5!$V:$V, MATCH(SiteSummary!$A25,plot5!$O:$O,0))</f>
        <v>0</v>
      </c>
      <c r="P25" s="13" t="n">
        <f aca="false">INDEX(plot5!$W:$W, MATCH(SiteSummary!$A25,plot5!$O:$O,0))</f>
        <v>0</v>
      </c>
      <c r="Q25" s="6" t="n">
        <f aca="false">INDEX(plot6!$U:$U, MATCH(SiteSummary!$A25,plot6!$O:$O,0))</f>
        <v>0</v>
      </c>
      <c r="R25" s="6" t="n">
        <f aca="false">INDEX(plot6!$V:$V, MATCH(SiteSummary!$A25,plot6!$O:$O,0))</f>
        <v>0</v>
      </c>
      <c r="S25" s="6" t="n">
        <f aca="false">INDEX(plot6!$W:$W, MATCH(SiteSummary!$A25,plot6!$O:$O,0))</f>
        <v>0</v>
      </c>
      <c r="T25" s="14" t="n">
        <f aca="false">INDEX(plot7!$U:$U, MATCH(SiteSummary!$A25,plot7!$O:$O,0))</f>
        <v>0</v>
      </c>
      <c r="U25" s="14" t="n">
        <f aca="false">INDEX(plot7!$V:$V, MATCH(SiteSummary!$A25,plot7!$O:$O,0))</f>
        <v>0</v>
      </c>
      <c r="V25" s="14" t="n">
        <f aca="false">INDEX(plot7!$W:$W, MATCH(SiteSummary!$A25,plot7!$O:$O,0))</f>
        <v>0</v>
      </c>
      <c r="W25" s="15" t="n">
        <f aca="false">INDEX(plot8!$U:$U, MATCH(SiteSummary!$A25,plot8!$O:$O,0))</f>
        <v>0</v>
      </c>
      <c r="X25" s="15" t="n">
        <f aca="false">INDEX(plot8!$V:$V, MATCH(SiteSummary!$A25,plot8!$O:$O,0))</f>
        <v>0</v>
      </c>
      <c r="Y25" s="15" t="n">
        <f aca="false">INDEX(plot8!$W:$W, MATCH(SiteSummary!$A25,plot8!$O:$O,0))</f>
        <v>0</v>
      </c>
      <c r="AA25" s="16" t="n">
        <f aca="false">SUM(B25,E25,H25,K25,N25,Q25,T25,W25)</f>
        <v>0</v>
      </c>
      <c r="AB25" s="16" t="n">
        <f aca="false">SUM(C25,F25,I25,L25,O25,R25,U25,X25)</f>
        <v>0</v>
      </c>
      <c r="AC25" s="16" t="n">
        <f aca="false">SUM(D25,G25,J25,M25,P25,S25,V25,Y25)</f>
        <v>0</v>
      </c>
    </row>
    <row r="26" customFormat="false" ht="15" hidden="false" customHeight="false" outlineLevel="0" collapsed="false">
      <c r="A26" s="8" t="s">
        <v>80</v>
      </c>
      <c r="B26" s="9" t="n">
        <f aca="false">INDEX(plot1!V:V, MATCH(SiteSummary!$A26,plot1!O:O,0))</f>
        <v>0</v>
      </c>
      <c r="C26" s="9" t="n">
        <f aca="false">INDEX(plot1!W:W, MATCH(SiteSummary!$A26,plot1!$O:$O,0))</f>
        <v>0</v>
      </c>
      <c r="D26" s="9" t="n">
        <f aca="false">INDEX(plot1!X:X, MATCH(SiteSummary!$A26,plot1!$O:$O,0))</f>
        <v>0</v>
      </c>
      <c r="E26" s="10" t="n">
        <f aca="false">INDEX(plot2!$U:$U, MATCH(SiteSummary!$A26,plot2!$O:$O,0))</f>
        <v>0</v>
      </c>
      <c r="F26" s="10" t="n">
        <f aca="false">INDEX(plot2!$V:$V, MATCH(SiteSummary!$A26,plot2!$O:$O,0))</f>
        <v>0</v>
      </c>
      <c r="G26" s="10" t="n">
        <f aca="false">INDEX(plot2!$W:$W, MATCH(SiteSummary!$A26,plot2!$O:$O,0))</f>
        <v>0</v>
      </c>
      <c r="H26" s="11" t="n">
        <f aca="false">INDEX(plot3!$U:$U, MATCH(SiteSummary!$A26,plot3!$O:$O,0))</f>
        <v>0</v>
      </c>
      <c r="I26" s="11" t="n">
        <f aca="false">INDEX(plot3!$V:$V, MATCH(SiteSummary!$A26,plot3!$O:$O,0))</f>
        <v>0</v>
      </c>
      <c r="J26" s="11" t="n">
        <f aca="false">INDEX(plot3!$W:$W, MATCH(SiteSummary!$A26,plot3!$O:$O,0))</f>
        <v>0</v>
      </c>
      <c r="K26" s="12" t="n">
        <f aca="false">INDEX(plot4!$U:$U, MATCH(SiteSummary!$A26,plot4!$O:$O,0))</f>
        <v>0</v>
      </c>
      <c r="L26" s="12" t="n">
        <f aca="false">INDEX(plot4!$V:$V, MATCH(SiteSummary!$A26,plot4!$O:$O,0))</f>
        <v>0</v>
      </c>
      <c r="M26" s="12" t="n">
        <f aca="false">INDEX(plot4!$W:$W, MATCH(SiteSummary!$A26,plot4!$O:$O,0))</f>
        <v>0</v>
      </c>
      <c r="N26" s="13" t="n">
        <f aca="false">INDEX(plot5!$U:$U, MATCH(SiteSummary!$A26,plot5!$O:$O,0))</f>
        <v>0</v>
      </c>
      <c r="O26" s="13" t="n">
        <f aca="false">INDEX(plot5!$V:$V, MATCH(SiteSummary!$A26,plot5!$O:$O,0))</f>
        <v>0</v>
      </c>
      <c r="P26" s="13" t="n">
        <f aca="false">INDEX(plot5!$W:$W, MATCH(SiteSummary!$A26,plot5!$O:$O,0))</f>
        <v>0</v>
      </c>
      <c r="Q26" s="6" t="n">
        <f aca="false">INDEX(plot6!$U:$U, MATCH(SiteSummary!$A26,plot6!$O:$O,0))</f>
        <v>0</v>
      </c>
      <c r="R26" s="6" t="n">
        <f aca="false">INDEX(plot6!$V:$V, MATCH(SiteSummary!$A26,plot6!$O:$O,0))</f>
        <v>0</v>
      </c>
      <c r="S26" s="6" t="n">
        <f aca="false">INDEX(plot6!$W:$W, MATCH(SiteSummary!$A26,plot6!$O:$O,0))</f>
        <v>0</v>
      </c>
      <c r="T26" s="14" t="n">
        <f aca="false">INDEX(plot7!$U:$U, MATCH(SiteSummary!$A26,plot7!$O:$O,0))</f>
        <v>0</v>
      </c>
      <c r="U26" s="14" t="n">
        <f aca="false">INDEX(plot7!$V:$V, MATCH(SiteSummary!$A26,plot7!$O:$O,0))</f>
        <v>0</v>
      </c>
      <c r="V26" s="14" t="n">
        <f aca="false">INDEX(plot7!$W:$W, MATCH(SiteSummary!$A26,plot7!$O:$O,0))</f>
        <v>0</v>
      </c>
      <c r="W26" s="15" t="n">
        <f aca="false">INDEX(plot8!$U:$U, MATCH(SiteSummary!$A26,plot8!$O:$O,0))</f>
        <v>0</v>
      </c>
      <c r="X26" s="15" t="n">
        <f aca="false">INDEX(plot8!$V:$V, MATCH(SiteSummary!$A26,plot8!$O:$O,0))</f>
        <v>0</v>
      </c>
      <c r="Y26" s="15" t="n">
        <f aca="false">INDEX(plot8!$W:$W, MATCH(SiteSummary!$A26,plot8!$O:$O,0))</f>
        <v>0</v>
      </c>
      <c r="AA26" s="16" t="n">
        <f aca="false">SUM(B26,E26,H26,K26,N26,Q26,T26,W26)</f>
        <v>0</v>
      </c>
      <c r="AB26" s="16" t="n">
        <f aca="false">SUM(C26,F26,I26,L26,O26,R26,U26,X26)</f>
        <v>0</v>
      </c>
      <c r="AC26" s="16" t="n">
        <f aca="false">SUM(D26,G26,J26,M26,P26,S26,V26,Y26)</f>
        <v>0</v>
      </c>
    </row>
    <row r="27" customFormat="false" ht="15" hidden="false" customHeight="false" outlineLevel="0" collapsed="false">
      <c r="A27" s="8" t="s">
        <v>42</v>
      </c>
      <c r="B27" s="9" t="n">
        <f aca="false">INDEX(plot1!V:V, MATCH(SiteSummary!$A27,plot1!O:O,0))</f>
        <v>0</v>
      </c>
      <c r="C27" s="9" t="n">
        <f aca="false">INDEX(plot1!W:W, MATCH(SiteSummary!$A27,plot1!$O:$O,0))</f>
        <v>0</v>
      </c>
      <c r="D27" s="9" t="n">
        <f aca="false">INDEX(plot1!X:X, MATCH(SiteSummary!$A27,plot1!$O:$O,0))</f>
        <v>0</v>
      </c>
      <c r="E27" s="10" t="n">
        <f aca="false">INDEX(plot2!$U:$U, MATCH(SiteSummary!$A27,plot2!$O:$O,0))</f>
        <v>0</v>
      </c>
      <c r="F27" s="10" t="n">
        <f aca="false">INDEX(plot2!$V:$V, MATCH(SiteSummary!$A27,plot2!$O:$O,0))</f>
        <v>0</v>
      </c>
      <c r="G27" s="10" t="n">
        <f aca="false">INDEX(plot2!$W:$W, MATCH(SiteSummary!$A27,plot2!$O:$O,0))</f>
        <v>0</v>
      </c>
      <c r="H27" s="11" t="n">
        <f aca="false">INDEX(plot3!$U:$U, MATCH(SiteSummary!$A27,plot3!$O:$O,0))</f>
        <v>0</v>
      </c>
      <c r="I27" s="11" t="n">
        <f aca="false">INDEX(plot3!$V:$V, MATCH(SiteSummary!$A27,plot3!$O:$O,0))</f>
        <v>0</v>
      </c>
      <c r="J27" s="11" t="n">
        <f aca="false">INDEX(plot3!$W:$W, MATCH(SiteSummary!$A27,plot3!$O:$O,0))</f>
        <v>0</v>
      </c>
      <c r="K27" s="12" t="n">
        <f aca="false">INDEX(plot4!$U:$U, MATCH(SiteSummary!$A27,plot4!$O:$O,0))</f>
        <v>0</v>
      </c>
      <c r="L27" s="12" t="n">
        <f aca="false">INDEX(plot4!$V:$V, MATCH(SiteSummary!$A27,plot4!$O:$O,0))</f>
        <v>0</v>
      </c>
      <c r="M27" s="12" t="n">
        <f aca="false">INDEX(plot4!$W:$W, MATCH(SiteSummary!$A27,plot4!$O:$O,0))</f>
        <v>0</v>
      </c>
      <c r="N27" s="13" t="n">
        <f aca="false">INDEX(plot5!$U:$U, MATCH(SiteSummary!$A27,plot5!$O:$O,0))</f>
        <v>1422.74749226332</v>
      </c>
      <c r="O27" s="13" t="n">
        <f aca="false">INDEX(plot5!$V:$V, MATCH(SiteSummary!$A27,plot5!$O:$O,0))</f>
        <v>1422.74749226332</v>
      </c>
      <c r="P27" s="13" t="n">
        <f aca="false">INDEX(plot5!$W:$W, MATCH(SiteSummary!$A27,plot5!$O:$O,0))</f>
        <v>0</v>
      </c>
      <c r="Q27" s="6" t="n">
        <f aca="false">INDEX(plot6!$U:$U, MATCH(SiteSummary!$A27,plot6!$O:$O,0))</f>
        <v>232.367531736592</v>
      </c>
      <c r="R27" s="6" t="n">
        <f aca="false">INDEX(plot6!$V:$V, MATCH(SiteSummary!$A27,plot6!$O:$O,0))</f>
        <v>232.367531736592</v>
      </c>
      <c r="S27" s="6" t="n">
        <f aca="false">INDEX(plot6!$W:$W, MATCH(SiteSummary!$A27,plot6!$O:$O,0))</f>
        <v>0</v>
      </c>
      <c r="T27" s="14" t="n">
        <f aca="false">INDEX(plot7!$U:$U, MATCH(SiteSummary!$A27,plot7!$O:$O,0))</f>
        <v>0</v>
      </c>
      <c r="U27" s="14" t="n">
        <f aca="false">INDEX(plot7!$V:$V, MATCH(SiteSummary!$A27,plot7!$O:$O,0))</f>
        <v>0</v>
      </c>
      <c r="V27" s="14" t="n">
        <f aca="false">INDEX(plot7!$W:$W, MATCH(SiteSummary!$A27,plot7!$O:$O,0))</f>
        <v>0</v>
      </c>
      <c r="W27" s="15" t="n">
        <f aca="false">INDEX(plot8!$U:$U, MATCH(SiteSummary!$A27,plot8!$O:$O,0))</f>
        <v>206.684682195454</v>
      </c>
      <c r="X27" s="15" t="n">
        <f aca="false">INDEX(plot8!$V:$V, MATCH(SiteSummary!$A27,plot8!$O:$O,0))</f>
        <v>206.684682195454</v>
      </c>
      <c r="Y27" s="15" t="n">
        <f aca="false">INDEX(plot8!$W:$W, MATCH(SiteSummary!$A27,plot8!$O:$O,0))</f>
        <v>0</v>
      </c>
      <c r="AA27" s="16" t="n">
        <f aca="false">SUM(B27,E27,H27,K27,N27,Q27,T27,W27)</f>
        <v>1861.79970619537</v>
      </c>
      <c r="AB27" s="16" t="n">
        <f aca="false">SUM(C27,F27,I27,L27,O27,R27,U27,X27)</f>
        <v>1861.79970619537</v>
      </c>
      <c r="AC27" s="16" t="n">
        <f aca="false">SUM(D27,G27,J27,M27,P27,S27,V27,Y27)</f>
        <v>0</v>
      </c>
    </row>
    <row r="28" customFormat="false" ht="15" hidden="false" customHeight="false" outlineLevel="0" collapsed="false">
      <c r="A28" s="8" t="s">
        <v>22</v>
      </c>
      <c r="B28" s="9" t="n">
        <f aca="false">INDEX(plot1!V:V, MATCH(SiteSummary!$A28,plot1!O:O,0))</f>
        <v>1808.4851699479</v>
      </c>
      <c r="C28" s="9" t="n">
        <f aca="false">INDEX(plot1!W:W, MATCH(SiteSummary!$A28,plot1!$O:$O,0))</f>
        <v>1808.4851699479</v>
      </c>
      <c r="D28" s="9" t="n">
        <f aca="false">INDEX(plot1!X:X, MATCH(SiteSummary!$A28,plot1!$O:$O,0))</f>
        <v>0</v>
      </c>
      <c r="E28" s="10" t="n">
        <f aca="false">INDEX(plot2!$U:$U, MATCH(SiteSummary!$A28,plot2!$O:$O,0))</f>
        <v>0</v>
      </c>
      <c r="F28" s="10" t="n">
        <f aca="false">INDEX(plot2!$V:$V, MATCH(SiteSummary!$A28,plot2!$O:$O,0))</f>
        <v>0</v>
      </c>
      <c r="G28" s="10" t="n">
        <f aca="false">INDEX(plot2!$W:$W, MATCH(SiteSummary!$A28,plot2!$O:$O,0))</f>
        <v>0</v>
      </c>
      <c r="H28" s="11" t="n">
        <f aca="false">INDEX(plot3!$U:$U, MATCH(SiteSummary!$A28,plot3!$O:$O,0))</f>
        <v>0</v>
      </c>
      <c r="I28" s="11" t="n">
        <f aca="false">INDEX(plot3!$V:$V, MATCH(SiteSummary!$A28,plot3!$O:$O,0))</f>
        <v>0</v>
      </c>
      <c r="J28" s="11" t="n">
        <f aca="false">INDEX(plot3!$W:$W, MATCH(SiteSummary!$A28,plot3!$O:$O,0))</f>
        <v>0</v>
      </c>
      <c r="K28" s="12" t="n">
        <f aca="false">INDEX(plot4!$U:$U, MATCH(SiteSummary!$A28,plot4!$O:$O,0))</f>
        <v>385.40883629138</v>
      </c>
      <c r="L28" s="12" t="n">
        <f aca="false">INDEX(plot4!$V:$V, MATCH(SiteSummary!$A28,plot4!$O:$O,0))</f>
        <v>385.40883629138</v>
      </c>
      <c r="M28" s="12" t="n">
        <f aca="false">INDEX(plot4!$W:$W, MATCH(SiteSummary!$A28,plot4!$O:$O,0))</f>
        <v>0</v>
      </c>
      <c r="N28" s="13" t="n">
        <f aca="false">INDEX(plot5!$U:$U, MATCH(SiteSummary!$A28,plot5!$O:$O,0))</f>
        <v>6869.61976553568</v>
      </c>
      <c r="O28" s="13" t="n">
        <f aca="false">INDEX(plot5!$V:$V, MATCH(SiteSummary!$A28,plot5!$O:$O,0))</f>
        <v>6869.61976553568</v>
      </c>
      <c r="P28" s="13" t="n">
        <f aca="false">INDEX(plot5!$W:$W, MATCH(SiteSummary!$A28,plot5!$O:$O,0))</f>
        <v>0</v>
      </c>
      <c r="Q28" s="6" t="n">
        <f aca="false">INDEX(plot6!$U:$U, MATCH(SiteSummary!$A28,plot6!$O:$O,0))</f>
        <v>5435.2481605627</v>
      </c>
      <c r="R28" s="6" t="n">
        <f aca="false">INDEX(plot6!$V:$V, MATCH(SiteSummary!$A28,plot6!$O:$O,0))</f>
        <v>5285.96661044602</v>
      </c>
      <c r="S28" s="6" t="n">
        <f aca="false">INDEX(plot6!$W:$W, MATCH(SiteSummary!$A28,plot6!$O:$O,0))</f>
        <v>149.28155011668</v>
      </c>
      <c r="T28" s="14" t="n">
        <f aca="false">INDEX(plot7!$U:$U, MATCH(SiteSummary!$A28,plot7!$O:$O,0))</f>
        <v>18.3604281525038</v>
      </c>
      <c r="U28" s="14" t="n">
        <f aca="false">INDEX(plot7!$V:$V, MATCH(SiteSummary!$A28,plot7!$O:$O,0))</f>
        <v>18.3604281525038</v>
      </c>
      <c r="V28" s="14" t="n">
        <f aca="false">INDEX(plot7!$W:$W, MATCH(SiteSummary!$A28,plot7!$O:$O,0))</f>
        <v>0</v>
      </c>
      <c r="W28" s="15" t="n">
        <f aca="false">INDEX(plot8!$U:$U, MATCH(SiteSummary!$A28,plot8!$O:$O,0))</f>
        <v>0</v>
      </c>
      <c r="X28" s="15" t="n">
        <f aca="false">INDEX(plot8!$V:$V, MATCH(SiteSummary!$A28,plot8!$O:$O,0))</f>
        <v>0</v>
      </c>
      <c r="Y28" s="15" t="n">
        <f aca="false">INDEX(plot8!$W:$W, MATCH(SiteSummary!$A28,plot8!$O:$O,0))</f>
        <v>0</v>
      </c>
      <c r="AA28" s="16" t="n">
        <f aca="false">SUM(B28,E28,H28,K28,N28,Q28,T28,W28)</f>
        <v>14517.1223604902</v>
      </c>
      <c r="AB28" s="16" t="n">
        <f aca="false">SUM(C28,F28,I28,L28,O28,R28,U28,X28)</f>
        <v>14367.8408103735</v>
      </c>
      <c r="AC28" s="16" t="n">
        <f aca="false">SUM(D28,G28,J28,M28,P28,S28,V28,Y28)</f>
        <v>149.28155011668</v>
      </c>
    </row>
    <row r="29" customFormat="false" ht="15" hidden="false" customHeight="false" outlineLevel="0" collapsed="false">
      <c r="A29" s="8" t="s">
        <v>43</v>
      </c>
      <c r="B29" s="9" t="n">
        <f aca="false">INDEX(plot1!V:V, MATCH(SiteSummary!$A29,plot1!O:O,0))</f>
        <v>0</v>
      </c>
      <c r="C29" s="9" t="n">
        <f aca="false">INDEX(plot1!W:W, MATCH(SiteSummary!$A29,plot1!$O:$O,0))</f>
        <v>0</v>
      </c>
      <c r="D29" s="9" t="n">
        <f aca="false">INDEX(plot1!X:X, MATCH(SiteSummary!$A29,plot1!$O:$O,0))</f>
        <v>0</v>
      </c>
      <c r="E29" s="10" t="n">
        <f aca="false">INDEX(plot2!$U:$U, MATCH(SiteSummary!$A29,plot2!$O:$O,0))</f>
        <v>0</v>
      </c>
      <c r="F29" s="10" t="n">
        <f aca="false">INDEX(plot2!$V:$V, MATCH(SiteSummary!$A29,plot2!$O:$O,0))</f>
        <v>0</v>
      </c>
      <c r="G29" s="10" t="n">
        <f aca="false">INDEX(plot2!$W:$W, MATCH(SiteSummary!$A29,plot2!$O:$O,0))</f>
        <v>0</v>
      </c>
      <c r="H29" s="11" t="n">
        <f aca="false">INDEX(plot3!$U:$U, MATCH(SiteSummary!$A29,plot3!$O:$O,0))</f>
        <v>0</v>
      </c>
      <c r="I29" s="11" t="n">
        <f aca="false">INDEX(plot3!$V:$V, MATCH(SiteSummary!$A29,plot3!$O:$O,0))</f>
        <v>0</v>
      </c>
      <c r="J29" s="11" t="n">
        <f aca="false">INDEX(plot3!$W:$W, MATCH(SiteSummary!$A29,plot3!$O:$O,0))</f>
        <v>0</v>
      </c>
      <c r="K29" s="12" t="n">
        <f aca="false">INDEX(plot4!$U:$U, MATCH(SiteSummary!$A29,plot4!$O:$O,0))</f>
        <v>0</v>
      </c>
      <c r="L29" s="12" t="n">
        <f aca="false">INDEX(plot4!$V:$V, MATCH(SiteSummary!$A29,plot4!$O:$O,0))</f>
        <v>0</v>
      </c>
      <c r="M29" s="12" t="n">
        <f aca="false">INDEX(plot4!$W:$W, MATCH(SiteSummary!$A29,plot4!$O:$O,0))</f>
        <v>0</v>
      </c>
      <c r="N29" s="13" t="n">
        <f aca="false">INDEX(plot5!$U:$U, MATCH(SiteSummary!$A29,plot5!$O:$O,0))</f>
        <v>1575.49260328021</v>
      </c>
      <c r="O29" s="13" t="n">
        <f aca="false">INDEX(plot5!$V:$V, MATCH(SiteSummary!$A29,plot5!$O:$O,0))</f>
        <v>1575.49260328021</v>
      </c>
      <c r="P29" s="13" t="n">
        <f aca="false">INDEX(plot5!$W:$W, MATCH(SiteSummary!$A29,plot5!$O:$O,0))</f>
        <v>0</v>
      </c>
      <c r="Q29" s="6" t="n">
        <f aca="false">INDEX(plot6!$U:$U, MATCH(SiteSummary!$A29,plot6!$O:$O,0))</f>
        <v>0</v>
      </c>
      <c r="R29" s="6" t="n">
        <f aca="false">INDEX(plot6!$V:$V, MATCH(SiteSummary!$A29,plot6!$O:$O,0))</f>
        <v>0</v>
      </c>
      <c r="S29" s="6" t="n">
        <f aca="false">INDEX(plot6!$W:$W, MATCH(SiteSummary!$A29,plot6!$O:$O,0))</f>
        <v>0</v>
      </c>
      <c r="T29" s="14" t="n">
        <f aca="false">INDEX(plot7!$U:$U, MATCH(SiteSummary!$A29,plot7!$O:$O,0))</f>
        <v>0</v>
      </c>
      <c r="U29" s="14" t="n">
        <f aca="false">INDEX(plot7!$V:$V, MATCH(SiteSummary!$A29,plot7!$O:$O,0))</f>
        <v>0</v>
      </c>
      <c r="V29" s="14" t="n">
        <f aca="false">INDEX(plot7!$W:$W, MATCH(SiteSummary!$A29,plot7!$O:$O,0))</f>
        <v>0</v>
      </c>
      <c r="W29" s="15" t="n">
        <f aca="false">INDEX(plot8!$U:$U, MATCH(SiteSummary!$A29,plot8!$O:$O,0))</f>
        <v>0</v>
      </c>
      <c r="X29" s="15" t="n">
        <f aca="false">INDEX(plot8!$V:$V, MATCH(SiteSummary!$A29,plot8!$O:$O,0))</f>
        <v>0</v>
      </c>
      <c r="Y29" s="15" t="n">
        <f aca="false">INDEX(plot8!$W:$W, MATCH(SiteSummary!$A29,plot8!$O:$O,0))</f>
        <v>0</v>
      </c>
      <c r="AA29" s="16" t="n">
        <f aca="false">SUM(B29,E29,H29,K29,N29,Q29,T29,W29)</f>
        <v>1575.49260328021</v>
      </c>
      <c r="AB29" s="16" t="n">
        <f aca="false">SUM(C29,F29,I29,L29,O29,R29,U29,X29)</f>
        <v>1575.49260328021</v>
      </c>
      <c r="AC29" s="16" t="n">
        <f aca="false">SUM(D29,G29,J29,M29,P29,S29,V29,Y29)</f>
        <v>0</v>
      </c>
    </row>
    <row r="30" customFormat="false" ht="15" hidden="false" customHeight="false" outlineLevel="0" collapsed="false">
      <c r="A30" s="8" t="s">
        <v>81</v>
      </c>
      <c r="B30" s="9" t="n">
        <f aca="false">INDEX(plot1!V:V, MATCH(SiteSummary!$A30,plot1!O:O,0))</f>
        <v>0</v>
      </c>
      <c r="C30" s="9" t="n">
        <f aca="false">INDEX(plot1!W:W, MATCH(SiteSummary!$A30,plot1!$O:$O,0))</f>
        <v>0</v>
      </c>
      <c r="D30" s="9" t="n">
        <f aca="false">INDEX(plot1!X:X, MATCH(SiteSummary!$A30,plot1!$O:$O,0))</f>
        <v>0</v>
      </c>
      <c r="E30" s="10" t="n">
        <f aca="false">INDEX(plot2!$U:$U, MATCH(SiteSummary!$A30,plot2!$O:$O,0))</f>
        <v>0</v>
      </c>
      <c r="F30" s="10" t="n">
        <f aca="false">INDEX(plot2!$V:$V, MATCH(SiteSummary!$A30,plot2!$O:$O,0))</f>
        <v>0</v>
      </c>
      <c r="G30" s="10" t="n">
        <f aca="false">INDEX(plot2!$W:$W, MATCH(SiteSummary!$A30,plot2!$O:$O,0))</f>
        <v>0</v>
      </c>
      <c r="H30" s="11" t="n">
        <f aca="false">INDEX(plot3!$U:$U, MATCH(SiteSummary!$A30,plot3!$O:$O,0))</f>
        <v>0</v>
      </c>
      <c r="I30" s="11" t="n">
        <f aca="false">INDEX(plot3!$V:$V, MATCH(SiteSummary!$A30,plot3!$O:$O,0))</f>
        <v>0</v>
      </c>
      <c r="J30" s="11" t="n">
        <f aca="false">INDEX(plot3!$W:$W, MATCH(SiteSummary!$A30,plot3!$O:$O,0))</f>
        <v>0</v>
      </c>
      <c r="K30" s="12" t="n">
        <f aca="false">INDEX(plot4!$U:$U, MATCH(SiteSummary!$A30,plot4!$O:$O,0))</f>
        <v>0</v>
      </c>
      <c r="L30" s="12" t="n">
        <f aca="false">INDEX(plot4!$V:$V, MATCH(SiteSummary!$A30,plot4!$O:$O,0))</f>
        <v>0</v>
      </c>
      <c r="M30" s="12" t="n">
        <f aca="false">INDEX(plot4!$W:$W, MATCH(SiteSummary!$A30,plot4!$O:$O,0))</f>
        <v>0</v>
      </c>
      <c r="N30" s="13" t="n">
        <f aca="false">INDEX(plot5!$U:$U, MATCH(SiteSummary!$A30,plot5!$O:$O,0))</f>
        <v>0</v>
      </c>
      <c r="O30" s="13" t="n">
        <f aca="false">INDEX(plot5!$V:$V, MATCH(SiteSummary!$A30,plot5!$O:$O,0))</f>
        <v>0</v>
      </c>
      <c r="P30" s="13" t="n">
        <f aca="false">INDEX(plot5!$W:$W, MATCH(SiteSummary!$A30,plot5!$O:$O,0))</f>
        <v>0</v>
      </c>
      <c r="Q30" s="6" t="n">
        <f aca="false">INDEX(plot6!$U:$U, MATCH(SiteSummary!$A30,plot6!$O:$O,0))</f>
        <v>0</v>
      </c>
      <c r="R30" s="6" t="n">
        <f aca="false">INDEX(plot6!$V:$V, MATCH(SiteSummary!$A30,plot6!$O:$O,0))</f>
        <v>0</v>
      </c>
      <c r="S30" s="6" t="n">
        <f aca="false">INDEX(plot6!$W:$W, MATCH(SiteSummary!$A30,plot6!$O:$O,0))</f>
        <v>0</v>
      </c>
      <c r="T30" s="14" t="n">
        <f aca="false">INDEX(plot7!$U:$U, MATCH(SiteSummary!$A30,plot7!$O:$O,0))</f>
        <v>0</v>
      </c>
      <c r="U30" s="14" t="n">
        <f aca="false">INDEX(plot7!$V:$V, MATCH(SiteSummary!$A30,plot7!$O:$O,0))</f>
        <v>0</v>
      </c>
      <c r="V30" s="14" t="n">
        <f aca="false">INDEX(plot7!$W:$W, MATCH(SiteSummary!$A30,plot7!$O:$O,0))</f>
        <v>0</v>
      </c>
      <c r="W30" s="15" t="n">
        <f aca="false">INDEX(plot8!$U:$U, MATCH(SiteSummary!$A30,plot8!$O:$O,0))</f>
        <v>0</v>
      </c>
      <c r="X30" s="15" t="n">
        <f aca="false">INDEX(plot8!$V:$V, MATCH(SiteSummary!$A30,plot8!$O:$O,0))</f>
        <v>0</v>
      </c>
      <c r="Y30" s="15" t="n">
        <f aca="false">INDEX(plot8!$W:$W, MATCH(SiteSummary!$A30,plot8!$O:$O,0))</f>
        <v>0</v>
      </c>
      <c r="AA30" s="16" t="n">
        <f aca="false">SUM(B30,E30,H30,K30,N30,Q30,T30,W30)</f>
        <v>0</v>
      </c>
      <c r="AB30" s="16" t="n">
        <f aca="false">SUM(C30,F30,I30,L30,O30,R30,U30,X30)</f>
        <v>0</v>
      </c>
      <c r="AC30" s="16" t="n">
        <f aca="false">SUM(D30,G30,J30,M30,P30,S30,V30,Y30)</f>
        <v>0</v>
      </c>
    </row>
    <row r="31" customFormat="false" ht="15" hidden="false" customHeight="false" outlineLevel="0" collapsed="false">
      <c r="A31" s="8" t="s">
        <v>82</v>
      </c>
      <c r="B31" s="9" t="n">
        <f aca="false">INDEX(plot1!V:V, MATCH(SiteSummary!$A31,plot1!O:O,0))</f>
        <v>0</v>
      </c>
      <c r="C31" s="9" t="n">
        <f aca="false">INDEX(plot1!W:W, MATCH(SiteSummary!$A31,plot1!$O:$O,0))</f>
        <v>0</v>
      </c>
      <c r="D31" s="9" t="n">
        <f aca="false">INDEX(plot1!X:X, MATCH(SiteSummary!$A31,plot1!$O:$O,0))</f>
        <v>0</v>
      </c>
      <c r="E31" s="10" t="n">
        <f aca="false">INDEX(plot2!$U:$U, MATCH(SiteSummary!$A31,plot2!$O:$O,0))</f>
        <v>0</v>
      </c>
      <c r="F31" s="10" t="n">
        <f aca="false">INDEX(plot2!$V:$V, MATCH(SiteSummary!$A31,plot2!$O:$O,0))</f>
        <v>0</v>
      </c>
      <c r="G31" s="10" t="n">
        <f aca="false">INDEX(plot2!$W:$W, MATCH(SiteSummary!$A31,plot2!$O:$O,0))</f>
        <v>0</v>
      </c>
      <c r="H31" s="11" t="n">
        <f aca="false">INDEX(plot3!$U:$U, MATCH(SiteSummary!$A31,plot3!$O:$O,0))</f>
        <v>0</v>
      </c>
      <c r="I31" s="11" t="n">
        <f aca="false">INDEX(plot3!$V:$V, MATCH(SiteSummary!$A31,plot3!$O:$O,0))</f>
        <v>0</v>
      </c>
      <c r="J31" s="11" t="n">
        <f aca="false">INDEX(plot3!$W:$W, MATCH(SiteSummary!$A31,plot3!$O:$O,0))</f>
        <v>0</v>
      </c>
      <c r="K31" s="12" t="n">
        <f aca="false">INDEX(plot4!$U:$U, MATCH(SiteSummary!$A31,plot4!$O:$O,0))</f>
        <v>0</v>
      </c>
      <c r="L31" s="12" t="n">
        <f aca="false">INDEX(plot4!$V:$V, MATCH(SiteSummary!$A31,plot4!$O:$O,0))</f>
        <v>0</v>
      </c>
      <c r="M31" s="12" t="n">
        <f aca="false">INDEX(plot4!$W:$W, MATCH(SiteSummary!$A31,plot4!$O:$O,0))</f>
        <v>0</v>
      </c>
      <c r="N31" s="13" t="n">
        <f aca="false">INDEX(plot5!$U:$U, MATCH(SiteSummary!$A31,plot5!$O:$O,0))</f>
        <v>0</v>
      </c>
      <c r="O31" s="13" t="n">
        <f aca="false">INDEX(plot5!$V:$V, MATCH(SiteSummary!$A31,plot5!$O:$O,0))</f>
        <v>0</v>
      </c>
      <c r="P31" s="13" t="n">
        <f aca="false">INDEX(plot5!$W:$W, MATCH(SiteSummary!$A31,plot5!$O:$O,0))</f>
        <v>0</v>
      </c>
      <c r="Q31" s="6" t="n">
        <f aca="false">INDEX(plot6!$U:$U, MATCH(SiteSummary!$A31,plot6!$O:$O,0))</f>
        <v>0</v>
      </c>
      <c r="R31" s="6" t="n">
        <f aca="false">INDEX(plot6!$V:$V, MATCH(SiteSummary!$A31,plot6!$O:$O,0))</f>
        <v>0</v>
      </c>
      <c r="S31" s="6" t="n">
        <f aca="false">INDEX(plot6!$W:$W, MATCH(SiteSummary!$A31,plot6!$O:$O,0))</f>
        <v>0</v>
      </c>
      <c r="T31" s="14" t="n">
        <f aca="false">INDEX(plot7!$U:$U, MATCH(SiteSummary!$A31,plot7!$O:$O,0))</f>
        <v>0</v>
      </c>
      <c r="U31" s="14" t="n">
        <f aca="false">INDEX(plot7!$V:$V, MATCH(SiteSummary!$A31,plot7!$O:$O,0))</f>
        <v>0</v>
      </c>
      <c r="V31" s="14" t="n">
        <f aca="false">INDEX(plot7!$W:$W, MATCH(SiteSummary!$A31,plot7!$O:$O,0))</f>
        <v>0</v>
      </c>
      <c r="W31" s="15" t="n">
        <f aca="false">INDEX(plot8!$U:$U, MATCH(SiteSummary!$A31,plot8!$O:$O,0))</f>
        <v>0</v>
      </c>
      <c r="X31" s="15" t="n">
        <f aca="false">INDEX(plot8!$V:$V, MATCH(SiteSummary!$A31,plot8!$O:$O,0))</f>
        <v>0</v>
      </c>
      <c r="Y31" s="15" t="n">
        <f aca="false">INDEX(plot8!$W:$W, MATCH(SiteSummary!$A31,plot8!$O:$O,0))</f>
        <v>0</v>
      </c>
      <c r="AA31" s="16" t="n">
        <f aca="false">SUM(B31,E31,H31,K31,N31,Q31,T31,W31)</f>
        <v>0</v>
      </c>
      <c r="AB31" s="16" t="n">
        <f aca="false">SUM(C31,F31,I31,L31,O31,R31,U31,X31)</f>
        <v>0</v>
      </c>
      <c r="AC31" s="16" t="n">
        <f aca="false">SUM(D31,G31,J31,M31,P31,S31,V31,Y31)</f>
        <v>0</v>
      </c>
    </row>
    <row r="32" customFormat="false" ht="15" hidden="false" customHeight="false" outlineLevel="0" collapsed="false">
      <c r="A32" s="8" t="s">
        <v>39</v>
      </c>
      <c r="B32" s="9" t="n">
        <f aca="false">INDEX(plot1!V:V, MATCH(SiteSummary!$A32,plot1!O:O,0))</f>
        <v>0</v>
      </c>
      <c r="C32" s="9" t="n">
        <f aca="false">INDEX(plot1!W:W, MATCH(SiteSummary!$A32,plot1!$O:$O,0))</f>
        <v>0</v>
      </c>
      <c r="D32" s="9" t="n">
        <f aca="false">INDEX(plot1!X:X, MATCH(SiteSummary!$A32,plot1!$O:$O,0))</f>
        <v>0</v>
      </c>
      <c r="E32" s="10" t="n">
        <f aca="false">INDEX(plot2!$U:$U, MATCH(SiteSummary!$A32,plot2!$O:$O,0))</f>
        <v>0</v>
      </c>
      <c r="F32" s="10" t="n">
        <f aca="false">INDEX(plot2!$V:$V, MATCH(SiteSummary!$A32,plot2!$O:$O,0))</f>
        <v>0</v>
      </c>
      <c r="G32" s="10" t="n">
        <f aca="false">INDEX(plot2!$W:$W, MATCH(SiteSummary!$A32,plot2!$O:$O,0))</f>
        <v>0</v>
      </c>
      <c r="H32" s="11" t="n">
        <f aca="false">INDEX(plot3!$U:$U, MATCH(SiteSummary!$A32,plot3!$O:$O,0))</f>
        <v>0</v>
      </c>
      <c r="I32" s="11" t="n">
        <f aca="false">INDEX(plot3!$V:$V, MATCH(SiteSummary!$A32,plot3!$O:$O,0))</f>
        <v>0</v>
      </c>
      <c r="J32" s="11" t="n">
        <f aca="false">INDEX(plot3!$W:$W, MATCH(SiteSummary!$A32,plot3!$O:$O,0))</f>
        <v>0</v>
      </c>
      <c r="K32" s="12" t="n">
        <f aca="false">INDEX(plot4!$U:$U, MATCH(SiteSummary!$A32,plot4!$O:$O,0))</f>
        <v>1551.18942965429</v>
      </c>
      <c r="L32" s="12" t="n">
        <f aca="false">INDEX(plot4!$V:$V, MATCH(SiteSummary!$A32,plot4!$O:$O,0))</f>
        <v>1551.18942965429</v>
      </c>
      <c r="M32" s="12" t="n">
        <f aca="false">INDEX(plot4!$W:$W, MATCH(SiteSummary!$A32,plot4!$O:$O,0))</f>
        <v>0</v>
      </c>
      <c r="N32" s="13" t="n">
        <f aca="false">INDEX(plot5!$U:$U, MATCH(SiteSummary!$A32,plot5!$O:$O,0))</f>
        <v>0</v>
      </c>
      <c r="O32" s="13" t="n">
        <f aca="false">INDEX(plot5!$V:$V, MATCH(SiteSummary!$A32,plot5!$O:$O,0))</f>
        <v>0</v>
      </c>
      <c r="P32" s="13" t="n">
        <f aca="false">INDEX(plot5!$W:$W, MATCH(SiteSummary!$A32,plot5!$O:$O,0))</f>
        <v>0</v>
      </c>
      <c r="Q32" s="6" t="n">
        <f aca="false">INDEX(plot6!$U:$U, MATCH(SiteSummary!$A32,plot6!$O:$O,0))</f>
        <v>0</v>
      </c>
      <c r="R32" s="6" t="n">
        <f aca="false">INDEX(plot6!$V:$V, MATCH(SiteSummary!$A32,plot6!$O:$O,0))</f>
        <v>0</v>
      </c>
      <c r="S32" s="6" t="n">
        <f aca="false">INDEX(plot6!$W:$W, MATCH(SiteSummary!$A32,plot6!$O:$O,0))</f>
        <v>0</v>
      </c>
      <c r="T32" s="14" t="n">
        <f aca="false">INDEX(plot7!$U:$U, MATCH(SiteSummary!$A32,plot7!$O:$O,0))</f>
        <v>0</v>
      </c>
      <c r="U32" s="14" t="n">
        <f aca="false">INDEX(plot7!$V:$V, MATCH(SiteSummary!$A32,plot7!$O:$O,0))</f>
        <v>0</v>
      </c>
      <c r="V32" s="14" t="n">
        <f aca="false">INDEX(plot7!$W:$W, MATCH(SiteSummary!$A32,plot7!$O:$O,0))</f>
        <v>0</v>
      </c>
      <c r="W32" s="15" t="n">
        <f aca="false">INDEX(plot8!$U:$U, MATCH(SiteSummary!$A32,plot8!$O:$O,0))</f>
        <v>0</v>
      </c>
      <c r="X32" s="15" t="n">
        <f aca="false">INDEX(plot8!$V:$V, MATCH(SiteSummary!$A32,plot8!$O:$O,0))</f>
        <v>0</v>
      </c>
      <c r="Y32" s="15" t="n">
        <f aca="false">INDEX(plot8!$W:$W, MATCH(SiteSummary!$A32,plot8!$O:$O,0))</f>
        <v>0</v>
      </c>
      <c r="AA32" s="16" t="n">
        <f aca="false">SUM(B32,E32,H32,K32,N32,Q32,T32,W32)</f>
        <v>1551.18942965429</v>
      </c>
      <c r="AB32" s="16" t="n">
        <f aca="false">SUM(C32,F32,I32,L32,O32,R32,U32,X32)</f>
        <v>1551.18942965429</v>
      </c>
      <c r="AC32" s="16" t="n">
        <f aca="false">SUM(D32,G32,J32,M32,P32,S32,V32,Y32)</f>
        <v>0</v>
      </c>
    </row>
    <row r="33" customFormat="false" ht="15" hidden="false" customHeight="false" outlineLevel="0" collapsed="false">
      <c r="A33" s="8" t="s">
        <v>83</v>
      </c>
      <c r="B33" s="9" t="n">
        <f aca="false">INDEX(plot1!V:V, MATCH(SiteSummary!$A33,plot1!O:O,0))</f>
        <v>0</v>
      </c>
      <c r="C33" s="9" t="n">
        <f aca="false">INDEX(plot1!W:W, MATCH(SiteSummary!$A33,plot1!$O:$O,0))</f>
        <v>0</v>
      </c>
      <c r="D33" s="9" t="n">
        <f aca="false">INDEX(plot1!X:X, MATCH(SiteSummary!$A33,plot1!$O:$O,0))</f>
        <v>0</v>
      </c>
      <c r="E33" s="10" t="n">
        <f aca="false">INDEX(plot2!$U:$U, MATCH(SiteSummary!$A33,plot2!$O:$O,0))</f>
        <v>0</v>
      </c>
      <c r="F33" s="10" t="n">
        <f aca="false">INDEX(plot2!$V:$V, MATCH(SiteSummary!$A33,plot2!$O:$O,0))</f>
        <v>0</v>
      </c>
      <c r="G33" s="10" t="n">
        <f aca="false">INDEX(plot2!$W:$W, MATCH(SiteSummary!$A33,plot2!$O:$O,0))</f>
        <v>0</v>
      </c>
      <c r="H33" s="11" t="n">
        <f aca="false">INDEX(plot3!$U:$U, MATCH(SiteSummary!$A33,plot3!$O:$O,0))</f>
        <v>0</v>
      </c>
      <c r="I33" s="11" t="n">
        <f aca="false">INDEX(plot3!$V:$V, MATCH(SiteSummary!$A33,plot3!$O:$O,0))</f>
        <v>0</v>
      </c>
      <c r="J33" s="11" t="n">
        <f aca="false">INDEX(plot3!$W:$W, MATCH(SiteSummary!$A33,plot3!$O:$O,0))</f>
        <v>0</v>
      </c>
      <c r="K33" s="12" t="n">
        <f aca="false">INDEX(plot4!$U:$U, MATCH(SiteSummary!$A33,plot4!$O:$O,0))</f>
        <v>0</v>
      </c>
      <c r="L33" s="12" t="n">
        <f aca="false">INDEX(plot4!$V:$V, MATCH(SiteSummary!$A33,plot4!$O:$O,0))</f>
        <v>0</v>
      </c>
      <c r="M33" s="12" t="n">
        <f aca="false">INDEX(plot4!$W:$W, MATCH(SiteSummary!$A33,plot4!$O:$O,0))</f>
        <v>0</v>
      </c>
      <c r="N33" s="13" t="n">
        <f aca="false">INDEX(plot5!$U:$U, MATCH(SiteSummary!$A33,plot5!$O:$O,0))</f>
        <v>0</v>
      </c>
      <c r="O33" s="13" t="n">
        <f aca="false">INDEX(plot5!$V:$V, MATCH(SiteSummary!$A33,plot5!$O:$O,0))</f>
        <v>0</v>
      </c>
      <c r="P33" s="13" t="n">
        <f aca="false">INDEX(plot5!$W:$W, MATCH(SiteSummary!$A33,plot5!$O:$O,0))</f>
        <v>0</v>
      </c>
      <c r="Q33" s="6" t="n">
        <f aca="false">INDEX(plot6!$U:$U, MATCH(SiteSummary!$A33,plot6!$O:$O,0))</f>
        <v>0</v>
      </c>
      <c r="R33" s="6" t="n">
        <f aca="false">INDEX(plot6!$V:$V, MATCH(SiteSummary!$A33,plot6!$O:$O,0))</f>
        <v>0</v>
      </c>
      <c r="S33" s="6" t="n">
        <f aca="false">INDEX(plot6!$W:$W, MATCH(SiteSummary!$A33,plot6!$O:$O,0))</f>
        <v>0</v>
      </c>
      <c r="T33" s="14" t="n">
        <f aca="false">INDEX(plot7!$U:$U, MATCH(SiteSummary!$A33,plot7!$O:$O,0))</f>
        <v>0</v>
      </c>
      <c r="U33" s="14" t="n">
        <f aca="false">INDEX(plot7!$V:$V, MATCH(SiteSummary!$A33,plot7!$O:$O,0))</f>
        <v>0</v>
      </c>
      <c r="V33" s="14" t="n">
        <f aca="false">INDEX(plot7!$W:$W, MATCH(SiteSummary!$A33,plot7!$O:$O,0))</f>
        <v>0</v>
      </c>
      <c r="W33" s="15" t="n">
        <f aca="false">INDEX(plot8!$U:$U, MATCH(SiteSummary!$A33,plot8!$O:$O,0))</f>
        <v>0</v>
      </c>
      <c r="X33" s="15" t="n">
        <f aca="false">INDEX(plot8!$V:$V, MATCH(SiteSummary!$A33,plot8!$O:$O,0))</f>
        <v>0</v>
      </c>
      <c r="Y33" s="15" t="n">
        <f aca="false">INDEX(plot8!$W:$W, MATCH(SiteSummary!$A33,plot8!$O:$O,0))</f>
        <v>0</v>
      </c>
      <c r="AA33" s="16" t="n">
        <f aca="false">SUM(B33,E33,H33,K33,N33,Q33,T33,W33)</f>
        <v>0</v>
      </c>
      <c r="AB33" s="16" t="n">
        <f aca="false">SUM(C33,F33,I33,L33,O33,R33,U33,X33)</f>
        <v>0</v>
      </c>
      <c r="AC33" s="16" t="n">
        <f aca="false">SUM(D33,G33,J33,M33,P33,S33,V33,Y33)</f>
        <v>0</v>
      </c>
    </row>
    <row r="34" customFormat="false" ht="15" hidden="false" customHeight="false" outlineLevel="0" collapsed="false">
      <c r="A34" s="8" t="s">
        <v>84</v>
      </c>
      <c r="B34" s="9" t="n">
        <f aca="false">INDEX(plot1!V:V, MATCH(SiteSummary!$A34,plot1!O:O,0))</f>
        <v>0</v>
      </c>
      <c r="C34" s="9" t="n">
        <f aca="false">INDEX(plot1!W:W, MATCH(SiteSummary!$A34,plot1!$O:$O,0))</f>
        <v>0</v>
      </c>
      <c r="D34" s="9" t="n">
        <f aca="false">INDEX(plot1!X:X, MATCH(SiteSummary!$A34,plot1!$O:$O,0))</f>
        <v>0</v>
      </c>
      <c r="E34" s="10" t="n">
        <f aca="false">INDEX(plot2!$U:$U, MATCH(SiteSummary!$A34,plot2!$O:$O,0))</f>
        <v>0</v>
      </c>
      <c r="F34" s="10" t="n">
        <f aca="false">INDEX(plot2!$V:$V, MATCH(SiteSummary!$A34,plot2!$O:$O,0))</f>
        <v>0</v>
      </c>
      <c r="G34" s="10" t="n">
        <f aca="false">INDEX(plot2!$W:$W, MATCH(SiteSummary!$A34,plot2!$O:$O,0))</f>
        <v>0</v>
      </c>
      <c r="H34" s="11" t="n">
        <f aca="false">INDEX(plot3!$U:$U, MATCH(SiteSummary!$A34,plot3!$O:$O,0))</f>
        <v>0</v>
      </c>
      <c r="I34" s="11" t="n">
        <f aca="false">INDEX(plot3!$V:$V, MATCH(SiteSummary!$A34,plot3!$O:$O,0))</f>
        <v>0</v>
      </c>
      <c r="J34" s="11" t="n">
        <f aca="false">INDEX(plot3!$W:$W, MATCH(SiteSummary!$A34,plot3!$O:$O,0))</f>
        <v>0</v>
      </c>
      <c r="K34" s="12" t="n">
        <f aca="false">INDEX(plot4!$U:$U, MATCH(SiteSummary!$A34,plot4!$O:$O,0))</f>
        <v>0</v>
      </c>
      <c r="L34" s="12" t="n">
        <f aca="false">INDEX(plot4!$V:$V, MATCH(SiteSummary!$A34,plot4!$O:$O,0))</f>
        <v>0</v>
      </c>
      <c r="M34" s="12" t="n">
        <f aca="false">INDEX(plot4!$W:$W, MATCH(SiteSummary!$A34,plot4!$O:$O,0))</f>
        <v>0</v>
      </c>
      <c r="N34" s="13" t="n">
        <f aca="false">INDEX(plot5!$U:$U, MATCH(SiteSummary!$A34,plot5!$O:$O,0))</f>
        <v>0</v>
      </c>
      <c r="O34" s="13" t="n">
        <f aca="false">INDEX(plot5!$V:$V, MATCH(SiteSummary!$A34,plot5!$O:$O,0))</f>
        <v>0</v>
      </c>
      <c r="P34" s="13" t="n">
        <f aca="false">INDEX(plot5!$W:$W, MATCH(SiteSummary!$A34,plot5!$O:$O,0))</f>
        <v>0</v>
      </c>
      <c r="Q34" s="6" t="n">
        <f aca="false">INDEX(plot6!$U:$U, MATCH(SiteSummary!$A34,plot6!$O:$O,0))</f>
        <v>0</v>
      </c>
      <c r="R34" s="6" t="n">
        <f aca="false">INDEX(plot6!$V:$V, MATCH(SiteSummary!$A34,plot6!$O:$O,0))</f>
        <v>0</v>
      </c>
      <c r="S34" s="6" t="n">
        <f aca="false">INDEX(plot6!$W:$W, MATCH(SiteSummary!$A34,plot6!$O:$O,0))</f>
        <v>0</v>
      </c>
      <c r="T34" s="14" t="n">
        <f aca="false">INDEX(plot7!$U:$U, MATCH(SiteSummary!$A34,plot7!$O:$O,0))</f>
        <v>0</v>
      </c>
      <c r="U34" s="14" t="n">
        <f aca="false">INDEX(plot7!$V:$V, MATCH(SiteSummary!$A34,plot7!$O:$O,0))</f>
        <v>0</v>
      </c>
      <c r="V34" s="14" t="n">
        <f aca="false">INDEX(plot7!$W:$W, MATCH(SiteSummary!$A34,plot7!$O:$O,0))</f>
        <v>0</v>
      </c>
      <c r="W34" s="15" t="n">
        <f aca="false">INDEX(plot8!$U:$U, MATCH(SiteSummary!$A34,plot8!$O:$O,0))</f>
        <v>0</v>
      </c>
      <c r="X34" s="15" t="n">
        <f aca="false">INDEX(plot8!$V:$V, MATCH(SiteSummary!$A34,plot8!$O:$O,0))</f>
        <v>0</v>
      </c>
      <c r="Y34" s="15" t="n">
        <f aca="false">INDEX(plot8!$W:$W, MATCH(SiteSummary!$A34,plot8!$O:$O,0))</f>
        <v>0</v>
      </c>
      <c r="AA34" s="16" t="n">
        <f aca="false">SUM(B34,E34,H34,K34,N34,Q34,T34,W34)</f>
        <v>0</v>
      </c>
      <c r="AB34" s="16" t="n">
        <f aca="false">SUM(C34,F34,I34,L34,O34,R34,U34,X34)</f>
        <v>0</v>
      </c>
      <c r="AC34" s="16" t="n">
        <f aca="false">SUM(D34,G34,J34,M34,P34,S34,V34,Y34)</f>
        <v>0</v>
      </c>
    </row>
    <row r="35" customFormat="false" ht="15" hidden="false" customHeight="false" outlineLevel="0" collapsed="false">
      <c r="A35" s="8" t="s">
        <v>85</v>
      </c>
      <c r="B35" s="9" t="n">
        <f aca="false">INDEX(plot1!V:V, MATCH(SiteSummary!$A35,plot1!O:O,0))</f>
        <v>0</v>
      </c>
      <c r="C35" s="9" t="n">
        <f aca="false">INDEX(plot1!W:W, MATCH(SiteSummary!$A35,plot1!$O:$O,0))</f>
        <v>0</v>
      </c>
      <c r="D35" s="9" t="n">
        <f aca="false">INDEX(plot1!X:X, MATCH(SiteSummary!$A35,plot1!$O:$O,0))</f>
        <v>0</v>
      </c>
      <c r="E35" s="10" t="n">
        <f aca="false">INDEX(plot2!$U:$U, MATCH(SiteSummary!$A35,plot2!$O:$O,0))</f>
        <v>0</v>
      </c>
      <c r="F35" s="10" t="n">
        <f aca="false">INDEX(plot2!$V:$V, MATCH(SiteSummary!$A35,plot2!$O:$O,0))</f>
        <v>0</v>
      </c>
      <c r="G35" s="10" t="n">
        <f aca="false">INDEX(plot2!$W:$W, MATCH(SiteSummary!$A35,plot2!$O:$O,0))</f>
        <v>0</v>
      </c>
      <c r="H35" s="11" t="n">
        <f aca="false">INDEX(plot3!$U:$U, MATCH(SiteSummary!$A35,plot3!$O:$O,0))</f>
        <v>0</v>
      </c>
      <c r="I35" s="11" t="n">
        <f aca="false">INDEX(plot3!$V:$V, MATCH(SiteSummary!$A35,plot3!$O:$O,0))</f>
        <v>0</v>
      </c>
      <c r="J35" s="11" t="n">
        <f aca="false">INDEX(plot3!$W:$W, MATCH(SiteSummary!$A35,plot3!$O:$O,0))</f>
        <v>0</v>
      </c>
      <c r="K35" s="12" t="n">
        <f aca="false">INDEX(plot4!$U:$U, MATCH(SiteSummary!$A35,plot4!$O:$O,0))</f>
        <v>0</v>
      </c>
      <c r="L35" s="12" t="n">
        <f aca="false">INDEX(plot4!$V:$V, MATCH(SiteSummary!$A35,plot4!$O:$O,0))</f>
        <v>0</v>
      </c>
      <c r="M35" s="12" t="n">
        <f aca="false">INDEX(plot4!$W:$W, MATCH(SiteSummary!$A35,plot4!$O:$O,0))</f>
        <v>0</v>
      </c>
      <c r="N35" s="13" t="n">
        <f aca="false">INDEX(plot5!$U:$U, MATCH(SiteSummary!$A35,plot5!$O:$O,0))</f>
        <v>0</v>
      </c>
      <c r="O35" s="13" t="n">
        <f aca="false">INDEX(plot5!$V:$V, MATCH(SiteSummary!$A35,plot5!$O:$O,0))</f>
        <v>0</v>
      </c>
      <c r="P35" s="13" t="n">
        <f aca="false">INDEX(plot5!$W:$W, MATCH(SiteSummary!$A35,plot5!$O:$O,0))</f>
        <v>0</v>
      </c>
      <c r="Q35" s="6" t="n">
        <f aca="false">INDEX(plot6!$U:$U, MATCH(SiteSummary!$A35,plot6!$O:$O,0))</f>
        <v>0</v>
      </c>
      <c r="R35" s="6" t="n">
        <f aca="false">INDEX(plot6!$V:$V, MATCH(SiteSummary!$A35,plot6!$O:$O,0))</f>
        <v>0</v>
      </c>
      <c r="S35" s="6" t="n">
        <f aca="false">INDEX(plot6!$W:$W, MATCH(SiteSummary!$A35,plot6!$O:$O,0))</f>
        <v>0</v>
      </c>
      <c r="T35" s="14" t="n">
        <f aca="false">INDEX(plot7!$U:$U, MATCH(SiteSummary!$A35,plot7!$O:$O,0))</f>
        <v>0</v>
      </c>
      <c r="U35" s="14" t="n">
        <f aca="false">INDEX(plot7!$V:$V, MATCH(SiteSummary!$A35,plot7!$O:$O,0))</f>
        <v>0</v>
      </c>
      <c r="V35" s="14" t="n">
        <f aca="false">INDEX(plot7!$W:$W, MATCH(SiteSummary!$A35,plot7!$O:$O,0))</f>
        <v>0</v>
      </c>
      <c r="W35" s="15" t="n">
        <f aca="false">INDEX(plot8!$U:$U, MATCH(SiteSummary!$A35,plot8!$O:$O,0))</f>
        <v>0</v>
      </c>
      <c r="X35" s="15" t="n">
        <f aca="false">INDEX(plot8!$V:$V, MATCH(SiteSummary!$A35,plot8!$O:$O,0))</f>
        <v>0</v>
      </c>
      <c r="Y35" s="15" t="n">
        <f aca="false">INDEX(plot8!$W:$W, MATCH(SiteSummary!$A35,plot8!$O:$O,0))</f>
        <v>0</v>
      </c>
      <c r="AA35" s="16" t="n">
        <f aca="false">SUM(B35,E35,H35,K35,N35,Q35,T35,W35)</f>
        <v>0</v>
      </c>
      <c r="AB35" s="16" t="n">
        <f aca="false">SUM(C35,F35,I35,L35,O35,R35,U35,X35)</f>
        <v>0</v>
      </c>
      <c r="AC35" s="16" t="n">
        <f aca="false">SUM(D35,G35,J35,M35,P35,S35,V35,Y35)</f>
        <v>0</v>
      </c>
    </row>
    <row r="36" customFormat="false" ht="15" hidden="false" customHeight="false" outlineLevel="0" collapsed="false">
      <c r="A36" s="8" t="s">
        <v>86</v>
      </c>
      <c r="B36" s="9" t="n">
        <f aca="false">INDEX(plot1!V:V, MATCH(SiteSummary!$A36,plot1!O:O,0))</f>
        <v>0</v>
      </c>
      <c r="C36" s="9" t="n">
        <f aca="false">INDEX(plot1!W:W, MATCH(SiteSummary!$A36,plot1!$O:$O,0))</f>
        <v>0</v>
      </c>
      <c r="D36" s="9" t="n">
        <f aca="false">INDEX(plot1!X:X, MATCH(SiteSummary!$A36,plot1!$O:$O,0))</f>
        <v>0</v>
      </c>
      <c r="E36" s="10" t="n">
        <f aca="false">INDEX(plot2!$U:$U, MATCH(SiteSummary!$A36,plot2!$O:$O,0))</f>
        <v>0</v>
      </c>
      <c r="F36" s="10" t="n">
        <f aca="false">INDEX(plot2!$V:$V, MATCH(SiteSummary!$A36,plot2!$O:$O,0))</f>
        <v>0</v>
      </c>
      <c r="G36" s="10" t="n">
        <f aca="false">INDEX(plot2!$W:$W, MATCH(SiteSummary!$A36,plot2!$O:$O,0))</f>
        <v>0</v>
      </c>
      <c r="H36" s="11" t="n">
        <f aca="false">INDEX(plot3!$U:$U, MATCH(SiteSummary!$A36,plot3!$O:$O,0))</f>
        <v>0</v>
      </c>
      <c r="I36" s="11" t="n">
        <f aca="false">INDEX(plot3!$V:$V, MATCH(SiteSummary!$A36,plot3!$O:$O,0))</f>
        <v>0</v>
      </c>
      <c r="J36" s="11" t="n">
        <f aca="false">INDEX(plot3!$W:$W, MATCH(SiteSummary!$A36,plot3!$O:$O,0))</f>
        <v>0</v>
      </c>
      <c r="K36" s="12" t="n">
        <f aca="false">INDEX(plot4!$U:$U, MATCH(SiteSummary!$A36,plot4!$O:$O,0))</f>
        <v>0</v>
      </c>
      <c r="L36" s="12" t="n">
        <f aca="false">INDEX(plot4!$V:$V, MATCH(SiteSummary!$A36,plot4!$O:$O,0))</f>
        <v>0</v>
      </c>
      <c r="M36" s="12" t="n">
        <f aca="false">INDEX(plot4!$W:$W, MATCH(SiteSummary!$A36,plot4!$O:$O,0))</f>
        <v>0</v>
      </c>
      <c r="N36" s="13" t="n">
        <f aca="false">INDEX(plot5!$U:$U, MATCH(SiteSummary!$A36,plot5!$O:$O,0))</f>
        <v>0</v>
      </c>
      <c r="O36" s="13" t="n">
        <f aca="false">INDEX(plot5!$V:$V, MATCH(SiteSummary!$A36,plot5!$O:$O,0))</f>
        <v>0</v>
      </c>
      <c r="P36" s="13" t="n">
        <f aca="false">INDEX(plot5!$W:$W, MATCH(SiteSummary!$A36,plot5!$O:$O,0))</f>
        <v>0</v>
      </c>
      <c r="Q36" s="6" t="n">
        <f aca="false">INDEX(plot6!$U:$U, MATCH(SiteSummary!$A36,plot6!$O:$O,0))</f>
        <v>0</v>
      </c>
      <c r="R36" s="6" t="n">
        <f aca="false">INDEX(plot6!$V:$V, MATCH(SiteSummary!$A36,plot6!$O:$O,0))</f>
        <v>0</v>
      </c>
      <c r="S36" s="6" t="n">
        <f aca="false">INDEX(plot6!$W:$W, MATCH(SiteSummary!$A36,plot6!$O:$O,0))</f>
        <v>0</v>
      </c>
      <c r="T36" s="14" t="n">
        <f aca="false">INDEX(plot7!$U:$U, MATCH(SiteSummary!$A36,plot7!$O:$O,0))</f>
        <v>0</v>
      </c>
      <c r="U36" s="14" t="n">
        <f aca="false">INDEX(plot7!$V:$V, MATCH(SiteSummary!$A36,plot7!$O:$O,0))</f>
        <v>0</v>
      </c>
      <c r="V36" s="14" t="n">
        <f aca="false">INDEX(plot7!$W:$W, MATCH(SiteSummary!$A36,plot7!$O:$O,0))</f>
        <v>0</v>
      </c>
      <c r="W36" s="15" t="n">
        <f aca="false">INDEX(plot8!$U:$U, MATCH(SiteSummary!$A36,plot8!$O:$O,0))</f>
        <v>0</v>
      </c>
      <c r="X36" s="15" t="n">
        <f aca="false">INDEX(plot8!$V:$V, MATCH(SiteSummary!$A36,plot8!$O:$O,0))</f>
        <v>0</v>
      </c>
      <c r="Y36" s="15" t="n">
        <f aca="false">INDEX(plot8!$W:$W, MATCH(SiteSummary!$A36,plot8!$O:$O,0))</f>
        <v>0</v>
      </c>
      <c r="AA36" s="16" t="n">
        <f aca="false">SUM(B36,E36,H36,K36,N36,Q36,T36,W36)</f>
        <v>0</v>
      </c>
      <c r="AB36" s="16" t="n">
        <f aca="false">SUM(C36,F36,I36,L36,O36,R36,U36,X36)</f>
        <v>0</v>
      </c>
      <c r="AC36" s="16" t="n">
        <f aca="false">SUM(D36,G36,J36,M36,P36,S36,V36,Y36)</f>
        <v>0</v>
      </c>
    </row>
    <row r="37" customFormat="false" ht="15" hidden="false" customHeight="false" outlineLevel="0" collapsed="false">
      <c r="A37" s="8"/>
      <c r="B37" s="9" t="e">
        <f aca="false">INDEX(plot1!V:V, MATCH(SiteSummary!$A37,plot1!O:O,0))</f>
        <v>#N/A</v>
      </c>
      <c r="C37" s="9" t="e">
        <f aca="false">INDEX(plot1!W:W, MATCH(SiteSummary!$A37,plot1!$O:$O,0))</f>
        <v>#N/A</v>
      </c>
      <c r="D37" s="9" t="e">
        <f aca="false">INDEX(plot1!X:X, MATCH(SiteSummary!$A37,plot1!$O:$O,0))</f>
        <v>#N/A</v>
      </c>
      <c r="E37" s="10" t="e">
        <f aca="false">INDEX(plot2!$U:$U, MATCH(SiteSummary!$A37,plot2!$O:$O,0))</f>
        <v>#N/A</v>
      </c>
      <c r="F37" s="10" t="e">
        <f aca="false">INDEX(plot2!$V:$V, MATCH(SiteSummary!$A37,plot2!$O:$O,0))</f>
        <v>#N/A</v>
      </c>
      <c r="G37" s="10" t="e">
        <f aca="false">INDEX(plot2!$W:$W, MATCH(SiteSummary!$A37,plot2!$O:$O,0))</f>
        <v>#N/A</v>
      </c>
      <c r="H37" s="11" t="e">
        <f aca="false">INDEX(plot3!$U:$U, MATCH(SiteSummary!$A37,plot3!$O:$O,0))</f>
        <v>#N/A</v>
      </c>
      <c r="I37" s="11" t="e">
        <f aca="false">INDEX(plot3!$V:$V, MATCH(SiteSummary!$A37,plot3!$O:$O,0))</f>
        <v>#N/A</v>
      </c>
      <c r="J37" s="11" t="e">
        <f aca="false">INDEX(plot3!$W:$W, MATCH(SiteSummary!$A37,plot3!$O:$O,0))</f>
        <v>#N/A</v>
      </c>
      <c r="K37" s="12" t="e">
        <f aca="false">INDEX(plot4!$U:$U, MATCH(SiteSummary!$A37,plot4!$O:$O,0))</f>
        <v>#N/A</v>
      </c>
      <c r="L37" s="12" t="e">
        <f aca="false">INDEX(plot4!$V:$V, MATCH(SiteSummary!$A37,plot4!$O:$O,0))</f>
        <v>#N/A</v>
      </c>
      <c r="M37" s="12" t="e">
        <f aca="false">INDEX(plot4!$W:$W, MATCH(SiteSummary!$A37,plot4!$O:$O,0))</f>
        <v>#N/A</v>
      </c>
      <c r="N37" s="13" t="e">
        <f aca="false">INDEX(plot5!$U:$U, MATCH(SiteSummary!$A37,plot5!$O:$O,0))</f>
        <v>#N/A</v>
      </c>
      <c r="O37" s="13" t="e">
        <f aca="false">INDEX(plot5!$V:$V, MATCH(SiteSummary!$A37,plot5!$O:$O,0))</f>
        <v>#N/A</v>
      </c>
      <c r="P37" s="13" t="e">
        <f aca="false">INDEX(plot5!$W:$W, MATCH(SiteSummary!$A37,plot5!$O:$O,0))</f>
        <v>#N/A</v>
      </c>
      <c r="Q37" s="6" t="e">
        <f aca="false">INDEX(plot6!$U:$U, MATCH(SiteSummary!$A37,plot6!$O:$O,0))</f>
        <v>#N/A</v>
      </c>
      <c r="R37" s="6" t="e">
        <f aca="false">INDEX(plot6!$V:$V, MATCH(SiteSummary!$A37,plot6!$O:$O,0))</f>
        <v>#N/A</v>
      </c>
      <c r="S37" s="6" t="e">
        <f aca="false">INDEX(plot6!$W:$W, MATCH(SiteSummary!$A37,plot6!$O:$O,0))</f>
        <v>#N/A</v>
      </c>
      <c r="T37" s="14" t="e">
        <f aca="false">INDEX(plot7!$U:$U, MATCH(SiteSummary!$A37,plot7!$O:$O,0))</f>
        <v>#N/A</v>
      </c>
      <c r="U37" s="14" t="e">
        <f aca="false">INDEX(plot7!$V:$V, MATCH(SiteSummary!$A37,plot7!$O:$O,0))</f>
        <v>#N/A</v>
      </c>
      <c r="V37" s="14" t="e">
        <f aca="false">INDEX(plot7!$W:$W, MATCH(SiteSummary!$A37,plot7!$O:$O,0))</f>
        <v>#N/A</v>
      </c>
      <c r="W37" s="15" t="e">
        <f aca="false">INDEX(plot8!$U:$U, MATCH(SiteSummary!$A37,plot8!$O:$O,0))</f>
        <v>#N/A</v>
      </c>
      <c r="X37" s="15" t="e">
        <f aca="false">INDEX(plot8!$V:$V, MATCH(SiteSummary!$A37,plot8!$O:$O,0))</f>
        <v>#N/A</v>
      </c>
      <c r="Y37" s="15" t="e">
        <f aca="false">INDEX(plot8!$W:$W, MATCH(SiteSummary!$A37,plot8!$O:$O,0))</f>
        <v>#N/A</v>
      </c>
      <c r="AA37" s="16" t="e">
        <f aca="false">SUM(B37,E37,H37,K37,N37,Q37,T37,W37)</f>
        <v>#N/A</v>
      </c>
      <c r="AB37" s="16" t="e">
        <f aca="false">SUM(C37,F37,I37,L37,O37,R37,U37,X37)</f>
        <v>#N/A</v>
      </c>
      <c r="AC37" s="16" t="e">
        <f aca="false">SUM(D37,G37,J37,M37,P37,S37,V37,Y37)</f>
        <v>#N/A</v>
      </c>
    </row>
    <row r="38" customFormat="false" ht="15" hidden="false" customHeight="false" outlineLevel="0" collapsed="false">
      <c r="A38" s="8" t="s">
        <v>87</v>
      </c>
      <c r="B38" s="9" t="n">
        <f aca="false">INDEX(plot1!V:V, MATCH(SiteSummary!$A38,plot1!O:O,0))</f>
        <v>0</v>
      </c>
      <c r="C38" s="9" t="n">
        <f aca="false">INDEX(plot1!W:W, MATCH(SiteSummary!$A38,plot1!$O:$O,0))</f>
        <v>0</v>
      </c>
      <c r="D38" s="9" t="n">
        <f aca="false">INDEX(plot1!X:X, MATCH(SiteSummary!$A38,plot1!$O:$O,0))</f>
        <v>0</v>
      </c>
      <c r="E38" s="10" t="n">
        <f aca="false">INDEX(plot2!$U:$U, MATCH(SiteSummary!$A38,plot2!$O:$O,0))</f>
        <v>0</v>
      </c>
      <c r="F38" s="10" t="n">
        <f aca="false">INDEX(plot2!$V:$V, MATCH(SiteSummary!$A38,plot2!$O:$O,0))</f>
        <v>0</v>
      </c>
      <c r="G38" s="10" t="n">
        <f aca="false">INDEX(plot2!$W:$W, MATCH(SiteSummary!$A38,plot2!$O:$O,0))</f>
        <v>0</v>
      </c>
      <c r="H38" s="11" t="n">
        <f aca="false">INDEX(plot3!$U:$U, MATCH(SiteSummary!$A38,plot3!$O:$O,0))</f>
        <v>0</v>
      </c>
      <c r="I38" s="11" t="n">
        <f aca="false">INDEX(plot3!$V:$V, MATCH(SiteSummary!$A38,plot3!$O:$O,0))</f>
        <v>0</v>
      </c>
      <c r="J38" s="11" t="n">
        <f aca="false">INDEX(plot3!$W:$W, MATCH(SiteSummary!$A38,plot3!$O:$O,0))</f>
        <v>0</v>
      </c>
      <c r="K38" s="12" t="n">
        <f aca="false">INDEX(plot4!$U:$U, MATCH(SiteSummary!$A38,plot4!$O:$O,0))</f>
        <v>0</v>
      </c>
      <c r="L38" s="12" t="n">
        <f aca="false">INDEX(plot4!$V:$V, MATCH(SiteSummary!$A38,plot4!$O:$O,0))</f>
        <v>0</v>
      </c>
      <c r="M38" s="12" t="n">
        <f aca="false">INDEX(plot4!$W:$W, MATCH(SiteSummary!$A38,plot4!$O:$O,0))</f>
        <v>0</v>
      </c>
      <c r="N38" s="13" t="n">
        <f aca="false">INDEX(plot5!$U:$U, MATCH(SiteSummary!$A38,plot5!$O:$O,0))</f>
        <v>0</v>
      </c>
      <c r="O38" s="13" t="n">
        <f aca="false">INDEX(plot5!$V:$V, MATCH(SiteSummary!$A38,plot5!$O:$O,0))</f>
        <v>0</v>
      </c>
      <c r="P38" s="13" t="n">
        <f aca="false">INDEX(plot5!$W:$W, MATCH(SiteSummary!$A38,plot5!$O:$O,0))</f>
        <v>0</v>
      </c>
      <c r="Q38" s="6" t="n">
        <f aca="false">INDEX(plot6!$U:$U, MATCH(SiteSummary!$A38,plot6!$O:$O,0))</f>
        <v>0</v>
      </c>
      <c r="R38" s="6" t="n">
        <f aca="false">INDEX(plot6!$V:$V, MATCH(SiteSummary!$A38,plot6!$O:$O,0))</f>
        <v>0</v>
      </c>
      <c r="S38" s="6" t="n">
        <f aca="false">INDEX(plot6!$W:$W, MATCH(SiteSummary!$A38,plot6!$O:$O,0))</f>
        <v>0</v>
      </c>
      <c r="T38" s="14" t="n">
        <f aca="false">INDEX(plot7!$U:$U, MATCH(SiteSummary!$A38,plot7!$O:$O,0))</f>
        <v>0</v>
      </c>
      <c r="U38" s="14" t="n">
        <f aca="false">INDEX(plot7!$V:$V, MATCH(SiteSummary!$A38,plot7!$O:$O,0))</f>
        <v>0</v>
      </c>
      <c r="V38" s="14" t="n">
        <f aca="false">INDEX(plot7!$W:$W, MATCH(SiteSummary!$A38,plot7!$O:$O,0))</f>
        <v>0</v>
      </c>
      <c r="W38" s="15" t="n">
        <f aca="false">INDEX(plot8!$U:$U, MATCH(SiteSummary!$A38,plot8!$O:$O,0))</f>
        <v>0</v>
      </c>
      <c r="X38" s="15" t="n">
        <f aca="false">INDEX(plot8!$V:$V, MATCH(SiteSummary!$A38,plot8!$O:$O,0))</f>
        <v>0</v>
      </c>
      <c r="Y38" s="15" t="n">
        <f aca="false">INDEX(plot8!$W:$W, MATCH(SiteSummary!$A38,plot8!$O:$O,0))</f>
        <v>0</v>
      </c>
      <c r="AA38" s="16" t="n">
        <f aca="false">SUM(B38,E38,H38,K38,N38,Q38,T38,W38)</f>
        <v>0</v>
      </c>
      <c r="AB38" s="16" t="n">
        <f aca="false">SUM(C38,F38,I38,L38,O38,R38,U38,X38)</f>
        <v>0</v>
      </c>
      <c r="AC38" s="16" t="n">
        <f aca="false">SUM(D38,G38,J38,M38,P38,S38,V38,Y38)</f>
        <v>0</v>
      </c>
    </row>
    <row r="39" customFormat="false" ht="15" hidden="false" customHeight="false" outlineLevel="0" collapsed="false">
      <c r="A39" s="8" t="s">
        <v>45</v>
      </c>
      <c r="B39" s="9" t="n">
        <f aca="false">INDEX(plot1!V:V, MATCH(SiteSummary!$A39,plot1!O:O,0))</f>
        <v>0</v>
      </c>
      <c r="C39" s="9" t="n">
        <f aca="false">INDEX(plot1!W:W, MATCH(SiteSummary!$A39,plot1!$O:$O,0))</f>
        <v>0</v>
      </c>
      <c r="D39" s="9" t="n">
        <f aca="false">INDEX(plot1!X:X, MATCH(SiteSummary!$A39,plot1!$O:$O,0))</f>
        <v>0</v>
      </c>
      <c r="E39" s="10" t="n">
        <f aca="false">INDEX(plot2!$U:$U, MATCH(SiteSummary!$A39,plot2!$O:$O,0))</f>
        <v>0</v>
      </c>
      <c r="F39" s="10" t="n">
        <f aca="false">INDEX(plot2!$V:$V, MATCH(SiteSummary!$A39,plot2!$O:$O,0))</f>
        <v>0</v>
      </c>
      <c r="G39" s="10" t="n">
        <f aca="false">INDEX(plot2!$W:$W, MATCH(SiteSummary!$A39,plot2!$O:$O,0))</f>
        <v>0</v>
      </c>
      <c r="H39" s="11" t="n">
        <f aca="false">INDEX(plot3!$U:$U, MATCH(SiteSummary!$A39,plot3!$O:$O,0))</f>
        <v>0</v>
      </c>
      <c r="I39" s="11" t="n">
        <f aca="false">INDEX(plot3!$V:$V, MATCH(SiteSummary!$A39,plot3!$O:$O,0))</f>
        <v>0</v>
      </c>
      <c r="J39" s="11" t="n">
        <f aca="false">INDEX(plot3!$W:$W, MATCH(SiteSummary!$A39,plot3!$O:$O,0))</f>
        <v>0</v>
      </c>
      <c r="K39" s="12" t="n">
        <f aca="false">INDEX(plot4!$U:$U, MATCH(SiteSummary!$A39,plot4!$O:$O,0))</f>
        <v>0</v>
      </c>
      <c r="L39" s="12" t="n">
        <f aca="false">INDEX(plot4!$V:$V, MATCH(SiteSummary!$A39,plot4!$O:$O,0))</f>
        <v>0</v>
      </c>
      <c r="M39" s="12" t="n">
        <f aca="false">INDEX(plot4!$W:$W, MATCH(SiteSummary!$A39,plot4!$O:$O,0))</f>
        <v>0</v>
      </c>
      <c r="N39" s="13" t="n">
        <f aca="false">INDEX(plot5!$U:$U, MATCH(SiteSummary!$A39,plot5!$O:$O,0))</f>
        <v>-857.490086743268</v>
      </c>
      <c r="O39" s="13" t="n">
        <f aca="false">INDEX(plot5!$V:$V, MATCH(SiteSummary!$A39,plot5!$O:$O,0))</f>
        <v>-857.490086743268</v>
      </c>
      <c r="P39" s="13" t="n">
        <f aca="false">INDEX(plot5!$W:$W, MATCH(SiteSummary!$A39,plot5!$O:$O,0))</f>
        <v>0</v>
      </c>
      <c r="Q39" s="6" t="n">
        <f aca="false">INDEX(plot6!$U:$U, MATCH(SiteSummary!$A39,plot6!$O:$O,0))</f>
        <v>0</v>
      </c>
      <c r="R39" s="6" t="n">
        <f aca="false">INDEX(plot6!$V:$V, MATCH(SiteSummary!$A39,plot6!$O:$O,0))</f>
        <v>0</v>
      </c>
      <c r="S39" s="6" t="n">
        <f aca="false">INDEX(plot6!$W:$W, MATCH(SiteSummary!$A39,plot6!$O:$O,0))</f>
        <v>0</v>
      </c>
      <c r="T39" s="14" t="n">
        <f aca="false">INDEX(plot7!$U:$U, MATCH(SiteSummary!$A39,plot7!$O:$O,0))</f>
        <v>-1714.98017348654</v>
      </c>
      <c r="U39" s="14" t="n">
        <f aca="false">INDEX(plot7!$V:$V, MATCH(SiteSummary!$A39,plot7!$O:$O,0))</f>
        <v>-1714.98017348654</v>
      </c>
      <c r="V39" s="14" t="n">
        <f aca="false">INDEX(plot7!$W:$W, MATCH(SiteSummary!$A39,plot7!$O:$O,0))</f>
        <v>0</v>
      </c>
      <c r="W39" s="15" t="n">
        <f aca="false">INDEX(plot8!$U:$U, MATCH(SiteSummary!$A39,plot8!$O:$O,0))</f>
        <v>-7219.38646276927</v>
      </c>
      <c r="X39" s="15" t="n">
        <f aca="false">INDEX(plot8!$V:$V, MATCH(SiteSummary!$A39,plot8!$O:$O,0))</f>
        <v>-6130.94717484494</v>
      </c>
      <c r="Y39" s="15" t="n">
        <f aca="false">INDEX(plot8!$W:$W, MATCH(SiteSummary!$A39,plot8!$O:$O,0))</f>
        <v>-1088.43928792433</v>
      </c>
      <c r="AA39" s="16" t="n">
        <f aca="false">SUM(B39,E39,H39,K39,N39,Q39,T39,W39)</f>
        <v>-9791.85672299907</v>
      </c>
      <c r="AB39" s="16" t="n">
        <f aca="false">SUM(C39,F39,I39,L39,O39,R39,U39,X39)</f>
        <v>-8703.41743507474</v>
      </c>
      <c r="AC39" s="16" t="n">
        <f aca="false">SUM(D39,G39,J39,M39,P39,S39,V39,Y39)</f>
        <v>-1088.43928792433</v>
      </c>
    </row>
    <row r="40" customFormat="false" ht="15" hidden="false" customHeight="false" outlineLevel="0" collapsed="false">
      <c r="A40" s="8" t="s">
        <v>88</v>
      </c>
      <c r="B40" s="9" t="n">
        <f aca="false">INDEX(plot1!V:V, MATCH(SiteSummary!$A40,plot1!O:O,0))</f>
        <v>0</v>
      </c>
      <c r="C40" s="9" t="n">
        <f aca="false">INDEX(plot1!W:W, MATCH(SiteSummary!$A40,plot1!$O:$O,0))</f>
        <v>0</v>
      </c>
      <c r="D40" s="9" t="n">
        <f aca="false">INDEX(plot1!X:X, MATCH(SiteSummary!$A40,plot1!$O:$O,0))</f>
        <v>0</v>
      </c>
      <c r="E40" s="10" t="n">
        <f aca="false">INDEX(plot2!$U:$U, MATCH(SiteSummary!$A40,plot2!$O:$O,0))</f>
        <v>0</v>
      </c>
      <c r="F40" s="10" t="n">
        <f aca="false">INDEX(plot2!$V:$V, MATCH(SiteSummary!$A40,plot2!$O:$O,0))</f>
        <v>0</v>
      </c>
      <c r="G40" s="10" t="n">
        <f aca="false">INDEX(plot2!$W:$W, MATCH(SiteSummary!$A40,plot2!$O:$O,0))</f>
        <v>0</v>
      </c>
      <c r="H40" s="11" t="n">
        <f aca="false">INDEX(plot3!$U:$U, MATCH(SiteSummary!$A40,plot3!$O:$O,0))</f>
        <v>0</v>
      </c>
      <c r="I40" s="11" t="n">
        <f aca="false">INDEX(plot3!$V:$V, MATCH(SiteSummary!$A40,plot3!$O:$O,0))</f>
        <v>0</v>
      </c>
      <c r="J40" s="11" t="n">
        <f aca="false">INDEX(plot3!$W:$W, MATCH(SiteSummary!$A40,plot3!$O:$O,0))</f>
        <v>0</v>
      </c>
      <c r="K40" s="12" t="n">
        <f aca="false">INDEX(plot4!$U:$U, MATCH(SiteSummary!$A40,plot4!$O:$O,0))</f>
        <v>0</v>
      </c>
      <c r="L40" s="12" t="n">
        <f aca="false">INDEX(plot4!$V:$V, MATCH(SiteSummary!$A40,plot4!$O:$O,0))</f>
        <v>0</v>
      </c>
      <c r="M40" s="12" t="n">
        <f aca="false">INDEX(plot4!$W:$W, MATCH(SiteSummary!$A40,plot4!$O:$O,0))</f>
        <v>0</v>
      </c>
      <c r="N40" s="13" t="n">
        <f aca="false">INDEX(plot5!$U:$U, MATCH(SiteSummary!$A40,plot5!$O:$O,0))</f>
        <v>0</v>
      </c>
      <c r="O40" s="13" t="n">
        <f aca="false">INDEX(plot5!$V:$V, MATCH(SiteSummary!$A40,plot5!$O:$O,0))</f>
        <v>0</v>
      </c>
      <c r="P40" s="13" t="n">
        <f aca="false">INDEX(plot5!$W:$W, MATCH(SiteSummary!$A40,plot5!$O:$O,0))</f>
        <v>0</v>
      </c>
      <c r="Q40" s="6" t="n">
        <f aca="false">INDEX(plot6!$U:$U, MATCH(SiteSummary!$A40,plot6!$O:$O,0))</f>
        <v>0</v>
      </c>
      <c r="R40" s="6" t="n">
        <f aca="false">INDEX(plot6!$V:$V, MATCH(SiteSummary!$A40,plot6!$O:$O,0))</f>
        <v>0</v>
      </c>
      <c r="S40" s="6" t="n">
        <f aca="false">INDEX(plot6!$W:$W, MATCH(SiteSummary!$A40,plot6!$O:$O,0))</f>
        <v>0</v>
      </c>
      <c r="T40" s="14" t="n">
        <f aca="false">INDEX(plot7!$U:$U, MATCH(SiteSummary!$A40,plot7!$O:$O,0))</f>
        <v>0</v>
      </c>
      <c r="U40" s="14" t="n">
        <f aca="false">INDEX(plot7!$V:$V, MATCH(SiteSummary!$A40,plot7!$O:$O,0))</f>
        <v>0</v>
      </c>
      <c r="V40" s="14" t="n">
        <f aca="false">INDEX(plot7!$W:$W, MATCH(SiteSummary!$A40,plot7!$O:$O,0))</f>
        <v>0</v>
      </c>
      <c r="W40" s="15" t="n">
        <f aca="false">INDEX(plot8!$U:$U, MATCH(SiteSummary!$A40,plot8!$O:$O,0))</f>
        <v>0</v>
      </c>
      <c r="X40" s="15" t="n">
        <f aca="false">INDEX(plot8!$V:$V, MATCH(SiteSummary!$A40,plot8!$O:$O,0))</f>
        <v>0</v>
      </c>
      <c r="Y40" s="15" t="n">
        <f aca="false">INDEX(plot8!$W:$W, MATCH(SiteSummary!$A40,plot8!$O:$O,0))</f>
        <v>0</v>
      </c>
      <c r="AA40" s="16" t="n">
        <f aca="false">SUM(B40,E40,H40,K40,N40,Q40,T40,W40)</f>
        <v>0</v>
      </c>
      <c r="AB40" s="16" t="n">
        <f aca="false">SUM(C40,F40,I40,L40,O40,R40,U40,X40)</f>
        <v>0</v>
      </c>
      <c r="AC40" s="16" t="n">
        <f aca="false">SUM(D40,G40,J40,M40,P40,S40,V40,Y40)</f>
        <v>0</v>
      </c>
    </row>
    <row r="41" customFormat="false" ht="15" hidden="false" customHeight="false" outlineLevel="0" collapsed="false">
      <c r="A41" s="8" t="s">
        <v>89</v>
      </c>
      <c r="B41" s="9" t="n">
        <f aca="false">INDEX(plot1!V:V, MATCH(SiteSummary!$A41,plot1!O:O,0))</f>
        <v>0</v>
      </c>
      <c r="C41" s="9" t="n">
        <f aca="false">INDEX(plot1!W:W, MATCH(SiteSummary!$A41,plot1!$O:$O,0))</f>
        <v>0</v>
      </c>
      <c r="D41" s="9" t="n">
        <f aca="false">INDEX(plot1!X:X, MATCH(SiteSummary!$A41,plot1!$O:$O,0))</f>
        <v>0</v>
      </c>
      <c r="E41" s="10" t="n">
        <f aca="false">INDEX(plot2!$U:$U, MATCH(SiteSummary!$A41,plot2!$O:$O,0))</f>
        <v>0</v>
      </c>
      <c r="F41" s="10" t="n">
        <f aca="false">INDEX(plot2!$V:$V, MATCH(SiteSummary!$A41,plot2!$O:$O,0))</f>
        <v>0</v>
      </c>
      <c r="G41" s="10" t="n">
        <f aca="false">INDEX(plot2!$W:$W, MATCH(SiteSummary!$A41,plot2!$O:$O,0))</f>
        <v>0</v>
      </c>
      <c r="H41" s="11" t="n">
        <f aca="false">INDEX(plot3!$U:$U, MATCH(SiteSummary!$A41,plot3!$O:$O,0))</f>
        <v>0</v>
      </c>
      <c r="I41" s="11" t="n">
        <f aca="false">INDEX(plot3!$V:$V, MATCH(SiteSummary!$A41,plot3!$O:$O,0))</f>
        <v>0</v>
      </c>
      <c r="J41" s="11" t="n">
        <f aca="false">INDEX(plot3!$W:$W, MATCH(SiteSummary!$A41,plot3!$O:$O,0))</f>
        <v>0</v>
      </c>
      <c r="K41" s="12" t="n">
        <f aca="false">INDEX(plot4!$U:$U, MATCH(SiteSummary!$A41,plot4!$O:$O,0))</f>
        <v>0</v>
      </c>
      <c r="L41" s="12" t="n">
        <f aca="false">INDEX(plot4!$V:$V, MATCH(SiteSummary!$A41,plot4!$O:$O,0))</f>
        <v>0</v>
      </c>
      <c r="M41" s="12" t="n">
        <f aca="false">INDEX(plot4!$W:$W, MATCH(SiteSummary!$A41,plot4!$O:$O,0))</f>
        <v>0</v>
      </c>
      <c r="N41" s="13" t="n">
        <f aca="false">INDEX(plot5!$U:$U, MATCH(SiteSummary!$A41,plot5!$O:$O,0))</f>
        <v>0</v>
      </c>
      <c r="O41" s="13" t="n">
        <f aca="false">INDEX(plot5!$V:$V, MATCH(SiteSummary!$A41,plot5!$O:$O,0))</f>
        <v>0</v>
      </c>
      <c r="P41" s="13" t="n">
        <f aca="false">INDEX(plot5!$W:$W, MATCH(SiteSummary!$A41,plot5!$O:$O,0))</f>
        <v>0</v>
      </c>
      <c r="Q41" s="6" t="n">
        <f aca="false">INDEX(plot6!$U:$U, MATCH(SiteSummary!$A41,plot6!$O:$O,0))</f>
        <v>0</v>
      </c>
      <c r="R41" s="6" t="n">
        <f aca="false">INDEX(plot6!$V:$V, MATCH(SiteSummary!$A41,plot6!$O:$O,0))</f>
        <v>0</v>
      </c>
      <c r="S41" s="6" t="n">
        <f aca="false">INDEX(plot6!$W:$W, MATCH(SiteSummary!$A41,plot6!$O:$O,0))</f>
        <v>0</v>
      </c>
      <c r="T41" s="14" t="n">
        <f aca="false">INDEX(plot7!$U:$U, MATCH(SiteSummary!$A41,plot7!$O:$O,0))</f>
        <v>0</v>
      </c>
      <c r="U41" s="14" t="n">
        <f aca="false">INDEX(plot7!$V:$V, MATCH(SiteSummary!$A41,plot7!$O:$O,0))</f>
        <v>0</v>
      </c>
      <c r="V41" s="14" t="n">
        <f aca="false">INDEX(plot7!$W:$W, MATCH(SiteSummary!$A41,plot7!$O:$O,0))</f>
        <v>0</v>
      </c>
      <c r="W41" s="15" t="n">
        <f aca="false">INDEX(plot8!$U:$U, MATCH(SiteSummary!$A41,plot8!$O:$O,0))</f>
        <v>0</v>
      </c>
      <c r="X41" s="15" t="n">
        <f aca="false">INDEX(plot8!$V:$V, MATCH(SiteSummary!$A41,plot8!$O:$O,0))</f>
        <v>0</v>
      </c>
      <c r="Y41" s="15" t="n">
        <f aca="false">INDEX(plot8!$W:$W, MATCH(SiteSummary!$A41,plot8!$O:$O,0))</f>
        <v>0</v>
      </c>
      <c r="AA41" s="16" t="n">
        <f aca="false">SUM(B41,E41,H41,K41,N41,Q41,T41,W41)</f>
        <v>0</v>
      </c>
      <c r="AB41" s="16" t="n">
        <f aca="false">SUM(C41,F41,I41,L41,O41,R41,U41,X41)</f>
        <v>0</v>
      </c>
      <c r="AC41" s="16" t="n">
        <f aca="false">SUM(D41,G41,J41,M41,P41,S41,V41,Y41)</f>
        <v>0</v>
      </c>
    </row>
    <row r="42" customFormat="false" ht="15" hidden="false" customHeight="false" outlineLevel="0" collapsed="false">
      <c r="A42" s="8" t="s">
        <v>90</v>
      </c>
      <c r="B42" s="9" t="n">
        <f aca="false">INDEX(plot1!V:V, MATCH(SiteSummary!$A42,plot1!O:O,0))</f>
        <v>0</v>
      </c>
      <c r="C42" s="9" t="n">
        <f aca="false">INDEX(plot1!W:W, MATCH(SiteSummary!$A42,plot1!$O:$O,0))</f>
        <v>0</v>
      </c>
      <c r="D42" s="9" t="n">
        <f aca="false">INDEX(plot1!X:X, MATCH(SiteSummary!$A42,plot1!$O:$O,0))</f>
        <v>0</v>
      </c>
      <c r="E42" s="10" t="n">
        <f aca="false">INDEX(plot2!$U:$U, MATCH(SiteSummary!$A42,plot2!$O:$O,0))</f>
        <v>0</v>
      </c>
      <c r="F42" s="10" t="n">
        <f aca="false">INDEX(plot2!$V:$V, MATCH(SiteSummary!$A42,plot2!$O:$O,0))</f>
        <v>0</v>
      </c>
      <c r="G42" s="10" t="n">
        <f aca="false">INDEX(plot2!$W:$W, MATCH(SiteSummary!$A42,plot2!$O:$O,0))</f>
        <v>0</v>
      </c>
      <c r="H42" s="11" t="n">
        <f aca="false">INDEX(plot3!$U:$U, MATCH(SiteSummary!$A42,plot3!$O:$O,0))</f>
        <v>0</v>
      </c>
      <c r="I42" s="11" t="n">
        <f aca="false">INDEX(plot3!$V:$V, MATCH(SiteSummary!$A42,plot3!$O:$O,0))</f>
        <v>0</v>
      </c>
      <c r="J42" s="11" t="n">
        <f aca="false">INDEX(plot3!$W:$W, MATCH(SiteSummary!$A42,plot3!$O:$O,0))</f>
        <v>0</v>
      </c>
      <c r="K42" s="12" t="n">
        <f aca="false">INDEX(plot4!$U:$U, MATCH(SiteSummary!$A42,plot4!$O:$O,0))</f>
        <v>0</v>
      </c>
      <c r="L42" s="12" t="n">
        <f aca="false">INDEX(plot4!$V:$V, MATCH(SiteSummary!$A42,plot4!$O:$O,0))</f>
        <v>0</v>
      </c>
      <c r="M42" s="12" t="n">
        <f aca="false">INDEX(plot4!$W:$W, MATCH(SiteSummary!$A42,plot4!$O:$O,0))</f>
        <v>0</v>
      </c>
      <c r="N42" s="13" t="n">
        <f aca="false">INDEX(plot5!$U:$U, MATCH(SiteSummary!$A42,plot5!$O:$O,0))</f>
        <v>0</v>
      </c>
      <c r="O42" s="13" t="n">
        <f aca="false">INDEX(plot5!$V:$V, MATCH(SiteSummary!$A42,plot5!$O:$O,0))</f>
        <v>0</v>
      </c>
      <c r="P42" s="13" t="n">
        <f aca="false">INDEX(plot5!$W:$W, MATCH(SiteSummary!$A42,plot5!$O:$O,0))</f>
        <v>0</v>
      </c>
      <c r="Q42" s="6" t="n">
        <f aca="false">INDEX(plot6!$U:$U, MATCH(SiteSummary!$A42,plot6!$O:$O,0))</f>
        <v>0</v>
      </c>
      <c r="R42" s="6" t="n">
        <f aca="false">INDEX(plot6!$V:$V, MATCH(SiteSummary!$A42,plot6!$O:$O,0))</f>
        <v>0</v>
      </c>
      <c r="S42" s="6" t="n">
        <f aca="false">INDEX(plot6!$W:$W, MATCH(SiteSummary!$A42,plot6!$O:$O,0))</f>
        <v>0</v>
      </c>
      <c r="T42" s="14" t="n">
        <f aca="false">INDEX(plot7!$U:$U, MATCH(SiteSummary!$A42,plot7!$O:$O,0))</f>
        <v>0</v>
      </c>
      <c r="U42" s="14" t="n">
        <f aca="false">INDEX(plot7!$V:$V, MATCH(SiteSummary!$A42,plot7!$O:$O,0))</f>
        <v>0</v>
      </c>
      <c r="V42" s="14" t="n">
        <f aca="false">INDEX(plot7!$W:$W, MATCH(SiteSummary!$A42,plot7!$O:$O,0))</f>
        <v>0</v>
      </c>
      <c r="W42" s="15" t="n">
        <f aca="false">INDEX(plot8!$U:$U, MATCH(SiteSummary!$A42,plot8!$O:$O,0))</f>
        <v>0</v>
      </c>
      <c r="X42" s="15" t="n">
        <f aca="false">INDEX(plot8!$V:$V, MATCH(SiteSummary!$A42,plot8!$O:$O,0))</f>
        <v>0</v>
      </c>
      <c r="Y42" s="15" t="n">
        <f aca="false">INDEX(plot8!$W:$W, MATCH(SiteSummary!$A42,plot8!$O:$O,0))</f>
        <v>0</v>
      </c>
      <c r="AA42" s="16" t="n">
        <f aca="false">SUM(B42,E42,H42,K42,N42,Q42,T42,W42)</f>
        <v>0</v>
      </c>
      <c r="AB42" s="16" t="n">
        <f aca="false">SUM(C42,F42,I42,L42,O42,R42,U42,X42)</f>
        <v>0</v>
      </c>
      <c r="AC42" s="16" t="n">
        <f aca="false">SUM(D42,G42,J42,M42,P42,S42,V42,Y42)</f>
        <v>0</v>
      </c>
    </row>
    <row r="43" customFormat="false" ht="15" hidden="false" customHeight="false" outlineLevel="0" collapsed="false">
      <c r="A43" s="8" t="s">
        <v>91</v>
      </c>
      <c r="B43" s="9" t="n">
        <f aca="false">INDEX(plot1!V:V, MATCH(SiteSummary!$A43,plot1!O:O,0))</f>
        <v>0</v>
      </c>
      <c r="C43" s="9" t="n">
        <f aca="false">INDEX(plot1!W:W, MATCH(SiteSummary!$A43,plot1!$O:$O,0))</f>
        <v>0</v>
      </c>
      <c r="D43" s="9" t="n">
        <f aca="false">INDEX(plot1!X:X, MATCH(SiteSummary!$A43,plot1!$O:$O,0))</f>
        <v>0</v>
      </c>
      <c r="E43" s="10" t="n">
        <f aca="false">INDEX(plot2!$U:$U, MATCH(SiteSummary!$A43,plot2!$O:$O,0))</f>
        <v>0</v>
      </c>
      <c r="F43" s="10" t="n">
        <f aca="false">INDEX(plot2!$V:$V, MATCH(SiteSummary!$A43,plot2!$O:$O,0))</f>
        <v>0</v>
      </c>
      <c r="G43" s="10" t="n">
        <f aca="false">INDEX(plot2!$W:$W, MATCH(SiteSummary!$A43,plot2!$O:$O,0))</f>
        <v>0</v>
      </c>
      <c r="H43" s="11" t="n">
        <f aca="false">INDEX(plot3!$U:$U, MATCH(SiteSummary!$A43,plot3!$O:$O,0))</f>
        <v>0</v>
      </c>
      <c r="I43" s="11" t="n">
        <f aca="false">INDEX(plot3!$V:$V, MATCH(SiteSummary!$A43,plot3!$O:$O,0))</f>
        <v>0</v>
      </c>
      <c r="J43" s="11" t="n">
        <f aca="false">INDEX(plot3!$W:$W, MATCH(SiteSummary!$A43,plot3!$O:$O,0))</f>
        <v>0</v>
      </c>
      <c r="K43" s="12" t="n">
        <f aca="false">INDEX(plot4!$U:$U, MATCH(SiteSummary!$A43,plot4!$O:$O,0))</f>
        <v>0</v>
      </c>
      <c r="L43" s="12" t="n">
        <f aca="false">INDEX(plot4!$V:$V, MATCH(SiteSummary!$A43,plot4!$O:$O,0))</f>
        <v>0</v>
      </c>
      <c r="M43" s="12" t="n">
        <f aca="false">INDEX(plot4!$W:$W, MATCH(SiteSummary!$A43,plot4!$O:$O,0))</f>
        <v>0</v>
      </c>
      <c r="N43" s="13" t="n">
        <f aca="false">INDEX(plot5!$U:$U, MATCH(SiteSummary!$A43,plot5!$O:$O,0))</f>
        <v>0</v>
      </c>
      <c r="O43" s="13" t="n">
        <f aca="false">INDEX(plot5!$V:$V, MATCH(SiteSummary!$A43,plot5!$O:$O,0))</f>
        <v>0</v>
      </c>
      <c r="P43" s="13" t="n">
        <f aca="false">INDEX(plot5!$W:$W, MATCH(SiteSummary!$A43,plot5!$O:$O,0))</f>
        <v>0</v>
      </c>
      <c r="Q43" s="6" t="n">
        <f aca="false">INDEX(plot6!$U:$U, MATCH(SiteSummary!$A43,plot6!$O:$O,0))</f>
        <v>0</v>
      </c>
      <c r="R43" s="6" t="n">
        <f aca="false">INDEX(plot6!$V:$V, MATCH(SiteSummary!$A43,plot6!$O:$O,0))</f>
        <v>0</v>
      </c>
      <c r="S43" s="6" t="n">
        <f aca="false">INDEX(plot6!$W:$W, MATCH(SiteSummary!$A43,plot6!$O:$O,0))</f>
        <v>0</v>
      </c>
      <c r="T43" s="14" t="n">
        <f aca="false">INDEX(plot7!$U:$U, MATCH(SiteSummary!$A43,plot7!$O:$O,0))</f>
        <v>0</v>
      </c>
      <c r="U43" s="14" t="n">
        <f aca="false">INDEX(plot7!$V:$V, MATCH(SiteSummary!$A43,plot7!$O:$O,0))</f>
        <v>0</v>
      </c>
      <c r="V43" s="14" t="n">
        <f aca="false">INDEX(plot7!$W:$W, MATCH(SiteSummary!$A43,plot7!$O:$O,0))</f>
        <v>0</v>
      </c>
      <c r="W43" s="15" t="n">
        <f aca="false">INDEX(plot8!$U:$U, MATCH(SiteSummary!$A43,plot8!$O:$O,0))</f>
        <v>0</v>
      </c>
      <c r="X43" s="15" t="n">
        <f aca="false">INDEX(plot8!$V:$V, MATCH(SiteSummary!$A43,plot8!$O:$O,0))</f>
        <v>0</v>
      </c>
      <c r="Y43" s="15" t="n">
        <f aca="false">INDEX(plot8!$W:$W, MATCH(SiteSummary!$A43,plot8!$O:$O,0))</f>
        <v>0</v>
      </c>
      <c r="AA43" s="16" t="n">
        <f aca="false">SUM(B43,E43,H43,K43,N43,Q43,T43,W43)</f>
        <v>0</v>
      </c>
      <c r="AB43" s="16" t="n">
        <f aca="false">SUM(C43,F43,I43,L43,O43,R43,U43,X43)</f>
        <v>0</v>
      </c>
      <c r="AC43" s="16" t="n">
        <f aca="false">SUM(D43,G43,J43,M43,P43,S43,V43,Y43)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7" t="s">
        <v>16</v>
      </c>
      <c r="B1" s="0" t="s">
        <v>55</v>
      </c>
      <c r="C1" s="0" t="s">
        <v>56</v>
      </c>
      <c r="D1" s="0" t="s">
        <v>123</v>
      </c>
      <c r="E1" s="0" t="s">
        <v>124</v>
      </c>
    </row>
    <row r="2" customFormat="false" ht="15" hidden="false" customHeight="false" outlineLevel="0" collapsed="false">
      <c r="A2" s="0" t="s">
        <v>64</v>
      </c>
      <c r="B2" s="0" t="n">
        <v>0.0617</v>
      </c>
      <c r="C2" s="0" t="n">
        <v>2.5328</v>
      </c>
    </row>
    <row r="3" customFormat="false" ht="15" hidden="false" customHeight="false" outlineLevel="0" collapsed="false">
      <c r="A3" s="0" t="s">
        <v>65</v>
      </c>
      <c r="B3" s="0" t="n">
        <v>0.1957</v>
      </c>
      <c r="C3" s="0" t="n">
        <v>2.3916</v>
      </c>
    </row>
    <row r="4" customFormat="false" ht="15" hidden="false" customHeight="false" outlineLevel="0" collapsed="false">
      <c r="A4" s="0" t="s">
        <v>66</v>
      </c>
      <c r="B4" s="0" t="n">
        <v>0.1599</v>
      </c>
      <c r="C4" s="0" t="n">
        <v>2.3376</v>
      </c>
    </row>
    <row r="5" customFormat="false" ht="15" hidden="false" customHeight="false" outlineLevel="0" collapsed="false">
      <c r="A5" s="0" t="s">
        <v>67</v>
      </c>
      <c r="B5" s="0" t="n">
        <v>0.0983</v>
      </c>
      <c r="C5" s="0" t="n">
        <v>2.3373</v>
      </c>
    </row>
    <row r="6" customFormat="false" ht="15" hidden="false" customHeight="false" outlineLevel="0" collapsed="false">
      <c r="A6" s="0" t="s">
        <v>68</v>
      </c>
      <c r="B6" s="0" t="n">
        <v>0.0629</v>
      </c>
      <c r="C6" s="0" t="n">
        <v>2.6606</v>
      </c>
    </row>
    <row r="7" customFormat="false" ht="15" hidden="false" customHeight="false" outlineLevel="0" collapsed="false">
      <c r="A7" s="0" t="s">
        <v>38</v>
      </c>
      <c r="B7" s="0" t="n">
        <v>0.1225</v>
      </c>
      <c r="C7" s="0" t="n">
        <v>2.4253</v>
      </c>
    </row>
    <row r="8" customFormat="false" ht="15" hidden="false" customHeight="false" outlineLevel="0" collapsed="false">
      <c r="A8" s="0" t="s">
        <v>69</v>
      </c>
      <c r="B8" s="0" t="n">
        <v>0.0945</v>
      </c>
      <c r="C8" s="0" t="n">
        <v>2.503</v>
      </c>
    </row>
    <row r="9" customFormat="false" ht="15" hidden="false" customHeight="false" outlineLevel="0" collapsed="false">
      <c r="A9" s="0" t="s">
        <v>70</v>
      </c>
      <c r="B9" s="0" t="n">
        <v>0.1074</v>
      </c>
      <c r="C9" s="0" t="n">
        <v>2.4313</v>
      </c>
    </row>
    <row r="10" customFormat="false" ht="15" hidden="false" customHeight="false" outlineLevel="0" collapsed="false">
      <c r="A10" s="0" t="s">
        <v>71</v>
      </c>
      <c r="B10" s="0" t="n">
        <v>0.0991</v>
      </c>
      <c r="C10" s="0" t="n">
        <v>2.3617</v>
      </c>
    </row>
    <row r="11" customFormat="false" ht="15" hidden="false" customHeight="false" outlineLevel="0" collapsed="false">
      <c r="A11" s="0" t="s">
        <v>72</v>
      </c>
      <c r="B11" s="0" t="n">
        <v>0.1218</v>
      </c>
      <c r="C11" s="0" t="n">
        <v>2.3123</v>
      </c>
    </row>
    <row r="12" customFormat="false" ht="15" hidden="false" customHeight="false" outlineLevel="0" collapsed="false">
      <c r="A12" s="0" t="s">
        <v>125</v>
      </c>
      <c r="B12" s="0" t="n">
        <v>0.1074</v>
      </c>
      <c r="C12" s="0" t="n">
        <v>2.4313</v>
      </c>
    </row>
    <row r="13" customFormat="false" ht="15" hidden="false" customHeight="false" outlineLevel="0" collapsed="false">
      <c r="A13" s="0" t="s">
        <v>35</v>
      </c>
      <c r="B13" s="0" t="n">
        <v>0.1074</v>
      </c>
      <c r="C13" s="0" t="n">
        <v>2.4313</v>
      </c>
    </row>
    <row r="14" customFormat="false" ht="15" hidden="false" customHeight="false" outlineLevel="0" collapsed="false">
      <c r="A14" s="0" t="s">
        <v>73</v>
      </c>
      <c r="B14" s="0" t="n">
        <v>0.1556</v>
      </c>
      <c r="C14" s="0" t="n">
        <v>2.1948</v>
      </c>
    </row>
    <row r="15" customFormat="false" ht="15" hidden="false" customHeight="false" outlineLevel="0" collapsed="false">
      <c r="A15" s="0" t="s">
        <v>23</v>
      </c>
      <c r="B15" s="0" t="n">
        <v>0.1789</v>
      </c>
      <c r="C15" s="0" t="n">
        <v>2.2334</v>
      </c>
    </row>
    <row r="16" customFormat="false" ht="15" hidden="false" customHeight="false" outlineLevel="0" collapsed="false">
      <c r="A16" s="0" t="s">
        <v>24</v>
      </c>
      <c r="B16" s="0" t="n">
        <v>0.0643</v>
      </c>
      <c r="C16" s="0" t="n">
        <v>2.6598</v>
      </c>
    </row>
    <row r="17" customFormat="false" ht="15" hidden="false" customHeight="false" outlineLevel="0" collapsed="false">
      <c r="A17" s="0" t="s">
        <v>74</v>
      </c>
      <c r="B17" s="0" t="n">
        <v>0.0778</v>
      </c>
      <c r="C17" s="0" t="n">
        <v>2.4171</v>
      </c>
    </row>
    <row r="18" customFormat="false" ht="15" hidden="false" customHeight="false" outlineLevel="0" collapsed="false">
      <c r="A18" s="0" t="s">
        <v>75</v>
      </c>
      <c r="B18" s="0" t="n">
        <v>0.2066</v>
      </c>
      <c r="C18" s="0" t="n">
        <v>2.183</v>
      </c>
    </row>
    <row r="19" customFormat="false" ht="15" hidden="false" customHeight="false" outlineLevel="0" collapsed="false">
      <c r="A19" s="0" t="s">
        <v>76</v>
      </c>
      <c r="B19" s="0" t="n">
        <v>0.0839</v>
      </c>
      <c r="C19" s="0" t="n">
        <v>2.23</v>
      </c>
    </row>
    <row r="20" customFormat="false" ht="15" hidden="false" customHeight="false" outlineLevel="0" collapsed="false">
      <c r="A20" s="0" t="s">
        <v>25</v>
      </c>
      <c r="B20" s="0" t="n">
        <v>0.1599</v>
      </c>
      <c r="C20" s="0" t="n">
        <v>2.3376</v>
      </c>
    </row>
    <row r="21" customFormat="false" ht="15" hidden="false" customHeight="false" outlineLevel="0" collapsed="false">
      <c r="A21" s="0" t="s">
        <v>26</v>
      </c>
      <c r="B21" s="0" t="n">
        <v>0.1535</v>
      </c>
      <c r="C21" s="0" t="n">
        <v>2.3213</v>
      </c>
    </row>
    <row r="22" customFormat="false" ht="15" hidden="false" customHeight="false" outlineLevel="0" collapsed="false">
      <c r="A22" s="0" t="s">
        <v>27</v>
      </c>
      <c r="B22" s="0" t="n">
        <v>0.0472</v>
      </c>
      <c r="C22" s="0" t="n">
        <v>2.701</v>
      </c>
    </row>
    <row r="23" customFormat="false" ht="15" hidden="false" customHeight="false" outlineLevel="0" collapsed="false">
      <c r="A23" s="0" t="s">
        <v>77</v>
      </c>
      <c r="B23" s="0" t="n">
        <v>0.0696</v>
      </c>
      <c r="C23" s="0" t="n">
        <v>2.449</v>
      </c>
    </row>
    <row r="24" customFormat="false" ht="15" hidden="false" customHeight="false" outlineLevel="0" collapsed="false">
      <c r="A24" s="0" t="s">
        <v>78</v>
      </c>
      <c r="B24" s="0" t="n">
        <v>0.1684</v>
      </c>
      <c r="C24" s="0" t="n">
        <v>2.415</v>
      </c>
    </row>
    <row r="25" customFormat="false" ht="15" hidden="false" customHeight="false" outlineLevel="0" collapsed="false">
      <c r="A25" s="0" t="s">
        <v>79</v>
      </c>
      <c r="B25" s="0" t="n">
        <v>0.1599</v>
      </c>
      <c r="C25" s="0" t="n">
        <v>2.3376</v>
      </c>
    </row>
    <row r="26" customFormat="false" ht="15" hidden="false" customHeight="false" outlineLevel="0" collapsed="false">
      <c r="A26" s="0" t="s">
        <v>126</v>
      </c>
      <c r="B26" s="0" t="n">
        <v>0.0792</v>
      </c>
      <c r="C26" s="0" t="n">
        <v>2.6349</v>
      </c>
    </row>
    <row r="27" customFormat="false" ht="15" hidden="false" customHeight="false" outlineLevel="0" collapsed="false">
      <c r="A27" s="0" t="s">
        <v>42</v>
      </c>
      <c r="B27" s="0" t="n">
        <v>0.0792</v>
      </c>
      <c r="C27" s="0" t="n">
        <v>2.6349</v>
      </c>
    </row>
    <row r="28" customFormat="false" ht="15" hidden="false" customHeight="false" outlineLevel="0" collapsed="false">
      <c r="A28" s="0" t="s">
        <v>22</v>
      </c>
      <c r="B28" s="0" t="n">
        <v>0.0792</v>
      </c>
      <c r="C28" s="0" t="n">
        <v>2.6349</v>
      </c>
    </row>
    <row r="29" customFormat="false" ht="15" hidden="false" customHeight="false" outlineLevel="0" collapsed="false">
      <c r="A29" s="0" t="s">
        <v>43</v>
      </c>
      <c r="B29" s="0" t="n">
        <v>0.0792</v>
      </c>
      <c r="C29" s="0" t="n">
        <v>2.6349</v>
      </c>
    </row>
    <row r="30" customFormat="false" ht="15" hidden="false" customHeight="false" outlineLevel="0" collapsed="false">
      <c r="A30" s="0" t="s">
        <v>81</v>
      </c>
      <c r="B30" s="0" t="n">
        <v>0.1634</v>
      </c>
      <c r="C30" s="0" t="n">
        <v>2.348</v>
      </c>
    </row>
    <row r="31" customFormat="false" ht="15" hidden="false" customHeight="false" outlineLevel="0" collapsed="false">
      <c r="A31" s="0" t="s">
        <v>82</v>
      </c>
      <c r="B31" s="0" t="n">
        <v>0.1683</v>
      </c>
      <c r="C31" s="0" t="n">
        <v>2.1777</v>
      </c>
    </row>
    <row r="32" customFormat="false" ht="15" hidden="false" customHeight="false" outlineLevel="0" collapsed="false">
      <c r="A32" s="0" t="s">
        <v>39</v>
      </c>
      <c r="B32" s="0" t="n">
        <v>0.0554</v>
      </c>
      <c r="C32" s="0" t="n">
        <v>2.7276</v>
      </c>
    </row>
    <row r="33" customFormat="false" ht="15" hidden="false" customHeight="false" outlineLevel="0" collapsed="false">
      <c r="A33" s="0" t="s">
        <v>83</v>
      </c>
      <c r="B33" s="0" t="n">
        <v>0.1634</v>
      </c>
      <c r="C33" s="0" t="n">
        <v>2.348</v>
      </c>
    </row>
    <row r="34" customFormat="false" ht="15" hidden="false" customHeight="false" outlineLevel="0" collapsed="false">
      <c r="A34" s="0" t="s">
        <v>127</v>
      </c>
      <c r="B34" s="0" t="n">
        <v>0.0825</v>
      </c>
      <c r="C34" s="0" t="n">
        <v>2.468</v>
      </c>
    </row>
    <row r="35" customFormat="false" ht="15" hidden="false" customHeight="false" outlineLevel="0" collapsed="false">
      <c r="A35" s="0" t="s">
        <v>85</v>
      </c>
      <c r="B35" s="0" t="n">
        <v>0.0946</v>
      </c>
      <c r="C35" s="0" t="n">
        <v>2.3572</v>
      </c>
    </row>
    <row r="36" customFormat="false" ht="15" hidden="false" customHeight="false" outlineLevel="0" collapsed="false">
      <c r="A36" s="0" t="s">
        <v>86</v>
      </c>
      <c r="B36" s="0" t="n">
        <v>0.2065</v>
      </c>
      <c r="C36" s="0" t="n">
        <v>2.249</v>
      </c>
    </row>
    <row r="38" customFormat="false" ht="15" hidden="false" customHeight="false" outlineLevel="0" collapsed="false">
      <c r="A38" s="17" t="s">
        <v>87</v>
      </c>
      <c r="B38" s="0" t="n">
        <v>3.7993</v>
      </c>
      <c r="C38" s="0" t="n">
        <v>2.169</v>
      </c>
    </row>
    <row r="39" customFormat="false" ht="15" hidden="false" customHeight="false" outlineLevel="0" collapsed="false">
      <c r="A39" s="0" t="s">
        <v>45</v>
      </c>
      <c r="B39" s="0" t="n">
        <v>-3.037</v>
      </c>
      <c r="C39" s="0" t="n">
        <v>2.9</v>
      </c>
    </row>
    <row r="40" customFormat="false" ht="15" hidden="false" customHeight="false" outlineLevel="0" collapsed="false">
      <c r="A40" s="0" t="s">
        <v>88</v>
      </c>
      <c r="B40" s="0" t="n">
        <v>0.1692</v>
      </c>
      <c r="C40" s="0" t="n">
        <v>2.2904</v>
      </c>
    </row>
    <row r="41" customFormat="false" ht="15" hidden="false" customHeight="false" outlineLevel="0" collapsed="false">
      <c r="A41" s="0" t="s">
        <v>89</v>
      </c>
      <c r="B41" s="0" t="n">
        <v>7.217</v>
      </c>
      <c r="C41" s="0" t="n">
        <v>0</v>
      </c>
      <c r="D41" s="0" t="n">
        <v>1.514</v>
      </c>
      <c r="E41" s="0" t="n">
        <v>1</v>
      </c>
    </row>
    <row r="42" customFormat="false" ht="15" hidden="false" customHeight="false" outlineLevel="0" collapsed="false">
      <c r="A42" s="0" t="s">
        <v>90</v>
      </c>
      <c r="B42" s="0" t="n">
        <v>0</v>
      </c>
      <c r="C42" s="0" t="n">
        <v>0</v>
      </c>
      <c r="D42" s="0" t="n">
        <v>0.1632</v>
      </c>
      <c r="E42" s="0" t="n">
        <v>2.2454</v>
      </c>
    </row>
    <row r="43" customFormat="false" ht="15" hidden="false" customHeight="false" outlineLevel="0" collapsed="false">
      <c r="A43" s="0" t="s">
        <v>91</v>
      </c>
      <c r="B43" s="0" t="n">
        <v>-1.339</v>
      </c>
      <c r="C43" s="0" t="n">
        <v>2.73</v>
      </c>
      <c r="D4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1" width="4.57"/>
    <col collapsed="false" customWidth="true" hidden="false" outlineLevel="0" max="3" min="3" style="2" width="9.71"/>
    <col collapsed="false" customWidth="true" hidden="false" outlineLevel="0" max="4" min="4" style="0" width="12.43"/>
    <col collapsed="false" customWidth="true" hidden="false" outlineLevel="0" max="5" min="5" style="0" width="9"/>
    <col collapsed="false" customWidth="true" hidden="false" outlineLevel="0" max="6" min="6" style="0" width="9.28"/>
    <col collapsed="false" customWidth="true" hidden="false" outlineLevel="0" max="7" min="7" style="0" width="9.43"/>
    <col collapsed="false" customWidth="true" hidden="false" outlineLevel="0" max="8" min="8" style="0" width="17.28"/>
    <col collapsed="false" customWidth="true" hidden="false" outlineLevel="0" max="9" min="9" style="0" width="15.14"/>
    <col collapsed="false" customWidth="true" hidden="false" outlineLevel="0" max="10" min="10" style="0" width="8.53"/>
    <col collapsed="false" customWidth="true" hidden="false" outlineLevel="0" max="11" min="11" style="0" width="6.71"/>
    <col collapsed="false" customWidth="true" hidden="false" outlineLevel="0" max="12" min="12" style="0" width="6.28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3" t="s">
        <v>29</v>
      </c>
      <c r="B1" s="4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30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5" hidden="false" customHeight="false" outlineLevel="0" collapsed="false">
      <c r="A2" s="0" t="s">
        <v>12</v>
      </c>
      <c r="B2" s="1" t="s">
        <v>13</v>
      </c>
      <c r="C2" s="2" t="n">
        <v>44678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11.3</v>
      </c>
      <c r="K2" s="0" t="n">
        <v>7.5</v>
      </c>
      <c r="L2" s="0" t="s">
        <v>20</v>
      </c>
    </row>
    <row r="3" customFormat="false" ht="15" hidden="false" customHeight="false" outlineLevel="0" collapsed="false">
      <c r="A3" s="0" t="s">
        <v>12</v>
      </c>
      <c r="B3" s="1" t="s">
        <v>13</v>
      </c>
      <c r="C3" s="2" t="n">
        <v>44678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n">
        <v>11.4</v>
      </c>
      <c r="L3" s="0" t="s">
        <v>21</v>
      </c>
    </row>
    <row r="4" customFormat="false" ht="15" hidden="false" customHeight="false" outlineLevel="0" collapsed="false">
      <c r="A4" s="0" t="s">
        <v>12</v>
      </c>
      <c r="B4" s="1" t="s">
        <v>13</v>
      </c>
      <c r="C4" s="2" t="n">
        <v>44678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19</v>
      </c>
      <c r="J4" s="0" t="n">
        <v>13.1</v>
      </c>
      <c r="L4" s="0" t="s">
        <v>20</v>
      </c>
    </row>
    <row r="5" customFormat="false" ht="15" hidden="false" customHeight="false" outlineLevel="0" collapsed="false">
      <c r="A5" s="0" t="s">
        <v>12</v>
      </c>
      <c r="B5" s="1" t="s">
        <v>13</v>
      </c>
      <c r="C5" s="2" t="n">
        <v>44678</v>
      </c>
      <c r="D5" s="0" t="s">
        <v>14</v>
      </c>
      <c r="E5" s="0" t="s">
        <v>15</v>
      </c>
      <c r="F5" s="0" t="s">
        <v>16</v>
      </c>
      <c r="G5" s="0" t="s">
        <v>17</v>
      </c>
      <c r="H5" s="0" t="s">
        <v>18</v>
      </c>
      <c r="I5" s="0" t="s">
        <v>19</v>
      </c>
      <c r="J5" s="0" t="n">
        <v>7.6</v>
      </c>
      <c r="L5" s="0" t="s">
        <v>20</v>
      </c>
    </row>
    <row r="6" customFormat="false" ht="15" hidden="false" customHeight="false" outlineLevel="0" collapsed="false">
      <c r="A6" s="0" t="s">
        <v>12</v>
      </c>
      <c r="B6" s="1" t="s">
        <v>13</v>
      </c>
      <c r="C6" s="2" t="n">
        <v>44678</v>
      </c>
      <c r="D6" s="0" t="s">
        <v>14</v>
      </c>
      <c r="E6" s="0" t="s">
        <v>15</v>
      </c>
      <c r="F6" s="0" t="s">
        <v>16</v>
      </c>
      <c r="G6" s="0" t="s">
        <v>17</v>
      </c>
      <c r="H6" s="0" t="s">
        <v>22</v>
      </c>
      <c r="I6" s="0" t="s">
        <v>19</v>
      </c>
      <c r="J6" s="0" t="n">
        <v>45.1</v>
      </c>
      <c r="K6" s="0" t="n">
        <v>20.5</v>
      </c>
      <c r="L6" s="0" t="s">
        <v>20</v>
      </c>
    </row>
    <row r="7" customFormat="false" ht="15" hidden="false" customHeight="false" outlineLevel="0" collapsed="false">
      <c r="A7" s="0" t="s">
        <v>12</v>
      </c>
      <c r="B7" s="1" t="s">
        <v>13</v>
      </c>
      <c r="C7" s="2" t="n">
        <v>44678</v>
      </c>
      <c r="D7" s="0" t="s">
        <v>14</v>
      </c>
      <c r="E7" s="0" t="s">
        <v>15</v>
      </c>
      <c r="F7" s="0" t="s">
        <v>16</v>
      </c>
      <c r="G7" s="0" t="s">
        <v>17</v>
      </c>
      <c r="H7" s="0" t="s">
        <v>23</v>
      </c>
      <c r="I7" s="0" t="s">
        <v>19</v>
      </c>
      <c r="J7" s="0" t="n">
        <v>26.5</v>
      </c>
      <c r="K7" s="0" t="n">
        <v>11.5</v>
      </c>
      <c r="L7" s="0" t="s">
        <v>20</v>
      </c>
    </row>
    <row r="8" customFormat="false" ht="15" hidden="false" customHeight="false" outlineLevel="0" collapsed="false">
      <c r="A8" s="0" t="s">
        <v>12</v>
      </c>
      <c r="B8" s="1" t="s">
        <v>13</v>
      </c>
      <c r="C8" s="2" t="n">
        <v>44678</v>
      </c>
      <c r="D8" s="0" t="s">
        <v>14</v>
      </c>
      <c r="E8" s="0" t="s">
        <v>15</v>
      </c>
      <c r="F8" s="0" t="s">
        <v>16</v>
      </c>
      <c r="G8" s="0" t="s">
        <v>17</v>
      </c>
      <c r="H8" s="0" t="s">
        <v>23</v>
      </c>
      <c r="I8" s="0" t="s">
        <v>19</v>
      </c>
      <c r="J8" s="0" t="n">
        <v>6.5</v>
      </c>
      <c r="L8" s="0" t="s">
        <v>20</v>
      </c>
    </row>
    <row r="9" customFormat="false" ht="15" hidden="false" customHeight="false" outlineLevel="0" collapsed="false">
      <c r="A9" s="0" t="s">
        <v>12</v>
      </c>
      <c r="B9" s="1" t="s">
        <v>13</v>
      </c>
      <c r="C9" s="2" t="n">
        <v>44678</v>
      </c>
      <c r="D9" s="0" t="s">
        <v>14</v>
      </c>
      <c r="E9" s="0" t="s">
        <v>15</v>
      </c>
      <c r="F9" s="0" t="s">
        <v>16</v>
      </c>
      <c r="G9" s="0" t="s">
        <v>17</v>
      </c>
      <c r="H9" s="0" t="s">
        <v>23</v>
      </c>
      <c r="I9" s="0" t="s">
        <v>19</v>
      </c>
      <c r="J9" s="0" t="n">
        <v>6</v>
      </c>
      <c r="L9" s="0" t="s">
        <v>20</v>
      </c>
    </row>
    <row r="10" customFormat="false" ht="15" hidden="false" customHeight="false" outlineLevel="0" collapsed="false">
      <c r="A10" s="0" t="s">
        <v>12</v>
      </c>
      <c r="B10" s="1" t="s">
        <v>13</v>
      </c>
      <c r="C10" s="2" t="n">
        <v>44678</v>
      </c>
      <c r="D10" s="0" t="s">
        <v>14</v>
      </c>
      <c r="E10" s="0" t="s">
        <v>15</v>
      </c>
      <c r="F10" s="0" t="s">
        <v>16</v>
      </c>
      <c r="G10" s="0" t="s">
        <v>17</v>
      </c>
      <c r="H10" s="0" t="s">
        <v>23</v>
      </c>
      <c r="I10" s="0" t="s">
        <v>19</v>
      </c>
      <c r="J10" s="0" t="n">
        <v>7.2</v>
      </c>
      <c r="L10" s="0" t="s">
        <v>20</v>
      </c>
    </row>
    <row r="11" customFormat="false" ht="15" hidden="false" customHeight="false" outlineLevel="0" collapsed="false">
      <c r="A11" s="0" t="s">
        <v>12</v>
      </c>
      <c r="B11" s="1" t="s">
        <v>13</v>
      </c>
      <c r="C11" s="2" t="n">
        <v>44678</v>
      </c>
      <c r="D11" s="0" t="s">
        <v>14</v>
      </c>
      <c r="E11" s="0" t="s">
        <v>15</v>
      </c>
      <c r="F11" s="0" t="s">
        <v>16</v>
      </c>
      <c r="G11" s="0" t="s">
        <v>17</v>
      </c>
      <c r="H11" s="0" t="s">
        <v>23</v>
      </c>
      <c r="I11" s="0" t="s">
        <v>19</v>
      </c>
      <c r="J11" s="0" t="n">
        <v>16.4</v>
      </c>
      <c r="L11" s="0" t="s">
        <v>20</v>
      </c>
    </row>
    <row r="12" customFormat="false" ht="15" hidden="false" customHeight="false" outlineLevel="0" collapsed="false">
      <c r="A12" s="0" t="s">
        <v>12</v>
      </c>
      <c r="B12" s="1" t="s">
        <v>13</v>
      </c>
      <c r="C12" s="2" t="n">
        <v>44678</v>
      </c>
      <c r="D12" s="0" t="s">
        <v>14</v>
      </c>
      <c r="E12" s="0" t="s">
        <v>15</v>
      </c>
      <c r="F12" s="0" t="s">
        <v>16</v>
      </c>
      <c r="G12" s="0" t="s">
        <v>17</v>
      </c>
      <c r="H12" s="0" t="s">
        <v>23</v>
      </c>
      <c r="I12" s="0" t="s">
        <v>19</v>
      </c>
      <c r="J12" s="0" t="n">
        <v>21.1</v>
      </c>
      <c r="L12" s="0" t="s">
        <v>20</v>
      </c>
    </row>
    <row r="13" customFormat="false" ht="15" hidden="false" customHeight="false" outlineLevel="0" collapsed="false">
      <c r="A13" s="0" t="s">
        <v>12</v>
      </c>
      <c r="B13" s="1" t="s">
        <v>13</v>
      </c>
      <c r="C13" s="2" t="n">
        <v>44678</v>
      </c>
      <c r="D13" s="0" t="s">
        <v>14</v>
      </c>
      <c r="E13" s="0" t="s">
        <v>15</v>
      </c>
      <c r="F13" s="0" t="s">
        <v>16</v>
      </c>
      <c r="G13" s="0" t="s">
        <v>17</v>
      </c>
      <c r="H13" s="0" t="s">
        <v>23</v>
      </c>
      <c r="I13" s="0" t="s">
        <v>19</v>
      </c>
      <c r="J13" s="0" t="n">
        <v>7.6</v>
      </c>
      <c r="L13" s="0" t="s">
        <v>20</v>
      </c>
    </row>
    <row r="14" customFormat="false" ht="15" hidden="false" customHeight="false" outlineLevel="0" collapsed="false">
      <c r="A14" s="0" t="s">
        <v>12</v>
      </c>
      <c r="B14" s="1" t="s">
        <v>13</v>
      </c>
      <c r="C14" s="2" t="n">
        <v>44678</v>
      </c>
      <c r="D14" s="0" t="s">
        <v>14</v>
      </c>
      <c r="E14" s="0" t="s">
        <v>15</v>
      </c>
      <c r="F14" s="0" t="s">
        <v>16</v>
      </c>
      <c r="G14" s="0" t="s">
        <v>17</v>
      </c>
      <c r="H14" s="0" t="s">
        <v>23</v>
      </c>
      <c r="I14" s="0" t="s">
        <v>19</v>
      </c>
      <c r="J14" s="0" t="n">
        <v>30.7</v>
      </c>
      <c r="L14" s="0" t="s">
        <v>20</v>
      </c>
    </row>
    <row r="15" customFormat="false" ht="15" hidden="false" customHeight="false" outlineLevel="0" collapsed="false">
      <c r="A15" s="0" t="s">
        <v>12</v>
      </c>
      <c r="B15" s="1" t="s">
        <v>13</v>
      </c>
      <c r="C15" s="2" t="n">
        <v>44678</v>
      </c>
      <c r="D15" s="0" t="s">
        <v>14</v>
      </c>
      <c r="E15" s="0" t="s">
        <v>15</v>
      </c>
      <c r="F15" s="0" t="s">
        <v>16</v>
      </c>
      <c r="G15" s="0" t="s">
        <v>17</v>
      </c>
      <c r="H15" s="0" t="s">
        <v>23</v>
      </c>
      <c r="I15" s="0" t="s">
        <v>19</v>
      </c>
      <c r="J15" s="0" t="n">
        <v>13</v>
      </c>
      <c r="L15" s="0" t="s">
        <v>20</v>
      </c>
    </row>
    <row r="16" customFormat="false" ht="15" hidden="false" customHeight="false" outlineLevel="0" collapsed="false">
      <c r="A16" s="0" t="s">
        <v>12</v>
      </c>
      <c r="B16" s="1" t="s">
        <v>13</v>
      </c>
      <c r="C16" s="2" t="n">
        <v>44678</v>
      </c>
      <c r="D16" s="0" t="s">
        <v>14</v>
      </c>
      <c r="E16" s="0" t="s">
        <v>15</v>
      </c>
      <c r="F16" s="0" t="s">
        <v>16</v>
      </c>
      <c r="G16" s="0" t="s">
        <v>17</v>
      </c>
      <c r="H16" s="0" t="s">
        <v>23</v>
      </c>
      <c r="I16" s="0" t="s">
        <v>19</v>
      </c>
      <c r="J16" s="0" t="n">
        <v>6.4</v>
      </c>
      <c r="L16" s="0" t="s">
        <v>20</v>
      </c>
    </row>
    <row r="17" customFormat="false" ht="15" hidden="false" customHeight="false" outlineLevel="0" collapsed="false">
      <c r="A17" s="0" t="s">
        <v>12</v>
      </c>
      <c r="B17" s="1" t="s">
        <v>13</v>
      </c>
      <c r="C17" s="2" t="n">
        <v>44678</v>
      </c>
      <c r="D17" s="0" t="s">
        <v>14</v>
      </c>
      <c r="E17" s="0" t="s">
        <v>15</v>
      </c>
      <c r="F17" s="0" t="s">
        <v>16</v>
      </c>
      <c r="G17" s="0" t="s">
        <v>17</v>
      </c>
      <c r="H17" s="0" t="s">
        <v>23</v>
      </c>
      <c r="I17" s="0" t="s">
        <v>19</v>
      </c>
      <c r="J17" s="0" t="n">
        <v>53.2</v>
      </c>
      <c r="L17" s="0" t="s">
        <v>20</v>
      </c>
    </row>
    <row r="18" customFormat="false" ht="15" hidden="false" customHeight="false" outlineLevel="0" collapsed="false">
      <c r="A18" s="0" t="s">
        <v>12</v>
      </c>
      <c r="B18" s="1" t="s">
        <v>13</v>
      </c>
      <c r="C18" s="2" t="n">
        <v>44678</v>
      </c>
      <c r="D18" s="0" t="s">
        <v>14</v>
      </c>
      <c r="E18" s="0" t="s">
        <v>15</v>
      </c>
      <c r="F18" s="0" t="s">
        <v>16</v>
      </c>
      <c r="G18" s="0" t="s">
        <v>17</v>
      </c>
      <c r="H18" s="0" t="s">
        <v>24</v>
      </c>
      <c r="I18" s="0" t="s">
        <v>19</v>
      </c>
      <c r="J18" s="0" t="n">
        <v>32</v>
      </c>
      <c r="K18" s="0" t="n">
        <v>17</v>
      </c>
      <c r="L18" s="0" t="s">
        <v>20</v>
      </c>
    </row>
    <row r="19" customFormat="false" ht="15" hidden="false" customHeight="false" outlineLevel="0" collapsed="false">
      <c r="A19" s="0" t="s">
        <v>12</v>
      </c>
      <c r="B19" s="1" t="s">
        <v>13</v>
      </c>
      <c r="C19" s="2" t="n">
        <v>44678</v>
      </c>
      <c r="D19" s="0" t="s">
        <v>14</v>
      </c>
      <c r="E19" s="0" t="s">
        <v>15</v>
      </c>
      <c r="F19" s="0" t="s">
        <v>16</v>
      </c>
      <c r="G19" s="0" t="s">
        <v>17</v>
      </c>
      <c r="H19" s="0" t="s">
        <v>24</v>
      </c>
      <c r="I19" s="0" t="s">
        <v>19</v>
      </c>
      <c r="J19" s="0" t="n">
        <v>12.5</v>
      </c>
      <c r="L19" s="0" t="s">
        <v>20</v>
      </c>
    </row>
    <row r="20" customFormat="false" ht="15" hidden="false" customHeight="false" outlineLevel="0" collapsed="false">
      <c r="A20" s="0" t="s">
        <v>12</v>
      </c>
      <c r="B20" s="1" t="s">
        <v>13</v>
      </c>
      <c r="C20" s="2" t="n">
        <v>44678</v>
      </c>
      <c r="D20" s="0" t="s">
        <v>14</v>
      </c>
      <c r="E20" s="0" t="s">
        <v>15</v>
      </c>
      <c r="F20" s="0" t="s">
        <v>16</v>
      </c>
      <c r="G20" s="0" t="s">
        <v>17</v>
      </c>
      <c r="H20" s="0" t="s">
        <v>24</v>
      </c>
      <c r="I20" s="0" t="s">
        <v>19</v>
      </c>
      <c r="J20" s="0" t="n">
        <v>76.3</v>
      </c>
      <c r="L20" s="0" t="s">
        <v>20</v>
      </c>
    </row>
    <row r="21" customFormat="false" ht="15" hidden="false" customHeight="false" outlineLevel="0" collapsed="false">
      <c r="A21" s="0" t="s">
        <v>12</v>
      </c>
      <c r="B21" s="1" t="s">
        <v>13</v>
      </c>
      <c r="C21" s="2" t="n">
        <v>44678</v>
      </c>
      <c r="D21" s="0" t="s">
        <v>14</v>
      </c>
      <c r="E21" s="0" t="s">
        <v>15</v>
      </c>
      <c r="F21" s="0" t="s">
        <v>16</v>
      </c>
      <c r="G21" s="0" t="s">
        <v>17</v>
      </c>
      <c r="H21" s="0" t="s">
        <v>25</v>
      </c>
      <c r="I21" s="0" t="s">
        <v>19</v>
      </c>
      <c r="J21" s="0" t="n">
        <v>11.3</v>
      </c>
      <c r="L21" s="0" t="s">
        <v>20</v>
      </c>
    </row>
    <row r="22" customFormat="false" ht="15" hidden="false" customHeight="false" outlineLevel="0" collapsed="false">
      <c r="A22" s="0" t="s">
        <v>12</v>
      </c>
      <c r="B22" s="1" t="s">
        <v>13</v>
      </c>
      <c r="C22" s="2" t="n">
        <v>44678</v>
      </c>
      <c r="D22" s="0" t="s">
        <v>14</v>
      </c>
      <c r="E22" s="0" t="s">
        <v>15</v>
      </c>
      <c r="F22" s="0" t="s">
        <v>16</v>
      </c>
      <c r="G22" s="0" t="s">
        <v>17</v>
      </c>
      <c r="H22" s="0" t="s">
        <v>25</v>
      </c>
      <c r="I22" s="0" t="s">
        <v>19</v>
      </c>
      <c r="J22" s="0" t="n">
        <v>10.4</v>
      </c>
      <c r="L22" s="0" t="s">
        <v>20</v>
      </c>
    </row>
    <row r="23" customFormat="false" ht="15" hidden="false" customHeight="false" outlineLevel="0" collapsed="false">
      <c r="A23" s="0" t="s">
        <v>12</v>
      </c>
      <c r="B23" s="1" t="s">
        <v>13</v>
      </c>
      <c r="C23" s="2" t="n">
        <v>44678</v>
      </c>
      <c r="D23" s="0" t="s">
        <v>14</v>
      </c>
      <c r="E23" s="0" t="s">
        <v>15</v>
      </c>
      <c r="F23" s="0" t="s">
        <v>16</v>
      </c>
      <c r="G23" s="0" t="s">
        <v>17</v>
      </c>
      <c r="H23" s="0" t="s">
        <v>26</v>
      </c>
      <c r="I23" s="0" t="s">
        <v>19</v>
      </c>
      <c r="J23" s="0" t="n">
        <v>8.3</v>
      </c>
      <c r="L23" s="0" t="s">
        <v>20</v>
      </c>
    </row>
    <row r="24" customFormat="false" ht="15" hidden="false" customHeight="false" outlineLevel="0" collapsed="false">
      <c r="A24" s="0" t="s">
        <v>12</v>
      </c>
      <c r="B24" s="1" t="s">
        <v>13</v>
      </c>
      <c r="C24" s="2" t="n">
        <v>44678</v>
      </c>
      <c r="D24" s="0" t="s">
        <v>14</v>
      </c>
      <c r="E24" s="0" t="s">
        <v>15</v>
      </c>
      <c r="F24" s="0" t="s">
        <v>16</v>
      </c>
      <c r="G24" s="0" t="s">
        <v>17</v>
      </c>
      <c r="H24" s="0" t="s">
        <v>27</v>
      </c>
      <c r="I24" s="0" t="s">
        <v>19</v>
      </c>
      <c r="J24" s="0" t="n">
        <v>44.3</v>
      </c>
      <c r="K24" s="0" t="n">
        <v>17.5</v>
      </c>
      <c r="L24" s="0" t="s">
        <v>20</v>
      </c>
    </row>
    <row r="25" customFormat="false" ht="15" hidden="false" customHeight="false" outlineLevel="0" collapsed="false">
      <c r="A25" s="0" t="s">
        <v>12</v>
      </c>
      <c r="B25" s="1" t="s">
        <v>31</v>
      </c>
      <c r="C25" s="2" t="n">
        <v>44678</v>
      </c>
      <c r="D25" s="0" t="s">
        <v>32</v>
      </c>
      <c r="E25" s="0" t="s">
        <v>15</v>
      </c>
      <c r="F25" s="0" t="s">
        <v>16</v>
      </c>
      <c r="G25" s="0" t="s">
        <v>17</v>
      </c>
      <c r="H25" s="0" t="s">
        <v>18</v>
      </c>
      <c r="I25" s="0" t="s">
        <v>19</v>
      </c>
      <c r="J25" s="0" t="n">
        <v>18.6</v>
      </c>
      <c r="L25" s="0" t="s">
        <v>20</v>
      </c>
    </row>
    <row r="26" customFormat="false" ht="15" hidden="false" customHeight="false" outlineLevel="0" collapsed="false">
      <c r="A26" s="0" t="s">
        <v>12</v>
      </c>
      <c r="B26" s="1" t="s">
        <v>31</v>
      </c>
      <c r="C26" s="2" t="n">
        <v>44678</v>
      </c>
      <c r="D26" s="0" t="s">
        <v>32</v>
      </c>
      <c r="E26" s="0" t="s">
        <v>15</v>
      </c>
      <c r="F26" s="0" t="s">
        <v>16</v>
      </c>
      <c r="G26" s="0" t="s">
        <v>17</v>
      </c>
      <c r="H26" s="0" t="s">
        <v>23</v>
      </c>
      <c r="I26" s="0" t="s">
        <v>19</v>
      </c>
      <c r="J26" s="0" t="n">
        <v>3.1</v>
      </c>
      <c r="L26" s="0" t="s">
        <v>20</v>
      </c>
    </row>
    <row r="27" customFormat="false" ht="15" hidden="false" customHeight="false" outlineLevel="0" collapsed="false">
      <c r="A27" s="0" t="s">
        <v>12</v>
      </c>
      <c r="B27" s="1" t="s">
        <v>31</v>
      </c>
      <c r="C27" s="2" t="n">
        <v>44678</v>
      </c>
      <c r="D27" s="0" t="s">
        <v>32</v>
      </c>
      <c r="E27" s="0" t="s">
        <v>15</v>
      </c>
      <c r="F27" s="0" t="s">
        <v>16</v>
      </c>
      <c r="G27" s="0" t="s">
        <v>17</v>
      </c>
      <c r="H27" s="0" t="s">
        <v>23</v>
      </c>
      <c r="I27" s="0" t="s">
        <v>19</v>
      </c>
      <c r="J27" s="0" t="n">
        <v>7</v>
      </c>
      <c r="L27" s="0" t="s">
        <v>20</v>
      </c>
    </row>
    <row r="28" customFormat="false" ht="15" hidden="false" customHeight="false" outlineLevel="0" collapsed="false">
      <c r="A28" s="0" t="s">
        <v>12</v>
      </c>
      <c r="B28" s="1" t="s">
        <v>31</v>
      </c>
      <c r="C28" s="2" t="n">
        <v>44678</v>
      </c>
      <c r="D28" s="0" t="s">
        <v>32</v>
      </c>
      <c r="E28" s="0" t="s">
        <v>15</v>
      </c>
      <c r="F28" s="0" t="s">
        <v>16</v>
      </c>
      <c r="G28" s="0" t="s">
        <v>17</v>
      </c>
      <c r="H28" s="0" t="s">
        <v>23</v>
      </c>
      <c r="I28" s="0" t="s">
        <v>19</v>
      </c>
      <c r="J28" s="0" t="n">
        <v>7.7</v>
      </c>
      <c r="K28" s="0" t="n">
        <v>5.5</v>
      </c>
      <c r="L28" s="0" t="s">
        <v>20</v>
      </c>
    </row>
    <row r="29" customFormat="false" ht="15" hidden="false" customHeight="false" outlineLevel="0" collapsed="false">
      <c r="A29" s="0" t="s">
        <v>12</v>
      </c>
      <c r="B29" s="1" t="s">
        <v>31</v>
      </c>
      <c r="C29" s="2" t="n">
        <v>44678</v>
      </c>
      <c r="D29" s="0" t="s">
        <v>32</v>
      </c>
      <c r="E29" s="0" t="s">
        <v>15</v>
      </c>
      <c r="F29" s="0" t="s">
        <v>16</v>
      </c>
      <c r="G29" s="0" t="s">
        <v>17</v>
      </c>
      <c r="H29" s="0" t="s">
        <v>23</v>
      </c>
      <c r="I29" s="0" t="s">
        <v>19</v>
      </c>
      <c r="J29" s="0" t="n">
        <v>32.3</v>
      </c>
      <c r="K29" s="0" t="n">
        <v>18</v>
      </c>
      <c r="L29" s="0" t="s">
        <v>20</v>
      </c>
    </row>
    <row r="30" customFormat="false" ht="15" hidden="false" customHeight="false" outlineLevel="0" collapsed="false">
      <c r="A30" s="0" t="s">
        <v>12</v>
      </c>
      <c r="B30" s="1" t="s">
        <v>31</v>
      </c>
      <c r="C30" s="2" t="n">
        <v>44678</v>
      </c>
      <c r="D30" s="0" t="s">
        <v>32</v>
      </c>
      <c r="E30" s="0" t="s">
        <v>15</v>
      </c>
      <c r="F30" s="0" t="s">
        <v>16</v>
      </c>
      <c r="G30" s="0" t="s">
        <v>17</v>
      </c>
      <c r="H30" s="0" t="s">
        <v>23</v>
      </c>
      <c r="I30" s="0" t="s">
        <v>19</v>
      </c>
      <c r="J30" s="0" t="n">
        <v>37.5</v>
      </c>
      <c r="K30" s="0" t="n">
        <v>18</v>
      </c>
      <c r="L30" s="0" t="s">
        <v>20</v>
      </c>
    </row>
    <row r="31" customFormat="false" ht="15" hidden="false" customHeight="false" outlineLevel="0" collapsed="false">
      <c r="A31" s="0" t="s">
        <v>12</v>
      </c>
      <c r="B31" s="1" t="s">
        <v>31</v>
      </c>
      <c r="C31" s="2" t="n">
        <v>44678</v>
      </c>
      <c r="D31" s="0" t="s">
        <v>32</v>
      </c>
      <c r="E31" s="0" t="s">
        <v>15</v>
      </c>
      <c r="F31" s="0" t="s">
        <v>16</v>
      </c>
      <c r="G31" s="0" t="s">
        <v>17</v>
      </c>
      <c r="H31" s="0" t="s">
        <v>23</v>
      </c>
      <c r="I31" s="0" t="s">
        <v>19</v>
      </c>
      <c r="J31" s="0" t="n">
        <v>37</v>
      </c>
      <c r="L31" s="0" t="s">
        <v>20</v>
      </c>
    </row>
    <row r="32" customFormat="false" ht="15" hidden="false" customHeight="false" outlineLevel="0" collapsed="false">
      <c r="A32" s="0" t="s">
        <v>12</v>
      </c>
      <c r="B32" s="1" t="s">
        <v>31</v>
      </c>
      <c r="C32" s="2" t="n">
        <v>44678</v>
      </c>
      <c r="D32" s="0" t="s">
        <v>32</v>
      </c>
      <c r="E32" s="0" t="s">
        <v>15</v>
      </c>
      <c r="F32" s="0" t="s">
        <v>16</v>
      </c>
      <c r="G32" s="0" t="s">
        <v>17</v>
      </c>
      <c r="H32" s="0" t="s">
        <v>23</v>
      </c>
      <c r="I32" s="0" t="s">
        <v>19</v>
      </c>
      <c r="J32" s="0" t="n">
        <v>24.3</v>
      </c>
      <c r="K32" s="0" t="n">
        <v>16</v>
      </c>
      <c r="L32" s="0" t="s">
        <v>20</v>
      </c>
    </row>
    <row r="33" customFormat="false" ht="15" hidden="false" customHeight="false" outlineLevel="0" collapsed="false">
      <c r="A33" s="0" t="s">
        <v>12</v>
      </c>
      <c r="B33" s="1" t="s">
        <v>31</v>
      </c>
      <c r="C33" s="2" t="n">
        <v>44678</v>
      </c>
      <c r="D33" s="0" t="s">
        <v>32</v>
      </c>
      <c r="E33" s="0" t="s">
        <v>15</v>
      </c>
      <c r="F33" s="0" t="s">
        <v>16</v>
      </c>
      <c r="G33" s="0" t="s">
        <v>17</v>
      </c>
      <c r="H33" s="0" t="s">
        <v>23</v>
      </c>
      <c r="I33" s="0" t="s">
        <v>19</v>
      </c>
      <c r="J33" s="0" t="n">
        <v>11.9</v>
      </c>
      <c r="L33" s="0" t="s">
        <v>20</v>
      </c>
    </row>
    <row r="34" customFormat="false" ht="15" hidden="false" customHeight="false" outlineLevel="0" collapsed="false">
      <c r="A34" s="0" t="s">
        <v>12</v>
      </c>
      <c r="B34" s="1" t="s">
        <v>31</v>
      </c>
      <c r="C34" s="2" t="n">
        <v>44678</v>
      </c>
      <c r="D34" s="0" t="s">
        <v>32</v>
      </c>
      <c r="E34" s="0" t="s">
        <v>15</v>
      </c>
      <c r="F34" s="0" t="s">
        <v>16</v>
      </c>
      <c r="G34" s="0" t="s">
        <v>17</v>
      </c>
      <c r="H34" s="0" t="s">
        <v>23</v>
      </c>
      <c r="I34" s="0" t="s">
        <v>19</v>
      </c>
      <c r="J34" s="0" t="n">
        <v>8.8</v>
      </c>
      <c r="L34" s="0" t="s">
        <v>20</v>
      </c>
    </row>
    <row r="35" customFormat="false" ht="15" hidden="false" customHeight="false" outlineLevel="0" collapsed="false">
      <c r="A35" s="0" t="s">
        <v>12</v>
      </c>
      <c r="B35" s="1" t="s">
        <v>31</v>
      </c>
      <c r="C35" s="2" t="n">
        <v>44678</v>
      </c>
      <c r="D35" s="0" t="s">
        <v>32</v>
      </c>
      <c r="E35" s="0" t="s">
        <v>15</v>
      </c>
      <c r="F35" s="0" t="s">
        <v>16</v>
      </c>
      <c r="G35" s="0" t="s">
        <v>17</v>
      </c>
      <c r="H35" s="0" t="s">
        <v>23</v>
      </c>
      <c r="I35" s="0" t="s">
        <v>19</v>
      </c>
      <c r="J35" s="0" t="n">
        <v>9.6</v>
      </c>
      <c r="L35" s="0" t="s">
        <v>20</v>
      </c>
    </row>
    <row r="36" customFormat="false" ht="15" hidden="false" customHeight="false" outlineLevel="0" collapsed="false">
      <c r="A36" s="0" t="s">
        <v>12</v>
      </c>
      <c r="B36" s="1" t="s">
        <v>31</v>
      </c>
      <c r="C36" s="2" t="n">
        <v>44678</v>
      </c>
      <c r="D36" s="0" t="s">
        <v>32</v>
      </c>
      <c r="E36" s="0" t="s">
        <v>15</v>
      </c>
      <c r="F36" s="0" t="s">
        <v>16</v>
      </c>
      <c r="G36" s="0" t="s">
        <v>17</v>
      </c>
      <c r="H36" s="0" t="s">
        <v>23</v>
      </c>
      <c r="I36" s="0" t="s">
        <v>19</v>
      </c>
      <c r="J36" s="0" t="n">
        <v>9.3</v>
      </c>
      <c r="L36" s="0" t="s">
        <v>20</v>
      </c>
    </row>
    <row r="37" customFormat="false" ht="15" hidden="false" customHeight="false" outlineLevel="0" collapsed="false">
      <c r="A37" s="0" t="s">
        <v>12</v>
      </c>
      <c r="B37" s="1" t="s">
        <v>31</v>
      </c>
      <c r="C37" s="2" t="n">
        <v>44678</v>
      </c>
      <c r="D37" s="0" t="s">
        <v>32</v>
      </c>
      <c r="E37" s="0" t="s">
        <v>15</v>
      </c>
      <c r="F37" s="0" t="s">
        <v>16</v>
      </c>
      <c r="G37" s="0" t="s">
        <v>17</v>
      </c>
      <c r="H37" s="0" t="s">
        <v>23</v>
      </c>
      <c r="I37" s="0" t="s">
        <v>19</v>
      </c>
      <c r="J37" s="0" t="n">
        <v>10.5</v>
      </c>
      <c r="L37" s="0" t="s">
        <v>20</v>
      </c>
    </row>
    <row r="38" customFormat="false" ht="15" hidden="false" customHeight="false" outlineLevel="0" collapsed="false">
      <c r="A38" s="0" t="s">
        <v>12</v>
      </c>
      <c r="B38" s="1" t="s">
        <v>31</v>
      </c>
      <c r="C38" s="2" t="n">
        <v>44678</v>
      </c>
      <c r="D38" s="0" t="s">
        <v>32</v>
      </c>
      <c r="E38" s="0" t="s">
        <v>15</v>
      </c>
      <c r="F38" s="0" t="s">
        <v>16</v>
      </c>
      <c r="G38" s="0" t="s">
        <v>17</v>
      </c>
      <c r="H38" s="0" t="s">
        <v>23</v>
      </c>
      <c r="I38" s="0" t="s">
        <v>19</v>
      </c>
      <c r="J38" s="0" t="n">
        <v>3.4</v>
      </c>
      <c r="L38" s="0" t="s">
        <v>21</v>
      </c>
    </row>
    <row r="39" customFormat="false" ht="15" hidden="false" customHeight="false" outlineLevel="0" collapsed="false">
      <c r="A39" s="0" t="s">
        <v>12</v>
      </c>
      <c r="B39" s="1" t="s">
        <v>31</v>
      </c>
      <c r="C39" s="2" t="n">
        <v>44678</v>
      </c>
      <c r="D39" s="0" t="s">
        <v>32</v>
      </c>
      <c r="E39" s="0" t="s">
        <v>15</v>
      </c>
      <c r="F39" s="0" t="s">
        <v>16</v>
      </c>
      <c r="G39" s="0" t="s">
        <v>17</v>
      </c>
      <c r="H39" s="0" t="s">
        <v>23</v>
      </c>
      <c r="I39" s="0" t="s">
        <v>19</v>
      </c>
      <c r="J39" s="0" t="n">
        <v>14</v>
      </c>
      <c r="L39" s="0" t="s">
        <v>20</v>
      </c>
    </row>
    <row r="40" customFormat="false" ht="15" hidden="false" customHeight="false" outlineLevel="0" collapsed="false">
      <c r="A40" s="0" t="s">
        <v>12</v>
      </c>
      <c r="B40" s="1" t="s">
        <v>31</v>
      </c>
      <c r="C40" s="2" t="n">
        <v>44678</v>
      </c>
      <c r="D40" s="0" t="s">
        <v>32</v>
      </c>
      <c r="E40" s="0" t="s">
        <v>15</v>
      </c>
      <c r="F40" s="0" t="s">
        <v>16</v>
      </c>
      <c r="G40" s="0" t="s">
        <v>17</v>
      </c>
      <c r="H40" s="0" t="s">
        <v>23</v>
      </c>
      <c r="I40" s="0" t="s">
        <v>19</v>
      </c>
      <c r="J40" s="0" t="n">
        <v>35.4</v>
      </c>
      <c r="L40" s="0" t="s">
        <v>20</v>
      </c>
    </row>
    <row r="41" customFormat="false" ht="15" hidden="false" customHeight="false" outlineLevel="0" collapsed="false">
      <c r="A41" s="0" t="s">
        <v>12</v>
      </c>
      <c r="B41" s="1" t="s">
        <v>31</v>
      </c>
      <c r="C41" s="2" t="n">
        <v>44678</v>
      </c>
      <c r="D41" s="0" t="s">
        <v>32</v>
      </c>
      <c r="E41" s="0" t="s">
        <v>15</v>
      </c>
      <c r="F41" s="0" t="s">
        <v>16</v>
      </c>
      <c r="G41" s="0" t="s">
        <v>17</v>
      </c>
      <c r="H41" s="0" t="s">
        <v>23</v>
      </c>
      <c r="I41" s="0" t="s">
        <v>19</v>
      </c>
      <c r="J41" s="0" t="n">
        <v>13.8</v>
      </c>
      <c r="L41" s="0" t="s">
        <v>20</v>
      </c>
    </row>
    <row r="42" customFormat="false" ht="15" hidden="false" customHeight="false" outlineLevel="0" collapsed="false">
      <c r="A42" s="0" t="s">
        <v>12</v>
      </c>
      <c r="B42" s="1" t="s">
        <v>31</v>
      </c>
      <c r="C42" s="2" t="n">
        <v>44678</v>
      </c>
      <c r="D42" s="0" t="s">
        <v>32</v>
      </c>
      <c r="E42" s="0" t="s">
        <v>15</v>
      </c>
      <c r="F42" s="0" t="s">
        <v>16</v>
      </c>
      <c r="G42" s="0" t="s">
        <v>17</v>
      </c>
      <c r="H42" s="0" t="s">
        <v>23</v>
      </c>
      <c r="I42" s="0" t="s">
        <v>19</v>
      </c>
      <c r="J42" s="0" t="n">
        <v>6.1</v>
      </c>
      <c r="L42" s="0" t="s">
        <v>20</v>
      </c>
    </row>
    <row r="43" customFormat="false" ht="15" hidden="false" customHeight="false" outlineLevel="0" collapsed="false">
      <c r="A43" s="0" t="s">
        <v>12</v>
      </c>
      <c r="B43" s="1" t="s">
        <v>31</v>
      </c>
      <c r="C43" s="2" t="n">
        <v>44678</v>
      </c>
      <c r="D43" s="0" t="s">
        <v>32</v>
      </c>
      <c r="E43" s="0" t="s">
        <v>15</v>
      </c>
      <c r="F43" s="0" t="s">
        <v>16</v>
      </c>
      <c r="G43" s="0" t="s">
        <v>17</v>
      </c>
      <c r="H43" s="0" t="s">
        <v>24</v>
      </c>
      <c r="I43" s="0" t="s">
        <v>19</v>
      </c>
      <c r="J43" s="0" t="n">
        <v>26.5</v>
      </c>
      <c r="K43" s="0" t="n">
        <v>15.5</v>
      </c>
      <c r="L43" s="0" t="s">
        <v>20</v>
      </c>
    </row>
    <row r="44" customFormat="false" ht="15" hidden="false" customHeight="false" outlineLevel="0" collapsed="false">
      <c r="A44" s="0" t="s">
        <v>12</v>
      </c>
      <c r="B44" s="1" t="s">
        <v>31</v>
      </c>
      <c r="C44" s="2" t="n">
        <v>44678</v>
      </c>
      <c r="D44" s="0" t="s">
        <v>32</v>
      </c>
      <c r="E44" s="0" t="s">
        <v>15</v>
      </c>
      <c r="F44" s="0" t="s">
        <v>16</v>
      </c>
      <c r="G44" s="0" t="s">
        <v>17</v>
      </c>
      <c r="H44" s="0" t="s">
        <v>25</v>
      </c>
      <c r="I44" s="0" t="s">
        <v>19</v>
      </c>
      <c r="J44" s="0" t="n">
        <v>10.5</v>
      </c>
      <c r="L44" s="0" t="s">
        <v>20</v>
      </c>
    </row>
    <row r="45" customFormat="false" ht="15" hidden="false" customHeight="false" outlineLevel="0" collapsed="false">
      <c r="A45" s="0" t="s">
        <v>12</v>
      </c>
      <c r="B45" s="1" t="s">
        <v>31</v>
      </c>
      <c r="C45" s="2" t="n">
        <v>44678</v>
      </c>
      <c r="D45" s="0" t="s">
        <v>32</v>
      </c>
      <c r="E45" s="0" t="s">
        <v>15</v>
      </c>
      <c r="F45" s="0" t="s">
        <v>16</v>
      </c>
      <c r="G45" s="0" t="s">
        <v>17</v>
      </c>
      <c r="H45" s="0" t="s">
        <v>25</v>
      </c>
      <c r="I45" s="0" t="s">
        <v>19</v>
      </c>
      <c r="J45" s="0" t="n">
        <v>24.4</v>
      </c>
      <c r="L45" s="0" t="s">
        <v>20</v>
      </c>
    </row>
    <row r="46" customFormat="false" ht="15" hidden="false" customHeight="false" outlineLevel="0" collapsed="false">
      <c r="A46" s="0" t="s">
        <v>12</v>
      </c>
      <c r="B46" s="1" t="s">
        <v>31</v>
      </c>
      <c r="C46" s="2" t="n">
        <v>44678</v>
      </c>
      <c r="D46" s="0" t="s">
        <v>32</v>
      </c>
      <c r="E46" s="0" t="s">
        <v>15</v>
      </c>
      <c r="F46" s="0" t="s">
        <v>16</v>
      </c>
      <c r="G46" s="0" t="s">
        <v>17</v>
      </c>
      <c r="H46" s="0" t="s">
        <v>25</v>
      </c>
      <c r="I46" s="0" t="s">
        <v>19</v>
      </c>
      <c r="J46" s="0" t="n">
        <v>10.3</v>
      </c>
      <c r="L46" s="0" t="s">
        <v>20</v>
      </c>
    </row>
    <row r="47" customFormat="false" ht="15" hidden="false" customHeight="false" outlineLevel="0" collapsed="false">
      <c r="A47" s="0" t="s">
        <v>12</v>
      </c>
      <c r="B47" s="1" t="s">
        <v>31</v>
      </c>
      <c r="C47" s="2" t="n">
        <v>44678</v>
      </c>
      <c r="D47" s="0" t="s">
        <v>32</v>
      </c>
      <c r="E47" s="0" t="s">
        <v>15</v>
      </c>
      <c r="F47" s="0" t="s">
        <v>16</v>
      </c>
      <c r="G47" s="0" t="s">
        <v>17</v>
      </c>
      <c r="H47" s="0" t="s">
        <v>25</v>
      </c>
      <c r="I47" s="0" t="s">
        <v>19</v>
      </c>
      <c r="J47" s="0" t="n">
        <v>6.6</v>
      </c>
      <c r="L47" s="0" t="s">
        <v>20</v>
      </c>
    </row>
    <row r="48" customFormat="false" ht="15" hidden="false" customHeight="false" outlineLevel="0" collapsed="false">
      <c r="A48" s="0" t="s">
        <v>12</v>
      </c>
      <c r="B48" s="1" t="s">
        <v>31</v>
      </c>
      <c r="C48" s="2" t="n">
        <v>44678</v>
      </c>
      <c r="D48" s="0" t="s">
        <v>32</v>
      </c>
      <c r="E48" s="0" t="s">
        <v>15</v>
      </c>
      <c r="F48" s="0" t="s">
        <v>16</v>
      </c>
      <c r="G48" s="0" t="s">
        <v>17</v>
      </c>
      <c r="H48" s="0" t="s">
        <v>25</v>
      </c>
      <c r="I48" s="0" t="s">
        <v>19</v>
      </c>
      <c r="J48" s="0" t="n">
        <v>10.3</v>
      </c>
      <c r="L48" s="0" t="s">
        <v>20</v>
      </c>
    </row>
    <row r="49" customFormat="false" ht="15" hidden="false" customHeight="false" outlineLevel="0" collapsed="false">
      <c r="A49" s="0" t="s">
        <v>12</v>
      </c>
      <c r="B49" s="1" t="s">
        <v>33</v>
      </c>
      <c r="C49" s="2" t="n">
        <v>44678</v>
      </c>
      <c r="D49" s="0" t="s">
        <v>34</v>
      </c>
      <c r="E49" s="0" t="s">
        <v>15</v>
      </c>
      <c r="F49" s="0" t="s">
        <v>16</v>
      </c>
      <c r="G49" s="0" t="s">
        <v>17</v>
      </c>
      <c r="H49" s="0" t="s">
        <v>18</v>
      </c>
      <c r="I49" s="0" t="s">
        <v>19</v>
      </c>
      <c r="J49" s="0" t="n">
        <v>27.3</v>
      </c>
      <c r="K49" s="0" t="n">
        <v>13.5</v>
      </c>
      <c r="L49" s="0" t="s">
        <v>20</v>
      </c>
    </row>
    <row r="50" customFormat="false" ht="15" hidden="false" customHeight="false" outlineLevel="0" collapsed="false">
      <c r="A50" s="0" t="s">
        <v>12</v>
      </c>
      <c r="B50" s="1" t="s">
        <v>33</v>
      </c>
      <c r="C50" s="2" t="n">
        <v>44678</v>
      </c>
      <c r="D50" s="0" t="s">
        <v>34</v>
      </c>
      <c r="E50" s="0" t="s">
        <v>15</v>
      </c>
      <c r="F50" s="0" t="s">
        <v>16</v>
      </c>
      <c r="G50" s="0" t="s">
        <v>17</v>
      </c>
      <c r="H50" s="0" t="s">
        <v>18</v>
      </c>
      <c r="I50" s="0" t="s">
        <v>19</v>
      </c>
      <c r="J50" s="0" t="n">
        <v>17.9</v>
      </c>
      <c r="L50" s="0" t="s">
        <v>20</v>
      </c>
    </row>
    <row r="51" customFormat="false" ht="15" hidden="false" customHeight="false" outlineLevel="0" collapsed="false">
      <c r="A51" s="0" t="s">
        <v>12</v>
      </c>
      <c r="B51" s="1" t="s">
        <v>33</v>
      </c>
      <c r="C51" s="2" t="n">
        <v>44678</v>
      </c>
      <c r="D51" s="0" t="s">
        <v>34</v>
      </c>
      <c r="E51" s="0" t="s">
        <v>15</v>
      </c>
      <c r="F51" s="0" t="s">
        <v>16</v>
      </c>
      <c r="G51" s="0" t="s">
        <v>17</v>
      </c>
      <c r="H51" s="0" t="s">
        <v>18</v>
      </c>
      <c r="I51" s="0" t="s">
        <v>19</v>
      </c>
      <c r="J51" s="0" t="n">
        <v>22.7</v>
      </c>
      <c r="L51" s="0" t="s">
        <v>20</v>
      </c>
    </row>
    <row r="52" customFormat="false" ht="15" hidden="false" customHeight="false" outlineLevel="0" collapsed="false">
      <c r="A52" s="0" t="s">
        <v>12</v>
      </c>
      <c r="B52" s="1" t="s">
        <v>33</v>
      </c>
      <c r="C52" s="2" t="n">
        <v>44678</v>
      </c>
      <c r="D52" s="0" t="s">
        <v>34</v>
      </c>
      <c r="E52" s="0" t="s">
        <v>15</v>
      </c>
      <c r="F52" s="0" t="s">
        <v>16</v>
      </c>
      <c r="G52" s="0" t="s">
        <v>17</v>
      </c>
      <c r="H52" s="0" t="s">
        <v>18</v>
      </c>
      <c r="I52" s="0" t="s">
        <v>19</v>
      </c>
      <c r="J52" s="0" t="n">
        <v>18</v>
      </c>
      <c r="L52" s="0" t="s">
        <v>20</v>
      </c>
    </row>
    <row r="53" customFormat="false" ht="15" hidden="false" customHeight="false" outlineLevel="0" collapsed="false">
      <c r="A53" s="0" t="s">
        <v>12</v>
      </c>
      <c r="B53" s="1" t="s">
        <v>33</v>
      </c>
      <c r="C53" s="2" t="n">
        <v>44678</v>
      </c>
      <c r="D53" s="0" t="s">
        <v>34</v>
      </c>
      <c r="E53" s="0" t="s">
        <v>15</v>
      </c>
      <c r="F53" s="0" t="s">
        <v>16</v>
      </c>
      <c r="G53" s="0" t="s">
        <v>17</v>
      </c>
      <c r="H53" s="0" t="s">
        <v>18</v>
      </c>
      <c r="I53" s="0" t="s">
        <v>19</v>
      </c>
      <c r="J53" s="0" t="n">
        <v>24.2</v>
      </c>
      <c r="L53" s="0" t="s">
        <v>20</v>
      </c>
    </row>
    <row r="54" customFormat="false" ht="15" hidden="false" customHeight="false" outlineLevel="0" collapsed="false">
      <c r="A54" s="0" t="s">
        <v>12</v>
      </c>
      <c r="B54" s="1" t="s">
        <v>33</v>
      </c>
      <c r="C54" s="2" t="n">
        <v>44678</v>
      </c>
      <c r="D54" s="0" t="s">
        <v>34</v>
      </c>
      <c r="E54" s="0" t="s">
        <v>15</v>
      </c>
      <c r="F54" s="0" t="s">
        <v>16</v>
      </c>
      <c r="G54" s="0" t="s">
        <v>17</v>
      </c>
      <c r="H54" s="0" t="s">
        <v>18</v>
      </c>
      <c r="I54" s="0" t="s">
        <v>19</v>
      </c>
      <c r="J54" s="0" t="n">
        <v>32</v>
      </c>
      <c r="L54" s="0" t="s">
        <v>20</v>
      </c>
    </row>
    <row r="55" customFormat="false" ht="15" hidden="false" customHeight="false" outlineLevel="0" collapsed="false">
      <c r="A55" s="0" t="s">
        <v>12</v>
      </c>
      <c r="B55" s="1" t="s">
        <v>33</v>
      </c>
      <c r="C55" s="2" t="n">
        <v>44678</v>
      </c>
      <c r="D55" s="0" t="s">
        <v>34</v>
      </c>
      <c r="E55" s="0" t="s">
        <v>15</v>
      </c>
      <c r="F55" s="0" t="s">
        <v>16</v>
      </c>
      <c r="G55" s="0" t="s">
        <v>17</v>
      </c>
      <c r="H55" s="0" t="s">
        <v>18</v>
      </c>
      <c r="I55" s="0" t="s">
        <v>19</v>
      </c>
      <c r="J55" s="0" t="n">
        <v>17.1</v>
      </c>
      <c r="L55" s="0" t="s">
        <v>20</v>
      </c>
    </row>
    <row r="56" customFormat="false" ht="15" hidden="false" customHeight="false" outlineLevel="0" collapsed="false">
      <c r="A56" s="0" t="s">
        <v>12</v>
      </c>
      <c r="B56" s="1" t="s">
        <v>33</v>
      </c>
      <c r="C56" s="2" t="n">
        <v>44678</v>
      </c>
      <c r="D56" s="0" t="s">
        <v>34</v>
      </c>
      <c r="E56" s="0" t="s">
        <v>15</v>
      </c>
      <c r="F56" s="0" t="s">
        <v>16</v>
      </c>
      <c r="G56" s="0" t="s">
        <v>17</v>
      </c>
      <c r="H56" s="0" t="s">
        <v>18</v>
      </c>
      <c r="I56" s="0" t="s">
        <v>19</v>
      </c>
      <c r="J56" s="0" t="n">
        <v>28.4</v>
      </c>
      <c r="L56" s="0" t="s">
        <v>20</v>
      </c>
    </row>
    <row r="57" customFormat="false" ht="15" hidden="false" customHeight="false" outlineLevel="0" collapsed="false">
      <c r="A57" s="0" t="s">
        <v>12</v>
      </c>
      <c r="B57" s="1" t="s">
        <v>33</v>
      </c>
      <c r="C57" s="2" t="n">
        <v>44678</v>
      </c>
      <c r="D57" s="0" t="s">
        <v>34</v>
      </c>
      <c r="E57" s="0" t="s">
        <v>15</v>
      </c>
      <c r="F57" s="0" t="s">
        <v>16</v>
      </c>
      <c r="G57" s="0" t="s">
        <v>17</v>
      </c>
      <c r="H57" s="0" t="s">
        <v>18</v>
      </c>
      <c r="I57" s="0" t="s">
        <v>19</v>
      </c>
      <c r="J57" s="0" t="n">
        <v>20.1</v>
      </c>
      <c r="L57" s="0" t="s">
        <v>20</v>
      </c>
    </row>
    <row r="58" customFormat="false" ht="15" hidden="false" customHeight="false" outlineLevel="0" collapsed="false">
      <c r="A58" s="0" t="s">
        <v>12</v>
      </c>
      <c r="B58" s="1" t="s">
        <v>33</v>
      </c>
      <c r="C58" s="2" t="n">
        <v>44678</v>
      </c>
      <c r="D58" s="0" t="s">
        <v>34</v>
      </c>
      <c r="E58" s="0" t="s">
        <v>15</v>
      </c>
      <c r="F58" s="0" t="s">
        <v>16</v>
      </c>
      <c r="G58" s="0" t="s">
        <v>17</v>
      </c>
      <c r="H58" s="0" t="s">
        <v>18</v>
      </c>
      <c r="I58" s="0" t="s">
        <v>19</v>
      </c>
      <c r="J58" s="0" t="n">
        <v>23.9</v>
      </c>
      <c r="L58" s="0" t="s">
        <v>21</v>
      </c>
    </row>
    <row r="59" customFormat="false" ht="15" hidden="false" customHeight="false" outlineLevel="0" collapsed="false">
      <c r="A59" s="0" t="s">
        <v>12</v>
      </c>
      <c r="B59" s="1" t="s">
        <v>33</v>
      </c>
      <c r="C59" s="2" t="n">
        <v>44678</v>
      </c>
      <c r="D59" s="0" t="s">
        <v>34</v>
      </c>
      <c r="E59" s="0" t="s">
        <v>15</v>
      </c>
      <c r="F59" s="0" t="s">
        <v>16</v>
      </c>
      <c r="G59" s="0" t="s">
        <v>17</v>
      </c>
      <c r="H59" s="0" t="s">
        <v>35</v>
      </c>
      <c r="I59" s="0" t="s">
        <v>19</v>
      </c>
      <c r="J59" s="0" t="n">
        <v>36.2</v>
      </c>
      <c r="K59" s="0" t="n">
        <v>17.5</v>
      </c>
      <c r="L59" s="0" t="s">
        <v>20</v>
      </c>
    </row>
    <row r="60" customFormat="false" ht="15" hidden="false" customHeight="false" outlineLevel="0" collapsed="false">
      <c r="A60" s="0" t="s">
        <v>12</v>
      </c>
      <c r="B60" s="1" t="s">
        <v>33</v>
      </c>
      <c r="C60" s="2" t="n">
        <v>44678</v>
      </c>
      <c r="D60" s="0" t="s">
        <v>34</v>
      </c>
      <c r="E60" s="0" t="s">
        <v>15</v>
      </c>
      <c r="F60" s="0" t="s">
        <v>16</v>
      </c>
      <c r="G60" s="0" t="s">
        <v>17</v>
      </c>
      <c r="H60" s="0" t="s">
        <v>23</v>
      </c>
      <c r="I60" s="0" t="s">
        <v>19</v>
      </c>
      <c r="J60" s="0" t="n">
        <v>8.5</v>
      </c>
      <c r="L60" s="0" t="s">
        <v>20</v>
      </c>
    </row>
    <row r="61" customFormat="false" ht="15" hidden="false" customHeight="false" outlineLevel="0" collapsed="false">
      <c r="A61" s="0" t="s">
        <v>12</v>
      </c>
      <c r="B61" s="1" t="s">
        <v>33</v>
      </c>
      <c r="C61" s="2" t="n">
        <v>44678</v>
      </c>
      <c r="D61" s="0" t="s">
        <v>34</v>
      </c>
      <c r="E61" s="0" t="s">
        <v>15</v>
      </c>
      <c r="F61" s="0" t="s">
        <v>16</v>
      </c>
      <c r="G61" s="0" t="s">
        <v>17</v>
      </c>
      <c r="H61" s="0" t="s">
        <v>23</v>
      </c>
      <c r="I61" s="0" t="s">
        <v>19</v>
      </c>
      <c r="J61" s="0" t="n">
        <v>43.3</v>
      </c>
      <c r="K61" s="0" t="n">
        <v>18.5</v>
      </c>
      <c r="L61" s="0" t="s">
        <v>20</v>
      </c>
    </row>
    <row r="62" customFormat="false" ht="15" hidden="false" customHeight="false" outlineLevel="0" collapsed="false">
      <c r="A62" s="0" t="s">
        <v>12</v>
      </c>
      <c r="B62" s="1" t="s">
        <v>33</v>
      </c>
      <c r="C62" s="2" t="n">
        <v>44678</v>
      </c>
      <c r="D62" s="0" t="s">
        <v>34</v>
      </c>
      <c r="E62" s="0" t="s">
        <v>15</v>
      </c>
      <c r="F62" s="0" t="s">
        <v>16</v>
      </c>
      <c r="G62" s="0" t="s">
        <v>17</v>
      </c>
      <c r="H62" s="0" t="s">
        <v>23</v>
      </c>
      <c r="I62" s="0" t="s">
        <v>19</v>
      </c>
      <c r="J62" s="0" t="n">
        <v>12.5</v>
      </c>
      <c r="L62" s="0" t="s">
        <v>20</v>
      </c>
    </row>
    <row r="63" customFormat="false" ht="15" hidden="false" customHeight="false" outlineLevel="0" collapsed="false">
      <c r="A63" s="0" t="s">
        <v>12</v>
      </c>
      <c r="B63" s="1" t="s">
        <v>33</v>
      </c>
      <c r="C63" s="2" t="n">
        <v>44678</v>
      </c>
      <c r="D63" s="0" t="s">
        <v>34</v>
      </c>
      <c r="E63" s="0" t="s">
        <v>15</v>
      </c>
      <c r="F63" s="0" t="s">
        <v>16</v>
      </c>
      <c r="G63" s="0" t="s">
        <v>17</v>
      </c>
      <c r="H63" s="0" t="s">
        <v>23</v>
      </c>
      <c r="I63" s="0" t="s">
        <v>19</v>
      </c>
      <c r="J63" s="0" t="n">
        <v>6</v>
      </c>
      <c r="L63" s="0" t="s">
        <v>20</v>
      </c>
    </row>
    <row r="64" customFormat="false" ht="15" hidden="false" customHeight="false" outlineLevel="0" collapsed="false">
      <c r="A64" s="0" t="s">
        <v>12</v>
      </c>
      <c r="B64" s="1" t="s">
        <v>33</v>
      </c>
      <c r="C64" s="2" t="n">
        <v>44678</v>
      </c>
      <c r="D64" s="0" t="s">
        <v>34</v>
      </c>
      <c r="E64" s="0" t="s">
        <v>15</v>
      </c>
      <c r="F64" s="0" t="s">
        <v>16</v>
      </c>
      <c r="G64" s="0" t="s">
        <v>17</v>
      </c>
      <c r="H64" s="0" t="s">
        <v>23</v>
      </c>
      <c r="I64" s="0" t="s">
        <v>19</v>
      </c>
      <c r="J64" s="0" t="n">
        <v>7.6</v>
      </c>
      <c r="L64" s="0" t="s">
        <v>21</v>
      </c>
    </row>
    <row r="65" customFormat="false" ht="15" hidden="false" customHeight="false" outlineLevel="0" collapsed="false">
      <c r="A65" s="0" t="s">
        <v>12</v>
      </c>
      <c r="B65" s="1" t="s">
        <v>33</v>
      </c>
      <c r="C65" s="2" t="n">
        <v>44678</v>
      </c>
      <c r="D65" s="0" t="s">
        <v>34</v>
      </c>
      <c r="E65" s="0" t="s">
        <v>15</v>
      </c>
      <c r="F65" s="0" t="s">
        <v>16</v>
      </c>
      <c r="G65" s="0" t="s">
        <v>17</v>
      </c>
      <c r="H65" s="0" t="s">
        <v>23</v>
      </c>
      <c r="I65" s="0" t="s">
        <v>19</v>
      </c>
      <c r="J65" s="0" t="n">
        <v>6.9</v>
      </c>
      <c r="L65" s="0" t="s">
        <v>20</v>
      </c>
    </row>
    <row r="66" customFormat="false" ht="15" hidden="false" customHeight="false" outlineLevel="0" collapsed="false">
      <c r="A66" s="0" t="s">
        <v>12</v>
      </c>
      <c r="B66" s="1" t="s">
        <v>33</v>
      </c>
      <c r="C66" s="2" t="n">
        <v>44678</v>
      </c>
      <c r="D66" s="0" t="s">
        <v>34</v>
      </c>
      <c r="E66" s="0" t="s">
        <v>15</v>
      </c>
      <c r="F66" s="0" t="s">
        <v>16</v>
      </c>
      <c r="G66" s="0" t="s">
        <v>17</v>
      </c>
      <c r="H66" s="0" t="s">
        <v>23</v>
      </c>
      <c r="I66" s="0" t="s">
        <v>19</v>
      </c>
      <c r="J66" s="0" t="n">
        <v>12</v>
      </c>
      <c r="K66" s="0" t="n">
        <v>11</v>
      </c>
      <c r="L66" s="0" t="s">
        <v>20</v>
      </c>
    </row>
    <row r="67" customFormat="false" ht="15" hidden="false" customHeight="false" outlineLevel="0" collapsed="false">
      <c r="A67" s="0" t="s">
        <v>12</v>
      </c>
      <c r="B67" s="1" t="s">
        <v>33</v>
      </c>
      <c r="C67" s="2" t="n">
        <v>44678</v>
      </c>
      <c r="D67" s="0" t="s">
        <v>34</v>
      </c>
      <c r="E67" s="0" t="s">
        <v>15</v>
      </c>
      <c r="F67" s="0" t="s">
        <v>16</v>
      </c>
      <c r="G67" s="0" t="s">
        <v>17</v>
      </c>
      <c r="H67" s="0" t="s">
        <v>23</v>
      </c>
      <c r="I67" s="0" t="s">
        <v>19</v>
      </c>
      <c r="J67" s="0" t="n">
        <v>11.5</v>
      </c>
      <c r="L67" s="0" t="s">
        <v>20</v>
      </c>
    </row>
    <row r="68" customFormat="false" ht="15" hidden="false" customHeight="false" outlineLevel="0" collapsed="false">
      <c r="A68" s="0" t="s">
        <v>12</v>
      </c>
      <c r="B68" s="1" t="s">
        <v>33</v>
      </c>
      <c r="C68" s="2" t="n">
        <v>44678</v>
      </c>
      <c r="D68" s="0" t="s">
        <v>34</v>
      </c>
      <c r="E68" s="0" t="s">
        <v>15</v>
      </c>
      <c r="F68" s="0" t="s">
        <v>16</v>
      </c>
      <c r="G68" s="0" t="s">
        <v>17</v>
      </c>
      <c r="H68" s="0" t="s">
        <v>23</v>
      </c>
      <c r="I68" s="0" t="s">
        <v>19</v>
      </c>
      <c r="J68" s="0" t="n">
        <v>10.8</v>
      </c>
      <c r="L68" s="0" t="s">
        <v>20</v>
      </c>
    </row>
    <row r="69" customFormat="false" ht="15" hidden="false" customHeight="false" outlineLevel="0" collapsed="false">
      <c r="A69" s="0" t="s">
        <v>12</v>
      </c>
      <c r="B69" s="1" t="s">
        <v>33</v>
      </c>
      <c r="C69" s="2" t="n">
        <v>44678</v>
      </c>
      <c r="D69" s="0" t="s">
        <v>34</v>
      </c>
      <c r="E69" s="0" t="s">
        <v>15</v>
      </c>
      <c r="F69" s="0" t="s">
        <v>16</v>
      </c>
      <c r="G69" s="0" t="s">
        <v>17</v>
      </c>
      <c r="H69" s="0" t="s">
        <v>23</v>
      </c>
      <c r="I69" s="0" t="s">
        <v>19</v>
      </c>
      <c r="J69" s="0" t="n">
        <v>8.1</v>
      </c>
      <c r="L69" s="0" t="s">
        <v>20</v>
      </c>
    </row>
    <row r="70" customFormat="false" ht="15" hidden="false" customHeight="false" outlineLevel="0" collapsed="false">
      <c r="A70" s="0" t="s">
        <v>12</v>
      </c>
      <c r="B70" s="1" t="s">
        <v>33</v>
      </c>
      <c r="C70" s="2" t="n">
        <v>44678</v>
      </c>
      <c r="D70" s="0" t="s">
        <v>34</v>
      </c>
      <c r="E70" s="0" t="s">
        <v>15</v>
      </c>
      <c r="F70" s="0" t="s">
        <v>16</v>
      </c>
      <c r="G70" s="0" t="s">
        <v>17</v>
      </c>
      <c r="H70" s="0" t="s">
        <v>23</v>
      </c>
      <c r="I70" s="0" t="s">
        <v>19</v>
      </c>
      <c r="J70" s="0" t="n">
        <v>10.3</v>
      </c>
      <c r="L70" s="0" t="s">
        <v>20</v>
      </c>
    </row>
    <row r="71" customFormat="false" ht="15" hidden="false" customHeight="false" outlineLevel="0" collapsed="false">
      <c r="A71" s="0" t="s">
        <v>12</v>
      </c>
      <c r="B71" s="1" t="s">
        <v>33</v>
      </c>
      <c r="C71" s="2" t="n">
        <v>44678</v>
      </c>
      <c r="D71" s="0" t="s">
        <v>34</v>
      </c>
      <c r="E71" s="0" t="s">
        <v>15</v>
      </c>
      <c r="F71" s="0" t="s">
        <v>16</v>
      </c>
      <c r="G71" s="0" t="s">
        <v>17</v>
      </c>
      <c r="H71" s="0" t="s">
        <v>23</v>
      </c>
      <c r="I71" s="0" t="s">
        <v>19</v>
      </c>
      <c r="J71" s="0" t="n">
        <v>6.9</v>
      </c>
      <c r="L71" s="0" t="s">
        <v>20</v>
      </c>
    </row>
    <row r="72" customFormat="false" ht="15" hidden="false" customHeight="false" outlineLevel="0" collapsed="false">
      <c r="A72" s="0" t="s">
        <v>12</v>
      </c>
      <c r="B72" s="1" t="s">
        <v>33</v>
      </c>
      <c r="C72" s="2" t="n">
        <v>44678</v>
      </c>
      <c r="D72" s="0" t="s">
        <v>34</v>
      </c>
      <c r="E72" s="0" t="s">
        <v>15</v>
      </c>
      <c r="F72" s="0" t="s">
        <v>16</v>
      </c>
      <c r="G72" s="0" t="s">
        <v>17</v>
      </c>
      <c r="H72" s="0" t="s">
        <v>23</v>
      </c>
      <c r="I72" s="0" t="s">
        <v>19</v>
      </c>
      <c r="J72" s="0" t="n">
        <v>12.1</v>
      </c>
      <c r="L72" s="0" t="s">
        <v>20</v>
      </c>
    </row>
    <row r="73" customFormat="false" ht="15" hidden="false" customHeight="false" outlineLevel="0" collapsed="false">
      <c r="A73" s="0" t="s">
        <v>12</v>
      </c>
      <c r="B73" s="1" t="s">
        <v>33</v>
      </c>
      <c r="C73" s="2" t="n">
        <v>44678</v>
      </c>
      <c r="D73" s="0" t="s">
        <v>34</v>
      </c>
      <c r="E73" s="0" t="s">
        <v>15</v>
      </c>
      <c r="F73" s="0" t="s">
        <v>16</v>
      </c>
      <c r="G73" s="0" t="s">
        <v>17</v>
      </c>
      <c r="H73" s="0" t="s">
        <v>23</v>
      </c>
      <c r="I73" s="0" t="s">
        <v>19</v>
      </c>
      <c r="J73" s="0" t="n">
        <v>7.9</v>
      </c>
      <c r="L73" s="0" t="s">
        <v>20</v>
      </c>
    </row>
    <row r="74" customFormat="false" ht="15" hidden="false" customHeight="false" outlineLevel="0" collapsed="false">
      <c r="A74" s="0" t="s">
        <v>12</v>
      </c>
      <c r="B74" s="1" t="s">
        <v>33</v>
      </c>
      <c r="C74" s="2" t="n">
        <v>44678</v>
      </c>
      <c r="D74" s="0" t="s">
        <v>34</v>
      </c>
      <c r="E74" s="0" t="s">
        <v>15</v>
      </c>
      <c r="F74" s="0" t="s">
        <v>16</v>
      </c>
      <c r="G74" s="0" t="s">
        <v>17</v>
      </c>
      <c r="H74" s="0" t="s">
        <v>23</v>
      </c>
      <c r="I74" s="0" t="s">
        <v>19</v>
      </c>
      <c r="J74" s="0" t="n">
        <v>8.5</v>
      </c>
      <c r="L74" s="0" t="s">
        <v>20</v>
      </c>
    </row>
    <row r="75" customFormat="false" ht="15" hidden="false" customHeight="false" outlineLevel="0" collapsed="false">
      <c r="A75" s="0" t="s">
        <v>12</v>
      </c>
      <c r="B75" s="1" t="s">
        <v>33</v>
      </c>
      <c r="C75" s="2" t="n">
        <v>44678</v>
      </c>
      <c r="D75" s="0" t="s">
        <v>34</v>
      </c>
      <c r="E75" s="0" t="s">
        <v>15</v>
      </c>
      <c r="F75" s="0" t="s">
        <v>16</v>
      </c>
      <c r="G75" s="0" t="s">
        <v>17</v>
      </c>
      <c r="H75" s="0" t="s">
        <v>23</v>
      </c>
      <c r="I75" s="0" t="s">
        <v>19</v>
      </c>
      <c r="J75" s="0" t="n">
        <v>8.9</v>
      </c>
      <c r="L75" s="0" t="s">
        <v>20</v>
      </c>
    </row>
    <row r="76" customFormat="false" ht="15" hidden="false" customHeight="false" outlineLevel="0" collapsed="false">
      <c r="A76" s="0" t="s">
        <v>12</v>
      </c>
      <c r="B76" s="1" t="s">
        <v>33</v>
      </c>
      <c r="C76" s="2" t="n">
        <v>44678</v>
      </c>
      <c r="D76" s="0" t="s">
        <v>34</v>
      </c>
      <c r="E76" s="0" t="s">
        <v>15</v>
      </c>
      <c r="F76" s="0" t="s">
        <v>16</v>
      </c>
      <c r="G76" s="0" t="s">
        <v>17</v>
      </c>
      <c r="H76" s="0" t="s">
        <v>23</v>
      </c>
      <c r="I76" s="0" t="s">
        <v>19</v>
      </c>
      <c r="J76" s="0" t="n">
        <v>44.6</v>
      </c>
      <c r="L76" s="0" t="s">
        <v>20</v>
      </c>
    </row>
    <row r="77" customFormat="false" ht="15" hidden="false" customHeight="false" outlineLevel="0" collapsed="false">
      <c r="A77" s="0" t="s">
        <v>12</v>
      </c>
      <c r="B77" s="1" t="s">
        <v>33</v>
      </c>
      <c r="C77" s="2" t="n">
        <v>44678</v>
      </c>
      <c r="D77" s="0" t="s">
        <v>34</v>
      </c>
      <c r="E77" s="0" t="s">
        <v>15</v>
      </c>
      <c r="F77" s="0" t="s">
        <v>16</v>
      </c>
      <c r="G77" s="0" t="s">
        <v>17</v>
      </c>
      <c r="H77" s="0" t="s">
        <v>23</v>
      </c>
      <c r="I77" s="0" t="s">
        <v>19</v>
      </c>
      <c r="J77" s="0" t="n">
        <v>6.8</v>
      </c>
      <c r="L77" s="0" t="s">
        <v>20</v>
      </c>
    </row>
    <row r="78" customFormat="false" ht="15" hidden="false" customHeight="false" outlineLevel="0" collapsed="false">
      <c r="A78" s="0" t="s">
        <v>12</v>
      </c>
      <c r="B78" s="1" t="s">
        <v>33</v>
      </c>
      <c r="C78" s="2" t="n">
        <v>44678</v>
      </c>
      <c r="D78" s="0" t="s">
        <v>34</v>
      </c>
      <c r="E78" s="0" t="s">
        <v>15</v>
      </c>
      <c r="F78" s="0" t="s">
        <v>16</v>
      </c>
      <c r="G78" s="0" t="s">
        <v>17</v>
      </c>
      <c r="H78" s="0" t="s">
        <v>23</v>
      </c>
      <c r="I78" s="0" t="s">
        <v>19</v>
      </c>
      <c r="J78" s="0" t="n">
        <v>6.3</v>
      </c>
      <c r="L78" s="0" t="s">
        <v>20</v>
      </c>
    </row>
    <row r="79" customFormat="false" ht="15" hidden="false" customHeight="false" outlineLevel="0" collapsed="false">
      <c r="A79" s="0" t="s">
        <v>12</v>
      </c>
      <c r="B79" s="1" t="s">
        <v>33</v>
      </c>
      <c r="C79" s="2" t="n">
        <v>44678</v>
      </c>
      <c r="D79" s="0" t="s">
        <v>34</v>
      </c>
      <c r="E79" s="0" t="s">
        <v>15</v>
      </c>
      <c r="F79" s="0" t="s">
        <v>16</v>
      </c>
      <c r="G79" s="0" t="s">
        <v>17</v>
      </c>
      <c r="H79" s="0" t="s">
        <v>23</v>
      </c>
      <c r="I79" s="0" t="s">
        <v>19</v>
      </c>
      <c r="J79" s="0" t="n">
        <v>6.8</v>
      </c>
      <c r="L79" s="0" t="s">
        <v>20</v>
      </c>
    </row>
    <row r="80" customFormat="false" ht="15" hidden="false" customHeight="false" outlineLevel="0" collapsed="false">
      <c r="A80" s="0" t="s">
        <v>12</v>
      </c>
      <c r="B80" s="1" t="s">
        <v>33</v>
      </c>
      <c r="C80" s="2" t="n">
        <v>44678</v>
      </c>
      <c r="D80" s="0" t="s">
        <v>34</v>
      </c>
      <c r="E80" s="0" t="s">
        <v>15</v>
      </c>
      <c r="F80" s="0" t="s">
        <v>16</v>
      </c>
      <c r="G80" s="0" t="s">
        <v>17</v>
      </c>
      <c r="H80" s="0" t="s">
        <v>23</v>
      </c>
      <c r="I80" s="0" t="s">
        <v>19</v>
      </c>
      <c r="J80" s="0" t="n">
        <v>8.8</v>
      </c>
      <c r="L80" s="0" t="s">
        <v>20</v>
      </c>
    </row>
    <row r="81" customFormat="false" ht="15" hidden="false" customHeight="false" outlineLevel="0" collapsed="false">
      <c r="A81" s="0" t="s">
        <v>12</v>
      </c>
      <c r="B81" s="1" t="s">
        <v>33</v>
      </c>
      <c r="C81" s="2" t="n">
        <v>44678</v>
      </c>
      <c r="D81" s="0" t="s">
        <v>34</v>
      </c>
      <c r="E81" s="0" t="s">
        <v>15</v>
      </c>
      <c r="F81" s="0" t="s">
        <v>16</v>
      </c>
      <c r="G81" s="0" t="s">
        <v>17</v>
      </c>
      <c r="H81" s="0" t="s">
        <v>23</v>
      </c>
      <c r="I81" s="0" t="s">
        <v>19</v>
      </c>
      <c r="J81" s="0" t="n">
        <v>11.4</v>
      </c>
      <c r="L81" s="0" t="s">
        <v>20</v>
      </c>
    </row>
    <row r="82" customFormat="false" ht="15" hidden="false" customHeight="false" outlineLevel="0" collapsed="false">
      <c r="A82" s="0" t="s">
        <v>12</v>
      </c>
      <c r="B82" s="1" t="s">
        <v>33</v>
      </c>
      <c r="C82" s="2" t="n">
        <v>44678</v>
      </c>
      <c r="D82" s="0" t="s">
        <v>34</v>
      </c>
      <c r="E82" s="0" t="s">
        <v>15</v>
      </c>
      <c r="F82" s="0" t="s">
        <v>16</v>
      </c>
      <c r="G82" s="0" t="s">
        <v>17</v>
      </c>
      <c r="H82" s="0" t="s">
        <v>24</v>
      </c>
      <c r="I82" s="0" t="s">
        <v>19</v>
      </c>
      <c r="J82" s="0" t="n">
        <v>39.5</v>
      </c>
      <c r="K82" s="0" t="n">
        <v>20</v>
      </c>
      <c r="L82" s="0" t="s">
        <v>20</v>
      </c>
    </row>
    <row r="83" customFormat="false" ht="15" hidden="false" customHeight="false" outlineLevel="0" collapsed="false">
      <c r="A83" s="0" t="s">
        <v>12</v>
      </c>
      <c r="B83" s="1" t="s">
        <v>33</v>
      </c>
      <c r="C83" s="2" t="n">
        <v>44678</v>
      </c>
      <c r="D83" s="0" t="s">
        <v>34</v>
      </c>
      <c r="E83" s="0" t="s">
        <v>15</v>
      </c>
      <c r="F83" s="0" t="s">
        <v>16</v>
      </c>
      <c r="G83" s="0" t="s">
        <v>17</v>
      </c>
      <c r="H83" s="0" t="s">
        <v>26</v>
      </c>
      <c r="I83" s="0" t="s">
        <v>19</v>
      </c>
      <c r="J83" s="0" t="n">
        <v>37</v>
      </c>
      <c r="L83" s="0" t="s">
        <v>21</v>
      </c>
    </row>
    <row r="84" customFormat="false" ht="15" hidden="false" customHeight="false" outlineLevel="0" collapsed="false">
      <c r="A84" s="0" t="s">
        <v>12</v>
      </c>
      <c r="B84" s="1" t="s">
        <v>36</v>
      </c>
      <c r="C84" s="2" t="n">
        <v>44678</v>
      </c>
      <c r="D84" s="0" t="s">
        <v>37</v>
      </c>
      <c r="E84" s="0" t="s">
        <v>15</v>
      </c>
      <c r="F84" s="0" t="s">
        <v>16</v>
      </c>
      <c r="G84" s="0" t="s">
        <v>17</v>
      </c>
      <c r="H84" s="0" t="s">
        <v>38</v>
      </c>
      <c r="I84" s="0" t="s">
        <v>19</v>
      </c>
      <c r="J84" s="0" t="n">
        <v>24.6</v>
      </c>
      <c r="L84" s="0" t="s">
        <v>21</v>
      </c>
    </row>
    <row r="85" customFormat="false" ht="15" hidden="false" customHeight="false" outlineLevel="0" collapsed="false">
      <c r="A85" s="0" t="s">
        <v>12</v>
      </c>
      <c r="B85" s="1" t="s">
        <v>36</v>
      </c>
      <c r="C85" s="2" t="n">
        <v>44678</v>
      </c>
      <c r="D85" s="0" t="s">
        <v>37</v>
      </c>
      <c r="E85" s="0" t="s">
        <v>15</v>
      </c>
      <c r="F85" s="0" t="s">
        <v>16</v>
      </c>
      <c r="G85" s="0" t="s">
        <v>17</v>
      </c>
      <c r="H85" s="0" t="s">
        <v>38</v>
      </c>
      <c r="I85" s="0" t="s">
        <v>19</v>
      </c>
      <c r="J85" s="0" t="n">
        <v>38.3</v>
      </c>
      <c r="L85" s="0" t="s">
        <v>20</v>
      </c>
    </row>
    <row r="86" customFormat="false" ht="15" hidden="false" customHeight="false" outlineLevel="0" collapsed="false">
      <c r="A86" s="0" t="s">
        <v>12</v>
      </c>
      <c r="B86" s="1" t="s">
        <v>36</v>
      </c>
      <c r="C86" s="2" t="n">
        <v>44678</v>
      </c>
      <c r="D86" s="0" t="s">
        <v>37</v>
      </c>
      <c r="E86" s="0" t="s">
        <v>15</v>
      </c>
      <c r="F86" s="0" t="s">
        <v>16</v>
      </c>
      <c r="G86" s="0" t="s">
        <v>17</v>
      </c>
      <c r="H86" s="0" t="s">
        <v>38</v>
      </c>
      <c r="I86" s="0" t="s">
        <v>19</v>
      </c>
      <c r="J86" s="0" t="n">
        <v>24.8</v>
      </c>
      <c r="L86" s="0" t="s">
        <v>21</v>
      </c>
    </row>
    <row r="87" customFormat="false" ht="15" hidden="false" customHeight="false" outlineLevel="0" collapsed="false">
      <c r="A87" s="0" t="s">
        <v>12</v>
      </c>
      <c r="B87" s="1" t="s">
        <v>36</v>
      </c>
      <c r="C87" s="2" t="n">
        <v>44678</v>
      </c>
      <c r="D87" s="0" t="s">
        <v>37</v>
      </c>
      <c r="E87" s="0" t="s">
        <v>15</v>
      </c>
      <c r="F87" s="0" t="s">
        <v>16</v>
      </c>
      <c r="G87" s="0" t="s">
        <v>17</v>
      </c>
      <c r="H87" s="0" t="s">
        <v>39</v>
      </c>
      <c r="I87" s="0" t="s">
        <v>19</v>
      </c>
      <c r="J87" s="0" t="n">
        <v>42.7</v>
      </c>
      <c r="L87" s="0" t="s">
        <v>20</v>
      </c>
    </row>
    <row r="88" customFormat="false" ht="15" hidden="false" customHeight="false" outlineLevel="0" collapsed="false">
      <c r="A88" s="0" t="s">
        <v>12</v>
      </c>
      <c r="B88" s="1" t="s">
        <v>36</v>
      </c>
      <c r="C88" s="2" t="n">
        <v>44678</v>
      </c>
      <c r="D88" s="0" t="s">
        <v>37</v>
      </c>
      <c r="E88" s="0" t="s">
        <v>15</v>
      </c>
      <c r="F88" s="0" t="s">
        <v>16</v>
      </c>
      <c r="G88" s="0" t="s">
        <v>17</v>
      </c>
      <c r="H88" s="0" t="s">
        <v>18</v>
      </c>
      <c r="I88" s="0" t="s">
        <v>19</v>
      </c>
      <c r="J88" s="0" t="n">
        <v>17.9</v>
      </c>
      <c r="L88" s="0" t="s">
        <v>20</v>
      </c>
    </row>
    <row r="89" customFormat="false" ht="15" hidden="false" customHeight="false" outlineLevel="0" collapsed="false">
      <c r="A89" s="0" t="s">
        <v>12</v>
      </c>
      <c r="B89" s="1" t="s">
        <v>36</v>
      </c>
      <c r="C89" s="2" t="n">
        <v>44678</v>
      </c>
      <c r="D89" s="0" t="s">
        <v>37</v>
      </c>
      <c r="E89" s="0" t="s">
        <v>15</v>
      </c>
      <c r="F89" s="0" t="s">
        <v>16</v>
      </c>
      <c r="G89" s="0" t="s">
        <v>17</v>
      </c>
      <c r="H89" s="0" t="s">
        <v>18</v>
      </c>
      <c r="I89" s="0" t="s">
        <v>19</v>
      </c>
      <c r="J89" s="0" t="n">
        <v>17.7</v>
      </c>
      <c r="L89" s="0" t="s">
        <v>20</v>
      </c>
    </row>
    <row r="90" customFormat="false" ht="15" hidden="false" customHeight="false" outlineLevel="0" collapsed="false">
      <c r="A90" s="0" t="s">
        <v>12</v>
      </c>
      <c r="B90" s="1" t="s">
        <v>36</v>
      </c>
      <c r="C90" s="2" t="n">
        <v>44678</v>
      </c>
      <c r="D90" s="0" t="s">
        <v>37</v>
      </c>
      <c r="E90" s="0" t="s">
        <v>15</v>
      </c>
      <c r="F90" s="0" t="s">
        <v>16</v>
      </c>
      <c r="G90" s="0" t="s">
        <v>17</v>
      </c>
      <c r="H90" s="0" t="s">
        <v>22</v>
      </c>
      <c r="I90" s="0" t="s">
        <v>19</v>
      </c>
      <c r="J90" s="0" t="n">
        <v>20.1</v>
      </c>
      <c r="L90" s="0" t="s">
        <v>20</v>
      </c>
    </row>
    <row r="91" customFormat="false" ht="15" hidden="false" customHeight="false" outlineLevel="0" collapsed="false">
      <c r="A91" s="0" t="s">
        <v>12</v>
      </c>
      <c r="B91" s="1" t="s">
        <v>36</v>
      </c>
      <c r="C91" s="2" t="n">
        <v>44678</v>
      </c>
      <c r="D91" s="0" t="s">
        <v>37</v>
      </c>
      <c r="E91" s="0" t="s">
        <v>15</v>
      </c>
      <c r="F91" s="0" t="s">
        <v>16</v>
      </c>
      <c r="G91" s="0" t="s">
        <v>17</v>
      </c>
      <c r="H91" s="0" t="s">
        <v>22</v>
      </c>
      <c r="I91" s="0" t="s">
        <v>19</v>
      </c>
      <c r="J91" s="0" t="n">
        <v>18.4</v>
      </c>
      <c r="L91" s="0" t="s">
        <v>20</v>
      </c>
    </row>
    <row r="92" customFormat="false" ht="15" hidden="false" customHeight="false" outlineLevel="0" collapsed="false">
      <c r="A92" s="0" t="s">
        <v>12</v>
      </c>
      <c r="B92" s="1" t="s">
        <v>36</v>
      </c>
      <c r="C92" s="2" t="n">
        <v>44678</v>
      </c>
      <c r="D92" s="0" t="s">
        <v>37</v>
      </c>
      <c r="E92" s="0" t="s">
        <v>15</v>
      </c>
      <c r="F92" s="0" t="s">
        <v>16</v>
      </c>
      <c r="G92" s="0" t="s">
        <v>17</v>
      </c>
      <c r="H92" s="0" t="s">
        <v>23</v>
      </c>
      <c r="I92" s="0" t="s">
        <v>19</v>
      </c>
      <c r="J92" s="0" t="n">
        <v>8.5</v>
      </c>
      <c r="L92" s="0" t="s">
        <v>20</v>
      </c>
    </row>
    <row r="93" customFormat="false" ht="15" hidden="false" customHeight="false" outlineLevel="0" collapsed="false">
      <c r="A93" s="0" t="s">
        <v>12</v>
      </c>
      <c r="B93" s="1" t="s">
        <v>36</v>
      </c>
      <c r="C93" s="2" t="n">
        <v>44678</v>
      </c>
      <c r="D93" s="0" t="s">
        <v>37</v>
      </c>
      <c r="E93" s="0" t="s">
        <v>15</v>
      </c>
      <c r="F93" s="0" t="s">
        <v>16</v>
      </c>
      <c r="G93" s="0" t="s">
        <v>17</v>
      </c>
      <c r="H93" s="0" t="s">
        <v>23</v>
      </c>
      <c r="I93" s="0" t="s">
        <v>19</v>
      </c>
      <c r="J93" s="0" t="n">
        <v>10.8</v>
      </c>
      <c r="L93" s="0" t="s">
        <v>20</v>
      </c>
    </row>
    <row r="94" customFormat="false" ht="15" hidden="false" customHeight="false" outlineLevel="0" collapsed="false">
      <c r="A94" s="0" t="s">
        <v>12</v>
      </c>
      <c r="B94" s="1" t="s">
        <v>36</v>
      </c>
      <c r="C94" s="2" t="n">
        <v>44678</v>
      </c>
      <c r="D94" s="0" t="s">
        <v>37</v>
      </c>
      <c r="E94" s="0" t="s">
        <v>15</v>
      </c>
      <c r="F94" s="0" t="s">
        <v>16</v>
      </c>
      <c r="G94" s="0" t="s">
        <v>17</v>
      </c>
      <c r="H94" s="0" t="s">
        <v>23</v>
      </c>
      <c r="I94" s="0" t="s">
        <v>19</v>
      </c>
      <c r="J94" s="0" t="n">
        <v>11.5</v>
      </c>
      <c r="L94" s="0" t="s">
        <v>20</v>
      </c>
    </row>
    <row r="95" customFormat="false" ht="15" hidden="false" customHeight="false" outlineLevel="0" collapsed="false">
      <c r="A95" s="0" t="s">
        <v>12</v>
      </c>
      <c r="B95" s="1" t="s">
        <v>36</v>
      </c>
      <c r="C95" s="2" t="n">
        <v>44678</v>
      </c>
      <c r="D95" s="0" t="s">
        <v>37</v>
      </c>
      <c r="E95" s="0" t="s">
        <v>15</v>
      </c>
      <c r="F95" s="0" t="s">
        <v>16</v>
      </c>
      <c r="G95" s="0" t="s">
        <v>17</v>
      </c>
      <c r="H95" s="0" t="s">
        <v>23</v>
      </c>
      <c r="I95" s="0" t="s">
        <v>19</v>
      </c>
      <c r="J95" s="0" t="n">
        <v>13.5</v>
      </c>
      <c r="L95" s="0" t="s">
        <v>20</v>
      </c>
    </row>
    <row r="96" customFormat="false" ht="15" hidden="false" customHeight="false" outlineLevel="0" collapsed="false">
      <c r="A96" s="0" t="s">
        <v>12</v>
      </c>
      <c r="B96" s="1" t="s">
        <v>36</v>
      </c>
      <c r="C96" s="2" t="n">
        <v>44678</v>
      </c>
      <c r="D96" s="0" t="s">
        <v>37</v>
      </c>
      <c r="E96" s="0" t="s">
        <v>15</v>
      </c>
      <c r="F96" s="0" t="s">
        <v>16</v>
      </c>
      <c r="G96" s="0" t="s">
        <v>17</v>
      </c>
      <c r="H96" s="0" t="s">
        <v>23</v>
      </c>
      <c r="I96" s="0" t="s">
        <v>19</v>
      </c>
      <c r="J96" s="0" t="n">
        <v>13.4</v>
      </c>
      <c r="K96" s="0" t="n">
        <v>11.5</v>
      </c>
      <c r="L96" s="0" t="s">
        <v>21</v>
      </c>
    </row>
    <row r="97" customFormat="false" ht="15" hidden="false" customHeight="false" outlineLevel="0" collapsed="false">
      <c r="A97" s="0" t="s">
        <v>12</v>
      </c>
      <c r="B97" s="1" t="s">
        <v>36</v>
      </c>
      <c r="C97" s="2" t="n">
        <v>44678</v>
      </c>
      <c r="D97" s="0" t="s">
        <v>37</v>
      </c>
      <c r="E97" s="0" t="s">
        <v>15</v>
      </c>
      <c r="F97" s="0" t="s">
        <v>16</v>
      </c>
      <c r="G97" s="0" t="s">
        <v>17</v>
      </c>
      <c r="H97" s="0" t="s">
        <v>23</v>
      </c>
      <c r="I97" s="0" t="s">
        <v>19</v>
      </c>
      <c r="J97" s="0" t="n">
        <v>20.9</v>
      </c>
      <c r="L97" s="0" t="s">
        <v>20</v>
      </c>
    </row>
    <row r="98" customFormat="false" ht="15" hidden="false" customHeight="false" outlineLevel="0" collapsed="false">
      <c r="A98" s="0" t="s">
        <v>12</v>
      </c>
      <c r="B98" s="1" t="s">
        <v>36</v>
      </c>
      <c r="C98" s="2" t="n">
        <v>44678</v>
      </c>
      <c r="D98" s="0" t="s">
        <v>37</v>
      </c>
      <c r="E98" s="0" t="s">
        <v>15</v>
      </c>
      <c r="F98" s="0" t="s">
        <v>16</v>
      </c>
      <c r="G98" s="0" t="s">
        <v>17</v>
      </c>
      <c r="H98" s="0" t="s">
        <v>23</v>
      </c>
      <c r="I98" s="0" t="s">
        <v>19</v>
      </c>
      <c r="J98" s="0" t="n">
        <v>16.2</v>
      </c>
      <c r="L98" s="0" t="s">
        <v>20</v>
      </c>
    </row>
    <row r="99" customFormat="false" ht="15" hidden="false" customHeight="false" outlineLevel="0" collapsed="false">
      <c r="A99" s="0" t="s">
        <v>12</v>
      </c>
      <c r="B99" s="1" t="s">
        <v>36</v>
      </c>
      <c r="C99" s="2" t="n">
        <v>44678</v>
      </c>
      <c r="D99" s="0" t="s">
        <v>37</v>
      </c>
      <c r="E99" s="0" t="s">
        <v>15</v>
      </c>
      <c r="F99" s="0" t="s">
        <v>16</v>
      </c>
      <c r="G99" s="0" t="s">
        <v>17</v>
      </c>
      <c r="H99" s="0" t="s">
        <v>23</v>
      </c>
      <c r="I99" s="0" t="s">
        <v>19</v>
      </c>
      <c r="J99" s="0" t="n">
        <v>12.1</v>
      </c>
      <c r="L99" s="0" t="s">
        <v>20</v>
      </c>
    </row>
    <row r="100" customFormat="false" ht="15" hidden="false" customHeight="false" outlineLevel="0" collapsed="false">
      <c r="A100" s="0" t="s">
        <v>12</v>
      </c>
      <c r="B100" s="1" t="s">
        <v>36</v>
      </c>
      <c r="C100" s="2" t="n">
        <v>44678</v>
      </c>
      <c r="D100" s="0" t="s">
        <v>37</v>
      </c>
      <c r="E100" s="0" t="s">
        <v>15</v>
      </c>
      <c r="F100" s="0" t="s">
        <v>16</v>
      </c>
      <c r="G100" s="0" t="s">
        <v>17</v>
      </c>
      <c r="H100" s="0" t="s">
        <v>23</v>
      </c>
      <c r="I100" s="0" t="s">
        <v>19</v>
      </c>
      <c r="J100" s="0" t="n">
        <v>11.1</v>
      </c>
      <c r="L100" s="0" t="s">
        <v>20</v>
      </c>
    </row>
    <row r="101" customFormat="false" ht="15" hidden="false" customHeight="false" outlineLevel="0" collapsed="false">
      <c r="A101" s="0" t="s">
        <v>12</v>
      </c>
      <c r="B101" s="1" t="s">
        <v>36</v>
      </c>
      <c r="C101" s="2" t="n">
        <v>44678</v>
      </c>
      <c r="D101" s="0" t="s">
        <v>37</v>
      </c>
      <c r="E101" s="0" t="s">
        <v>15</v>
      </c>
      <c r="F101" s="0" t="s">
        <v>16</v>
      </c>
      <c r="G101" s="0" t="s">
        <v>17</v>
      </c>
      <c r="H101" s="0" t="s">
        <v>23</v>
      </c>
      <c r="I101" s="0" t="s">
        <v>19</v>
      </c>
      <c r="J101" s="0" t="n">
        <v>34.2</v>
      </c>
      <c r="K101" s="0" t="n">
        <v>20.5</v>
      </c>
      <c r="L101" s="0" t="s">
        <v>20</v>
      </c>
    </row>
    <row r="102" customFormat="false" ht="15" hidden="false" customHeight="false" outlineLevel="0" collapsed="false">
      <c r="A102" s="0" t="s">
        <v>12</v>
      </c>
      <c r="B102" s="1" t="s">
        <v>36</v>
      </c>
      <c r="C102" s="2" t="n">
        <v>44678</v>
      </c>
      <c r="D102" s="0" t="s">
        <v>37</v>
      </c>
      <c r="E102" s="0" t="s">
        <v>15</v>
      </c>
      <c r="F102" s="0" t="s">
        <v>16</v>
      </c>
      <c r="G102" s="0" t="s">
        <v>17</v>
      </c>
      <c r="H102" s="0" t="s">
        <v>23</v>
      </c>
      <c r="I102" s="0" t="s">
        <v>19</v>
      </c>
      <c r="J102" s="0" t="n">
        <v>7.9</v>
      </c>
      <c r="L102" s="0" t="s">
        <v>20</v>
      </c>
    </row>
    <row r="103" customFormat="false" ht="15" hidden="false" customHeight="false" outlineLevel="0" collapsed="false">
      <c r="A103" s="0" t="s">
        <v>12</v>
      </c>
      <c r="B103" s="1" t="s">
        <v>36</v>
      </c>
      <c r="C103" s="2" t="n">
        <v>44678</v>
      </c>
      <c r="D103" s="0" t="s">
        <v>37</v>
      </c>
      <c r="E103" s="0" t="s">
        <v>15</v>
      </c>
      <c r="F103" s="0" t="s">
        <v>16</v>
      </c>
      <c r="G103" s="0" t="s">
        <v>17</v>
      </c>
      <c r="H103" s="0" t="s">
        <v>23</v>
      </c>
      <c r="I103" s="0" t="s">
        <v>19</v>
      </c>
      <c r="J103" s="0" t="n">
        <v>8.2</v>
      </c>
      <c r="K103" s="0" t="n">
        <v>8</v>
      </c>
      <c r="L103" s="0" t="s">
        <v>20</v>
      </c>
    </row>
    <row r="104" customFormat="false" ht="15" hidden="false" customHeight="false" outlineLevel="0" collapsed="false">
      <c r="A104" s="0" t="s">
        <v>12</v>
      </c>
      <c r="B104" s="1" t="s">
        <v>36</v>
      </c>
      <c r="C104" s="2" t="n">
        <v>44678</v>
      </c>
      <c r="D104" s="0" t="s">
        <v>37</v>
      </c>
      <c r="E104" s="0" t="s">
        <v>15</v>
      </c>
      <c r="F104" s="0" t="s">
        <v>16</v>
      </c>
      <c r="G104" s="0" t="s">
        <v>17</v>
      </c>
      <c r="H104" s="0" t="s">
        <v>23</v>
      </c>
      <c r="I104" s="0" t="s">
        <v>19</v>
      </c>
      <c r="J104" s="0" t="n">
        <v>13.4</v>
      </c>
      <c r="L104" s="0" t="s">
        <v>20</v>
      </c>
    </row>
    <row r="105" customFormat="false" ht="15" hidden="false" customHeight="false" outlineLevel="0" collapsed="false">
      <c r="A105" s="0" t="s">
        <v>12</v>
      </c>
      <c r="B105" s="1" t="s">
        <v>36</v>
      </c>
      <c r="C105" s="2" t="n">
        <v>44678</v>
      </c>
      <c r="D105" s="0" t="s">
        <v>37</v>
      </c>
      <c r="E105" s="0" t="s">
        <v>15</v>
      </c>
      <c r="F105" s="0" t="s">
        <v>16</v>
      </c>
      <c r="G105" s="0" t="s">
        <v>17</v>
      </c>
      <c r="H105" s="0" t="s">
        <v>23</v>
      </c>
      <c r="I105" s="0" t="s">
        <v>19</v>
      </c>
      <c r="J105" s="0" t="n">
        <v>10.2</v>
      </c>
      <c r="L105" s="0" t="s">
        <v>20</v>
      </c>
    </row>
    <row r="106" customFormat="false" ht="15" hidden="false" customHeight="false" outlineLevel="0" collapsed="false">
      <c r="A106" s="0" t="s">
        <v>12</v>
      </c>
      <c r="B106" s="1" t="s">
        <v>36</v>
      </c>
      <c r="C106" s="2" t="n">
        <v>44678</v>
      </c>
      <c r="D106" s="0" t="s">
        <v>37</v>
      </c>
      <c r="E106" s="0" t="s">
        <v>15</v>
      </c>
      <c r="F106" s="0" t="s">
        <v>16</v>
      </c>
      <c r="G106" s="0" t="s">
        <v>17</v>
      </c>
      <c r="H106" s="0" t="s">
        <v>23</v>
      </c>
      <c r="I106" s="0" t="s">
        <v>19</v>
      </c>
      <c r="J106" s="0" t="n">
        <v>6.8</v>
      </c>
      <c r="L106" s="0" t="s">
        <v>20</v>
      </c>
    </row>
    <row r="107" customFormat="false" ht="15" hidden="false" customHeight="false" outlineLevel="0" collapsed="false">
      <c r="A107" s="0" t="s">
        <v>12</v>
      </c>
      <c r="B107" s="1" t="s">
        <v>36</v>
      </c>
      <c r="C107" s="2" t="n">
        <v>44678</v>
      </c>
      <c r="D107" s="0" t="s">
        <v>37</v>
      </c>
      <c r="E107" s="0" t="s">
        <v>15</v>
      </c>
      <c r="F107" s="0" t="s">
        <v>16</v>
      </c>
      <c r="G107" s="0" t="s">
        <v>17</v>
      </c>
      <c r="H107" s="0" t="s">
        <v>23</v>
      </c>
      <c r="I107" s="0" t="s">
        <v>19</v>
      </c>
      <c r="J107" s="0" t="n">
        <v>7</v>
      </c>
      <c r="L107" s="0" t="s">
        <v>20</v>
      </c>
    </row>
    <row r="108" customFormat="false" ht="15" hidden="false" customHeight="false" outlineLevel="0" collapsed="false">
      <c r="A108" s="0" t="s">
        <v>12</v>
      </c>
      <c r="B108" s="1" t="s">
        <v>36</v>
      </c>
      <c r="C108" s="2" t="n">
        <v>44678</v>
      </c>
      <c r="D108" s="0" t="s">
        <v>37</v>
      </c>
      <c r="E108" s="0" t="s">
        <v>15</v>
      </c>
      <c r="F108" s="0" t="s">
        <v>16</v>
      </c>
      <c r="G108" s="0" t="s">
        <v>17</v>
      </c>
      <c r="H108" s="0" t="s">
        <v>23</v>
      </c>
      <c r="I108" s="0" t="s">
        <v>19</v>
      </c>
      <c r="J108" s="0" t="n">
        <v>6.2</v>
      </c>
      <c r="L108" s="0" t="s">
        <v>20</v>
      </c>
    </row>
    <row r="109" customFormat="false" ht="15" hidden="false" customHeight="false" outlineLevel="0" collapsed="false">
      <c r="A109" s="0" t="s">
        <v>12</v>
      </c>
      <c r="B109" s="1" t="s">
        <v>36</v>
      </c>
      <c r="C109" s="2" t="n">
        <v>44678</v>
      </c>
      <c r="D109" s="0" t="s">
        <v>37</v>
      </c>
      <c r="E109" s="0" t="s">
        <v>15</v>
      </c>
      <c r="F109" s="0" t="s">
        <v>16</v>
      </c>
      <c r="G109" s="0" t="s">
        <v>17</v>
      </c>
      <c r="H109" s="0" t="s">
        <v>23</v>
      </c>
      <c r="I109" s="0" t="s">
        <v>19</v>
      </c>
      <c r="J109" s="0" t="n">
        <v>6.6</v>
      </c>
      <c r="L109" s="0" t="s">
        <v>20</v>
      </c>
    </row>
    <row r="110" customFormat="false" ht="15" hidden="false" customHeight="false" outlineLevel="0" collapsed="false">
      <c r="A110" s="0" t="s">
        <v>12</v>
      </c>
      <c r="B110" s="1" t="s">
        <v>36</v>
      </c>
      <c r="C110" s="2" t="n">
        <v>44678</v>
      </c>
      <c r="D110" s="0" t="s">
        <v>37</v>
      </c>
      <c r="E110" s="0" t="s">
        <v>15</v>
      </c>
      <c r="F110" s="0" t="s">
        <v>16</v>
      </c>
      <c r="G110" s="0" t="s">
        <v>17</v>
      </c>
      <c r="H110" s="0" t="s">
        <v>23</v>
      </c>
      <c r="I110" s="0" t="s">
        <v>19</v>
      </c>
      <c r="J110" s="0" t="n">
        <v>6.9</v>
      </c>
      <c r="L110" s="0" t="s">
        <v>20</v>
      </c>
    </row>
    <row r="111" customFormat="false" ht="15" hidden="false" customHeight="false" outlineLevel="0" collapsed="false">
      <c r="A111" s="0" t="s">
        <v>12</v>
      </c>
      <c r="B111" s="1" t="s">
        <v>36</v>
      </c>
      <c r="C111" s="2" t="n">
        <v>44678</v>
      </c>
      <c r="D111" s="0" t="s">
        <v>37</v>
      </c>
      <c r="E111" s="0" t="s">
        <v>15</v>
      </c>
      <c r="F111" s="0" t="s">
        <v>16</v>
      </c>
      <c r="G111" s="0" t="s">
        <v>17</v>
      </c>
      <c r="H111" s="0" t="s">
        <v>23</v>
      </c>
      <c r="I111" s="0" t="s">
        <v>19</v>
      </c>
      <c r="J111" s="0" t="n">
        <v>14.8</v>
      </c>
      <c r="L111" s="0" t="s">
        <v>20</v>
      </c>
    </row>
    <row r="112" customFormat="false" ht="15" hidden="false" customHeight="false" outlineLevel="0" collapsed="false">
      <c r="A112" s="0" t="s">
        <v>12</v>
      </c>
      <c r="B112" s="1" t="s">
        <v>36</v>
      </c>
      <c r="C112" s="2" t="n">
        <v>44678</v>
      </c>
      <c r="D112" s="0" t="s">
        <v>37</v>
      </c>
      <c r="E112" s="0" t="s">
        <v>15</v>
      </c>
      <c r="F112" s="0" t="s">
        <v>16</v>
      </c>
      <c r="G112" s="0" t="s">
        <v>17</v>
      </c>
      <c r="H112" s="0" t="s">
        <v>23</v>
      </c>
      <c r="I112" s="0" t="s">
        <v>19</v>
      </c>
      <c r="J112" s="0" t="n">
        <v>15.7</v>
      </c>
      <c r="L112" s="0" t="s">
        <v>21</v>
      </c>
    </row>
    <row r="113" customFormat="false" ht="15" hidden="false" customHeight="false" outlineLevel="0" collapsed="false">
      <c r="A113" s="0" t="s">
        <v>12</v>
      </c>
      <c r="B113" s="1" t="s">
        <v>36</v>
      </c>
      <c r="C113" s="2" t="n">
        <v>44678</v>
      </c>
      <c r="D113" s="0" t="s">
        <v>37</v>
      </c>
      <c r="E113" s="0" t="s">
        <v>15</v>
      </c>
      <c r="F113" s="0" t="s">
        <v>16</v>
      </c>
      <c r="G113" s="0" t="s">
        <v>17</v>
      </c>
      <c r="H113" s="0" t="s">
        <v>23</v>
      </c>
      <c r="I113" s="0" t="s">
        <v>19</v>
      </c>
      <c r="J113" s="0" t="n">
        <v>17.3</v>
      </c>
      <c r="L113" s="0" t="s">
        <v>21</v>
      </c>
    </row>
    <row r="114" customFormat="false" ht="15" hidden="false" customHeight="false" outlineLevel="0" collapsed="false">
      <c r="A114" s="0" t="s">
        <v>12</v>
      </c>
      <c r="B114" s="1" t="s">
        <v>36</v>
      </c>
      <c r="C114" s="2" t="n">
        <v>44678</v>
      </c>
      <c r="D114" s="0" t="s">
        <v>37</v>
      </c>
      <c r="E114" s="0" t="s">
        <v>15</v>
      </c>
      <c r="F114" s="0" t="s">
        <v>16</v>
      </c>
      <c r="G114" s="0" t="s">
        <v>17</v>
      </c>
      <c r="H114" s="0" t="s">
        <v>24</v>
      </c>
      <c r="I114" s="0" t="s">
        <v>19</v>
      </c>
      <c r="J114" s="0" t="n">
        <v>30.1</v>
      </c>
      <c r="K114" s="0" t="n">
        <v>17</v>
      </c>
      <c r="L114" s="0" t="s">
        <v>20</v>
      </c>
    </row>
    <row r="115" customFormat="false" ht="15" hidden="false" customHeight="false" outlineLevel="0" collapsed="false">
      <c r="A115" s="0" t="s">
        <v>12</v>
      </c>
      <c r="B115" s="1" t="s">
        <v>36</v>
      </c>
      <c r="C115" s="2" t="n">
        <v>44678</v>
      </c>
      <c r="D115" s="0" t="s">
        <v>37</v>
      </c>
      <c r="E115" s="0" t="s">
        <v>15</v>
      </c>
      <c r="F115" s="0" t="s">
        <v>16</v>
      </c>
      <c r="G115" s="0" t="s">
        <v>17</v>
      </c>
      <c r="H115" s="0" t="s">
        <v>24</v>
      </c>
      <c r="I115" s="0" t="s">
        <v>19</v>
      </c>
      <c r="J115" s="0" t="n">
        <v>36.4</v>
      </c>
      <c r="L115" s="0" t="s">
        <v>20</v>
      </c>
    </row>
    <row r="116" customFormat="false" ht="15" hidden="false" customHeight="false" outlineLevel="0" collapsed="false">
      <c r="A116" s="0" t="s">
        <v>12</v>
      </c>
      <c r="B116" s="1" t="s">
        <v>36</v>
      </c>
      <c r="C116" s="2" t="n">
        <v>44678</v>
      </c>
      <c r="D116" s="0" t="s">
        <v>37</v>
      </c>
      <c r="E116" s="0" t="s">
        <v>15</v>
      </c>
      <c r="F116" s="0" t="s">
        <v>16</v>
      </c>
      <c r="G116" s="0" t="s">
        <v>17</v>
      </c>
      <c r="H116" s="0" t="s">
        <v>24</v>
      </c>
      <c r="I116" s="0" t="s">
        <v>19</v>
      </c>
      <c r="J116" s="0" t="n">
        <v>27.2</v>
      </c>
      <c r="L116" s="0" t="s">
        <v>20</v>
      </c>
    </row>
    <row r="117" customFormat="false" ht="15" hidden="false" customHeight="false" outlineLevel="0" collapsed="false">
      <c r="A117" s="0" t="s">
        <v>12</v>
      </c>
      <c r="B117" s="1" t="s">
        <v>36</v>
      </c>
      <c r="C117" s="2" t="n">
        <v>44678</v>
      </c>
      <c r="D117" s="0" t="s">
        <v>37</v>
      </c>
      <c r="E117" s="0" t="s">
        <v>15</v>
      </c>
      <c r="F117" s="0" t="s">
        <v>16</v>
      </c>
      <c r="G117" s="0" t="s">
        <v>17</v>
      </c>
      <c r="H117" s="0" t="s">
        <v>25</v>
      </c>
      <c r="I117" s="0" t="s">
        <v>19</v>
      </c>
      <c r="J117" s="0" t="n">
        <v>51.5</v>
      </c>
      <c r="K117" s="0" t="n">
        <v>23</v>
      </c>
      <c r="L117" s="0" t="s">
        <v>20</v>
      </c>
    </row>
    <row r="118" customFormat="false" ht="15" hidden="false" customHeight="false" outlineLevel="0" collapsed="false">
      <c r="A118" s="0" t="s">
        <v>12</v>
      </c>
      <c r="B118" s="1" t="s">
        <v>36</v>
      </c>
      <c r="C118" s="2" t="n">
        <v>44678</v>
      </c>
      <c r="D118" s="0" t="s">
        <v>37</v>
      </c>
      <c r="E118" s="0" t="s">
        <v>15</v>
      </c>
      <c r="F118" s="0" t="s">
        <v>16</v>
      </c>
      <c r="G118" s="0" t="s">
        <v>17</v>
      </c>
      <c r="H118" s="0" t="s">
        <v>27</v>
      </c>
      <c r="I118" s="0" t="s">
        <v>19</v>
      </c>
      <c r="J118" s="0" t="n">
        <v>19.9</v>
      </c>
      <c r="L118" s="0" t="s">
        <v>20</v>
      </c>
    </row>
    <row r="119" customFormat="false" ht="15" hidden="false" customHeight="false" outlineLevel="0" collapsed="false">
      <c r="A119" s="0" t="s">
        <v>12</v>
      </c>
      <c r="B119" s="1" t="s">
        <v>40</v>
      </c>
      <c r="C119" s="2" t="n">
        <v>44678</v>
      </c>
      <c r="D119" s="0" t="s">
        <v>41</v>
      </c>
      <c r="E119" s="0" t="s">
        <v>15</v>
      </c>
      <c r="F119" s="0" t="s">
        <v>16</v>
      </c>
      <c r="G119" s="0" t="s">
        <v>17</v>
      </c>
      <c r="H119" s="0" t="s">
        <v>42</v>
      </c>
      <c r="I119" s="0" t="s">
        <v>19</v>
      </c>
      <c r="J119" s="0" t="n">
        <v>26.3</v>
      </c>
      <c r="L119" s="0" t="s">
        <v>20</v>
      </c>
    </row>
    <row r="120" customFormat="false" ht="15" hidden="false" customHeight="false" outlineLevel="0" collapsed="false">
      <c r="A120" s="0" t="s">
        <v>12</v>
      </c>
      <c r="B120" s="1" t="s">
        <v>40</v>
      </c>
      <c r="C120" s="2" t="n">
        <v>44678</v>
      </c>
      <c r="D120" s="0" t="s">
        <v>41</v>
      </c>
      <c r="E120" s="0" t="s">
        <v>15</v>
      </c>
      <c r="F120" s="0" t="s">
        <v>16</v>
      </c>
      <c r="G120" s="0" t="s">
        <v>17</v>
      </c>
      <c r="H120" s="0" t="s">
        <v>42</v>
      </c>
      <c r="I120" s="0" t="s">
        <v>19</v>
      </c>
      <c r="J120" s="0" t="n">
        <v>22.5</v>
      </c>
      <c r="L120" s="0" t="s">
        <v>20</v>
      </c>
    </row>
    <row r="121" customFormat="false" ht="15" hidden="false" customHeight="false" outlineLevel="0" collapsed="false">
      <c r="A121" s="0" t="s">
        <v>12</v>
      </c>
      <c r="B121" s="1" t="s">
        <v>40</v>
      </c>
      <c r="C121" s="2" t="n">
        <v>44678</v>
      </c>
      <c r="D121" s="0" t="s">
        <v>41</v>
      </c>
      <c r="E121" s="0" t="s">
        <v>15</v>
      </c>
      <c r="F121" s="0" t="s">
        <v>16</v>
      </c>
      <c r="G121" s="0" t="s">
        <v>17</v>
      </c>
      <c r="H121" s="0" t="s">
        <v>42</v>
      </c>
      <c r="I121" s="0" t="s">
        <v>19</v>
      </c>
      <c r="J121" s="0" t="n">
        <v>31.4</v>
      </c>
      <c r="L121" s="0" t="s">
        <v>20</v>
      </c>
    </row>
    <row r="122" customFormat="false" ht="15" hidden="false" customHeight="false" outlineLevel="0" collapsed="false">
      <c r="A122" s="0" t="s">
        <v>12</v>
      </c>
      <c r="B122" s="1" t="s">
        <v>40</v>
      </c>
      <c r="C122" s="2" t="n">
        <v>44678</v>
      </c>
      <c r="D122" s="0" t="s">
        <v>41</v>
      </c>
      <c r="E122" s="0" t="s">
        <v>15</v>
      </c>
      <c r="F122" s="0" t="s">
        <v>16</v>
      </c>
      <c r="G122" s="0" t="s">
        <v>17</v>
      </c>
      <c r="H122" s="0" t="s">
        <v>18</v>
      </c>
      <c r="I122" s="0" t="s">
        <v>19</v>
      </c>
      <c r="J122" s="0" t="n">
        <v>5.9</v>
      </c>
      <c r="L122" s="0" t="s">
        <v>20</v>
      </c>
    </row>
    <row r="123" customFormat="false" ht="15" hidden="false" customHeight="false" outlineLevel="0" collapsed="false">
      <c r="A123" s="0" t="s">
        <v>12</v>
      </c>
      <c r="B123" s="1" t="s">
        <v>40</v>
      </c>
      <c r="C123" s="2" t="n">
        <v>44678</v>
      </c>
      <c r="D123" s="0" t="s">
        <v>41</v>
      </c>
      <c r="E123" s="0" t="s">
        <v>15</v>
      </c>
      <c r="F123" s="0" t="s">
        <v>16</v>
      </c>
      <c r="G123" s="0" t="s">
        <v>17</v>
      </c>
      <c r="H123" s="0" t="s">
        <v>22</v>
      </c>
      <c r="I123" s="0" t="s">
        <v>19</v>
      </c>
      <c r="J123" s="0" t="n">
        <v>30.7</v>
      </c>
      <c r="L123" s="0" t="s">
        <v>20</v>
      </c>
    </row>
    <row r="124" customFormat="false" ht="15" hidden="false" customHeight="false" outlineLevel="0" collapsed="false">
      <c r="A124" s="0" t="s">
        <v>12</v>
      </c>
      <c r="B124" s="1" t="s">
        <v>40</v>
      </c>
      <c r="C124" s="2" t="n">
        <v>44678</v>
      </c>
      <c r="D124" s="0" t="s">
        <v>41</v>
      </c>
      <c r="E124" s="0" t="s">
        <v>15</v>
      </c>
      <c r="F124" s="0" t="s">
        <v>16</v>
      </c>
      <c r="G124" s="0" t="s">
        <v>17</v>
      </c>
      <c r="H124" s="0" t="s">
        <v>22</v>
      </c>
      <c r="I124" s="0" t="s">
        <v>19</v>
      </c>
      <c r="J124" s="0" t="n">
        <v>9.5</v>
      </c>
      <c r="L124" s="0" t="s">
        <v>20</v>
      </c>
    </row>
    <row r="125" customFormat="false" ht="15" hidden="false" customHeight="false" outlineLevel="0" collapsed="false">
      <c r="A125" s="0" t="s">
        <v>12</v>
      </c>
      <c r="B125" s="1" t="s">
        <v>40</v>
      </c>
      <c r="C125" s="2" t="n">
        <v>44678</v>
      </c>
      <c r="D125" s="0" t="s">
        <v>41</v>
      </c>
      <c r="E125" s="0" t="s">
        <v>15</v>
      </c>
      <c r="F125" s="0" t="s">
        <v>16</v>
      </c>
      <c r="G125" s="0" t="s">
        <v>17</v>
      </c>
      <c r="H125" s="0" t="s">
        <v>22</v>
      </c>
      <c r="I125" s="0" t="s">
        <v>19</v>
      </c>
      <c r="J125" s="0" t="n">
        <v>57.6</v>
      </c>
      <c r="K125" s="0" t="n">
        <v>21</v>
      </c>
      <c r="L125" s="0" t="s">
        <v>20</v>
      </c>
    </row>
    <row r="126" customFormat="false" ht="15" hidden="false" customHeight="false" outlineLevel="0" collapsed="false">
      <c r="A126" s="0" t="s">
        <v>12</v>
      </c>
      <c r="B126" s="1" t="s">
        <v>40</v>
      </c>
      <c r="C126" s="2" t="n">
        <v>44678</v>
      </c>
      <c r="D126" s="0" t="s">
        <v>41</v>
      </c>
      <c r="E126" s="0" t="s">
        <v>15</v>
      </c>
      <c r="F126" s="0" t="s">
        <v>16</v>
      </c>
      <c r="G126" s="0" t="s">
        <v>17</v>
      </c>
      <c r="H126" s="0" t="s">
        <v>22</v>
      </c>
      <c r="I126" s="0" t="s">
        <v>19</v>
      </c>
      <c r="J126" s="0" t="n">
        <v>14</v>
      </c>
      <c r="L126" s="0" t="s">
        <v>20</v>
      </c>
    </row>
    <row r="127" customFormat="false" ht="15" hidden="false" customHeight="false" outlineLevel="0" collapsed="false">
      <c r="A127" s="0" t="s">
        <v>12</v>
      </c>
      <c r="B127" s="1" t="s">
        <v>40</v>
      </c>
      <c r="C127" s="2" t="n">
        <v>44678</v>
      </c>
      <c r="D127" s="0" t="s">
        <v>41</v>
      </c>
      <c r="E127" s="0" t="s">
        <v>15</v>
      </c>
      <c r="F127" s="0" t="s">
        <v>16</v>
      </c>
      <c r="G127" s="0" t="s">
        <v>17</v>
      </c>
      <c r="H127" s="0" t="s">
        <v>22</v>
      </c>
      <c r="I127" s="0" t="s">
        <v>19</v>
      </c>
      <c r="J127" s="0" t="n">
        <v>13.3</v>
      </c>
      <c r="L127" s="0" t="s">
        <v>20</v>
      </c>
    </row>
    <row r="128" customFormat="false" ht="15" hidden="false" customHeight="false" outlineLevel="0" collapsed="false">
      <c r="A128" s="0" t="s">
        <v>12</v>
      </c>
      <c r="B128" s="1" t="s">
        <v>40</v>
      </c>
      <c r="C128" s="2" t="n">
        <v>44678</v>
      </c>
      <c r="D128" s="0" t="s">
        <v>41</v>
      </c>
      <c r="E128" s="0" t="s">
        <v>15</v>
      </c>
      <c r="F128" s="0" t="s">
        <v>16</v>
      </c>
      <c r="G128" s="0" t="s">
        <v>17</v>
      </c>
      <c r="H128" s="0" t="s">
        <v>22</v>
      </c>
      <c r="I128" s="0" t="s">
        <v>19</v>
      </c>
      <c r="J128" s="0" t="n">
        <v>27.9</v>
      </c>
      <c r="L128" s="0" t="s">
        <v>20</v>
      </c>
    </row>
    <row r="129" customFormat="false" ht="15" hidden="false" customHeight="false" outlineLevel="0" collapsed="false">
      <c r="A129" s="0" t="s">
        <v>12</v>
      </c>
      <c r="B129" s="1" t="s">
        <v>40</v>
      </c>
      <c r="C129" s="2" t="n">
        <v>44678</v>
      </c>
      <c r="D129" s="0" t="s">
        <v>41</v>
      </c>
      <c r="E129" s="0" t="s">
        <v>15</v>
      </c>
      <c r="F129" s="0" t="s">
        <v>16</v>
      </c>
      <c r="G129" s="0" t="s">
        <v>17</v>
      </c>
      <c r="H129" s="0" t="s">
        <v>22</v>
      </c>
      <c r="I129" s="0" t="s">
        <v>19</v>
      </c>
      <c r="J129" s="0" t="n">
        <v>7.5</v>
      </c>
      <c r="L129" s="0" t="s">
        <v>20</v>
      </c>
    </row>
    <row r="130" customFormat="false" ht="15" hidden="false" customHeight="false" outlineLevel="0" collapsed="false">
      <c r="A130" s="0" t="s">
        <v>12</v>
      </c>
      <c r="B130" s="1" t="s">
        <v>40</v>
      </c>
      <c r="C130" s="2" t="n">
        <v>44678</v>
      </c>
      <c r="D130" s="0" t="s">
        <v>41</v>
      </c>
      <c r="E130" s="0" t="s">
        <v>15</v>
      </c>
      <c r="F130" s="0" t="s">
        <v>16</v>
      </c>
      <c r="G130" s="0" t="s">
        <v>17</v>
      </c>
      <c r="H130" s="0" t="s">
        <v>22</v>
      </c>
      <c r="I130" s="0" t="s">
        <v>19</v>
      </c>
      <c r="J130" s="0" t="n">
        <v>23.6</v>
      </c>
      <c r="L130" s="0" t="s">
        <v>20</v>
      </c>
    </row>
    <row r="131" customFormat="false" ht="15" hidden="false" customHeight="false" outlineLevel="0" collapsed="false">
      <c r="A131" s="0" t="s">
        <v>12</v>
      </c>
      <c r="B131" s="1" t="s">
        <v>40</v>
      </c>
      <c r="C131" s="2" t="n">
        <v>44678</v>
      </c>
      <c r="D131" s="0" t="s">
        <v>41</v>
      </c>
      <c r="E131" s="0" t="s">
        <v>15</v>
      </c>
      <c r="F131" s="0" t="s">
        <v>16</v>
      </c>
      <c r="G131" s="0" t="s">
        <v>17</v>
      </c>
      <c r="H131" s="0" t="s">
        <v>22</v>
      </c>
      <c r="I131" s="0" t="s">
        <v>19</v>
      </c>
      <c r="J131" s="0" t="n">
        <v>15</v>
      </c>
      <c r="L131" s="0" t="s">
        <v>20</v>
      </c>
    </row>
    <row r="132" customFormat="false" ht="15" hidden="false" customHeight="false" outlineLevel="0" collapsed="false">
      <c r="A132" s="0" t="s">
        <v>12</v>
      </c>
      <c r="B132" s="1" t="s">
        <v>40</v>
      </c>
      <c r="C132" s="2" t="n">
        <v>44678</v>
      </c>
      <c r="D132" s="0" t="s">
        <v>41</v>
      </c>
      <c r="E132" s="0" t="s">
        <v>15</v>
      </c>
      <c r="F132" s="0" t="s">
        <v>16</v>
      </c>
      <c r="G132" s="0" t="s">
        <v>17</v>
      </c>
      <c r="H132" s="0" t="s">
        <v>22</v>
      </c>
      <c r="I132" s="0" t="s">
        <v>19</v>
      </c>
      <c r="J132" s="0" t="n">
        <v>40</v>
      </c>
      <c r="L132" s="0" t="s">
        <v>20</v>
      </c>
    </row>
    <row r="133" customFormat="false" ht="15" hidden="false" customHeight="false" outlineLevel="0" collapsed="false">
      <c r="A133" s="0" t="s">
        <v>12</v>
      </c>
      <c r="B133" s="1" t="s">
        <v>40</v>
      </c>
      <c r="C133" s="2" t="n">
        <v>44678</v>
      </c>
      <c r="D133" s="0" t="s">
        <v>41</v>
      </c>
      <c r="E133" s="0" t="s">
        <v>15</v>
      </c>
      <c r="F133" s="0" t="s">
        <v>16</v>
      </c>
      <c r="G133" s="0" t="s">
        <v>17</v>
      </c>
      <c r="H133" s="0" t="s">
        <v>22</v>
      </c>
      <c r="I133" s="0" t="s">
        <v>19</v>
      </c>
      <c r="J133" s="0" t="n">
        <v>23.1</v>
      </c>
      <c r="L133" s="0" t="s">
        <v>20</v>
      </c>
    </row>
    <row r="134" customFormat="false" ht="15" hidden="false" customHeight="false" outlineLevel="0" collapsed="false">
      <c r="A134" s="0" t="s">
        <v>12</v>
      </c>
      <c r="B134" s="1" t="s">
        <v>40</v>
      </c>
      <c r="C134" s="2" t="n">
        <v>44678</v>
      </c>
      <c r="D134" s="0" t="s">
        <v>41</v>
      </c>
      <c r="E134" s="0" t="s">
        <v>15</v>
      </c>
      <c r="F134" s="0" t="s">
        <v>16</v>
      </c>
      <c r="G134" s="0" t="s">
        <v>17</v>
      </c>
      <c r="H134" s="0" t="s">
        <v>23</v>
      </c>
      <c r="I134" s="0" t="s">
        <v>19</v>
      </c>
      <c r="J134" s="0" t="n">
        <v>50.7</v>
      </c>
      <c r="K134" s="0" t="n">
        <v>18.5</v>
      </c>
      <c r="L134" s="0" t="s">
        <v>20</v>
      </c>
    </row>
    <row r="135" customFormat="false" ht="15" hidden="false" customHeight="false" outlineLevel="0" collapsed="false">
      <c r="A135" s="0" t="s">
        <v>12</v>
      </c>
      <c r="B135" s="1" t="s">
        <v>40</v>
      </c>
      <c r="C135" s="2" t="n">
        <v>44678</v>
      </c>
      <c r="D135" s="0" t="s">
        <v>41</v>
      </c>
      <c r="E135" s="0" t="s">
        <v>15</v>
      </c>
      <c r="F135" s="0" t="s">
        <v>16</v>
      </c>
      <c r="G135" s="0" t="s">
        <v>17</v>
      </c>
      <c r="H135" s="0" t="s">
        <v>24</v>
      </c>
      <c r="I135" s="0" t="s">
        <v>19</v>
      </c>
      <c r="J135" s="0" t="n">
        <v>20.5</v>
      </c>
      <c r="K135" s="0" t="n">
        <v>19.2</v>
      </c>
      <c r="L135" s="0" t="s">
        <v>20</v>
      </c>
    </row>
    <row r="136" customFormat="false" ht="15" hidden="false" customHeight="false" outlineLevel="0" collapsed="false">
      <c r="A136" s="0" t="s">
        <v>12</v>
      </c>
      <c r="B136" s="1" t="s">
        <v>40</v>
      </c>
      <c r="C136" s="2" t="n">
        <v>44678</v>
      </c>
      <c r="D136" s="0" t="s">
        <v>41</v>
      </c>
      <c r="E136" s="0" t="s">
        <v>15</v>
      </c>
      <c r="F136" s="0" t="s">
        <v>16</v>
      </c>
      <c r="G136" s="0" t="s">
        <v>17</v>
      </c>
      <c r="H136" s="0" t="s">
        <v>24</v>
      </c>
      <c r="I136" s="0" t="s">
        <v>19</v>
      </c>
      <c r="J136" s="0" t="n">
        <v>21</v>
      </c>
      <c r="L136" s="0" t="s">
        <v>20</v>
      </c>
    </row>
    <row r="137" customFormat="false" ht="15" hidden="false" customHeight="false" outlineLevel="0" collapsed="false">
      <c r="A137" s="0" t="s">
        <v>12</v>
      </c>
      <c r="B137" s="1" t="s">
        <v>40</v>
      </c>
      <c r="C137" s="2" t="n">
        <v>44678</v>
      </c>
      <c r="D137" s="0" t="s">
        <v>41</v>
      </c>
      <c r="E137" s="0" t="s">
        <v>15</v>
      </c>
      <c r="F137" s="0" t="s">
        <v>16</v>
      </c>
      <c r="G137" s="0" t="s">
        <v>17</v>
      </c>
      <c r="H137" s="0" t="s">
        <v>24</v>
      </c>
      <c r="I137" s="0" t="s">
        <v>19</v>
      </c>
      <c r="J137" s="0" t="n">
        <v>35.1</v>
      </c>
      <c r="L137" s="0" t="s">
        <v>20</v>
      </c>
    </row>
    <row r="138" customFormat="false" ht="15" hidden="false" customHeight="false" outlineLevel="0" collapsed="false">
      <c r="A138" s="0" t="s">
        <v>12</v>
      </c>
      <c r="B138" s="1" t="s">
        <v>40</v>
      </c>
      <c r="C138" s="2" t="n">
        <v>44678</v>
      </c>
      <c r="D138" s="0" t="s">
        <v>41</v>
      </c>
      <c r="E138" s="0" t="s">
        <v>15</v>
      </c>
      <c r="F138" s="0" t="s">
        <v>16</v>
      </c>
      <c r="G138" s="0" t="s">
        <v>17</v>
      </c>
      <c r="H138" s="0" t="s">
        <v>43</v>
      </c>
      <c r="I138" s="0" t="s">
        <v>19</v>
      </c>
      <c r="J138" s="0" t="n">
        <v>42.8</v>
      </c>
      <c r="K138" s="0" t="n">
        <v>19.8</v>
      </c>
      <c r="L138" s="0" t="s">
        <v>20</v>
      </c>
    </row>
    <row r="139" customFormat="false" ht="15" hidden="false" customHeight="false" outlineLevel="0" collapsed="false">
      <c r="A139" s="0" t="s">
        <v>12</v>
      </c>
      <c r="B139" s="1" t="s">
        <v>40</v>
      </c>
      <c r="C139" s="2" t="n">
        <v>44678</v>
      </c>
      <c r="D139" s="0" t="s">
        <v>41</v>
      </c>
      <c r="E139" s="0" t="s">
        <v>15</v>
      </c>
      <c r="F139" s="0" t="s">
        <v>16</v>
      </c>
      <c r="G139" s="0" t="s">
        <v>17</v>
      </c>
      <c r="H139" s="0" t="s">
        <v>25</v>
      </c>
      <c r="I139" s="0" t="s">
        <v>19</v>
      </c>
      <c r="J139" s="0" t="n">
        <v>13.1</v>
      </c>
      <c r="L139" s="0" t="s">
        <v>20</v>
      </c>
    </row>
    <row r="140" customFormat="false" ht="15" hidden="false" customHeight="false" outlineLevel="0" collapsed="false">
      <c r="A140" s="0" t="s">
        <v>12</v>
      </c>
      <c r="B140" s="1" t="s">
        <v>40</v>
      </c>
      <c r="C140" s="2" t="n">
        <v>44678</v>
      </c>
      <c r="D140" s="0" t="s">
        <v>41</v>
      </c>
      <c r="E140" s="0" t="s">
        <v>15</v>
      </c>
      <c r="F140" s="0" t="s">
        <v>16</v>
      </c>
      <c r="G140" s="0" t="s">
        <v>17</v>
      </c>
      <c r="H140" s="0" t="s">
        <v>25</v>
      </c>
      <c r="I140" s="0" t="s">
        <v>19</v>
      </c>
      <c r="J140" s="0" t="n">
        <v>14.3</v>
      </c>
      <c r="L140" s="0" t="s">
        <v>20</v>
      </c>
    </row>
    <row r="141" customFormat="false" ht="15" hidden="false" customHeight="false" outlineLevel="0" collapsed="false">
      <c r="A141" s="0" t="s">
        <v>12</v>
      </c>
      <c r="B141" s="1" t="s">
        <v>40</v>
      </c>
      <c r="C141" s="2" t="n">
        <v>44678</v>
      </c>
      <c r="D141" s="0" t="s">
        <v>41</v>
      </c>
      <c r="E141" s="0" t="s">
        <v>15</v>
      </c>
      <c r="F141" s="0" t="s">
        <v>16</v>
      </c>
      <c r="G141" s="0" t="s">
        <v>17</v>
      </c>
      <c r="H141" s="0" t="s">
        <v>25</v>
      </c>
      <c r="I141" s="0" t="s">
        <v>19</v>
      </c>
      <c r="J141" s="0" t="n">
        <v>10.7</v>
      </c>
      <c r="L141" s="0" t="s">
        <v>20</v>
      </c>
    </row>
    <row r="142" customFormat="false" ht="15" hidden="false" customHeight="false" outlineLevel="0" collapsed="false">
      <c r="A142" s="0" t="s">
        <v>12</v>
      </c>
      <c r="B142" s="1" t="s">
        <v>40</v>
      </c>
      <c r="C142" s="2" t="n">
        <v>44678</v>
      </c>
      <c r="D142" s="0" t="s">
        <v>41</v>
      </c>
      <c r="E142" s="0" t="s">
        <v>15</v>
      </c>
      <c r="F142" s="0" t="s">
        <v>16</v>
      </c>
      <c r="G142" s="0" t="s">
        <v>17</v>
      </c>
      <c r="H142" s="0" t="s">
        <v>25</v>
      </c>
      <c r="I142" s="0" t="s">
        <v>19</v>
      </c>
      <c r="J142" s="0" t="n">
        <v>14.2</v>
      </c>
      <c r="L142" s="0" t="s">
        <v>20</v>
      </c>
    </row>
    <row r="143" customFormat="false" ht="15" hidden="false" customHeight="false" outlineLevel="0" collapsed="false">
      <c r="A143" s="0" t="s">
        <v>12</v>
      </c>
      <c r="B143" s="1" t="s">
        <v>40</v>
      </c>
      <c r="C143" s="2" t="n">
        <v>44678</v>
      </c>
      <c r="D143" s="0" t="s">
        <v>41</v>
      </c>
      <c r="E143" s="0" t="s">
        <v>15</v>
      </c>
      <c r="F143" s="0" t="s">
        <v>16</v>
      </c>
      <c r="G143" s="0" t="s">
        <v>17</v>
      </c>
      <c r="H143" s="0" t="s">
        <v>25</v>
      </c>
      <c r="I143" s="0" t="s">
        <v>19</v>
      </c>
      <c r="J143" s="0" t="n">
        <v>22</v>
      </c>
      <c r="L143" s="0" t="s">
        <v>20</v>
      </c>
    </row>
    <row r="144" customFormat="false" ht="15" hidden="false" customHeight="false" outlineLevel="0" collapsed="false">
      <c r="A144" s="0" t="s">
        <v>12</v>
      </c>
      <c r="B144" s="1" t="s">
        <v>40</v>
      </c>
      <c r="C144" s="2" t="n">
        <v>44678</v>
      </c>
      <c r="D144" s="0" t="s">
        <v>41</v>
      </c>
      <c r="E144" s="0" t="s">
        <v>15</v>
      </c>
      <c r="F144" s="0" t="s">
        <v>16</v>
      </c>
      <c r="G144" s="0" t="s">
        <v>17</v>
      </c>
      <c r="H144" s="0" t="s">
        <v>25</v>
      </c>
      <c r="I144" s="0" t="s">
        <v>19</v>
      </c>
      <c r="J144" s="0" t="n">
        <v>9.5</v>
      </c>
      <c r="L144" s="0" t="s">
        <v>20</v>
      </c>
    </row>
    <row r="145" customFormat="false" ht="15" hidden="false" customHeight="false" outlineLevel="0" collapsed="false">
      <c r="A145" s="0" t="s">
        <v>12</v>
      </c>
      <c r="B145" s="1" t="s">
        <v>40</v>
      </c>
      <c r="C145" s="2" t="n">
        <v>44678</v>
      </c>
      <c r="D145" s="0" t="s">
        <v>41</v>
      </c>
      <c r="E145" s="0" t="s">
        <v>15</v>
      </c>
      <c r="F145" s="0" t="s">
        <v>16</v>
      </c>
      <c r="G145" s="0" t="s">
        <v>17</v>
      </c>
      <c r="H145" s="0" t="s">
        <v>25</v>
      </c>
      <c r="I145" s="0" t="s">
        <v>19</v>
      </c>
      <c r="J145" s="0" t="n">
        <v>6</v>
      </c>
      <c r="L145" s="0" t="s">
        <v>20</v>
      </c>
    </row>
    <row r="146" customFormat="false" ht="15" hidden="false" customHeight="false" outlineLevel="0" collapsed="false">
      <c r="A146" s="0" t="s">
        <v>12</v>
      </c>
      <c r="B146" s="1" t="s">
        <v>40</v>
      </c>
      <c r="C146" s="2" t="n">
        <v>44678</v>
      </c>
      <c r="D146" s="0" t="s">
        <v>41</v>
      </c>
      <c r="E146" s="0" t="s">
        <v>15</v>
      </c>
      <c r="F146" s="0" t="s">
        <v>16</v>
      </c>
      <c r="G146" s="0" t="s">
        <v>17</v>
      </c>
      <c r="H146" s="0" t="s">
        <v>25</v>
      </c>
      <c r="I146" s="0" t="s">
        <v>19</v>
      </c>
      <c r="J146" s="0" t="n">
        <v>13</v>
      </c>
      <c r="L146" s="0" t="s">
        <v>20</v>
      </c>
    </row>
    <row r="147" customFormat="false" ht="15" hidden="false" customHeight="false" outlineLevel="0" collapsed="false">
      <c r="A147" s="0" t="s">
        <v>12</v>
      </c>
      <c r="B147" s="1" t="s">
        <v>40</v>
      </c>
      <c r="C147" s="2" t="n">
        <v>44678</v>
      </c>
      <c r="D147" s="0" t="s">
        <v>41</v>
      </c>
      <c r="E147" s="0" t="s">
        <v>15</v>
      </c>
      <c r="F147" s="0" t="s">
        <v>16</v>
      </c>
      <c r="G147" s="0" t="s">
        <v>17</v>
      </c>
      <c r="H147" s="0" t="s">
        <v>25</v>
      </c>
      <c r="I147" s="0" t="s">
        <v>19</v>
      </c>
      <c r="J147" s="0" t="n">
        <v>5.6</v>
      </c>
      <c r="L147" s="0" t="s">
        <v>20</v>
      </c>
    </row>
    <row r="148" customFormat="false" ht="15" hidden="false" customHeight="false" outlineLevel="0" collapsed="false">
      <c r="A148" s="0" t="s">
        <v>12</v>
      </c>
      <c r="B148" s="1" t="s">
        <v>40</v>
      </c>
      <c r="C148" s="2" t="n">
        <v>44678</v>
      </c>
      <c r="D148" s="0" t="s">
        <v>41</v>
      </c>
      <c r="E148" s="0" t="s">
        <v>15</v>
      </c>
      <c r="F148" s="0" t="s">
        <v>16</v>
      </c>
      <c r="G148" s="0" t="s">
        <v>17</v>
      </c>
      <c r="H148" s="0" t="s">
        <v>25</v>
      </c>
      <c r="I148" s="0" t="s">
        <v>19</v>
      </c>
      <c r="J148" s="0" t="n">
        <v>11.6</v>
      </c>
      <c r="L148" s="0" t="s">
        <v>20</v>
      </c>
    </row>
    <row r="149" customFormat="false" ht="15" hidden="false" customHeight="false" outlineLevel="0" collapsed="false">
      <c r="A149" s="0" t="s">
        <v>12</v>
      </c>
      <c r="B149" s="1" t="s">
        <v>40</v>
      </c>
      <c r="C149" s="2" t="n">
        <v>44678</v>
      </c>
      <c r="D149" s="0" t="s">
        <v>41</v>
      </c>
      <c r="E149" s="0" t="s">
        <v>15</v>
      </c>
      <c r="F149" s="0" t="s">
        <v>16</v>
      </c>
      <c r="G149" s="0" t="s">
        <v>17</v>
      </c>
      <c r="H149" s="0" t="s">
        <v>25</v>
      </c>
      <c r="I149" s="0" t="s">
        <v>19</v>
      </c>
      <c r="J149" s="0" t="n">
        <v>25.3</v>
      </c>
      <c r="L149" s="0" t="s">
        <v>20</v>
      </c>
    </row>
    <row r="150" customFormat="false" ht="15" hidden="false" customHeight="false" outlineLevel="0" collapsed="false">
      <c r="A150" s="0" t="s">
        <v>12</v>
      </c>
      <c r="B150" s="1" t="s">
        <v>40</v>
      </c>
      <c r="C150" s="2" t="n">
        <v>44678</v>
      </c>
      <c r="D150" s="0" t="s">
        <v>41</v>
      </c>
      <c r="E150" s="0" t="s">
        <v>15</v>
      </c>
      <c r="F150" s="0" t="s">
        <v>16</v>
      </c>
      <c r="G150" s="0" t="s">
        <v>17</v>
      </c>
      <c r="H150" s="0" t="s">
        <v>25</v>
      </c>
      <c r="I150" s="0" t="s">
        <v>19</v>
      </c>
      <c r="J150" s="0" t="n">
        <v>8.9</v>
      </c>
      <c r="L150" s="0" t="s">
        <v>20</v>
      </c>
    </row>
    <row r="151" customFormat="false" ht="15" hidden="false" customHeight="false" outlineLevel="0" collapsed="false">
      <c r="A151" s="0" t="s">
        <v>12</v>
      </c>
      <c r="B151" s="1" t="s">
        <v>40</v>
      </c>
      <c r="C151" s="2" t="n">
        <v>44678</v>
      </c>
      <c r="D151" s="0" t="s">
        <v>41</v>
      </c>
      <c r="E151" s="0" t="s">
        <v>15</v>
      </c>
      <c r="F151" s="0" t="s">
        <v>16</v>
      </c>
      <c r="G151" s="0" t="s">
        <v>17</v>
      </c>
      <c r="H151" s="0" t="s">
        <v>25</v>
      </c>
      <c r="I151" s="0" t="s">
        <v>19</v>
      </c>
      <c r="J151" s="0" t="n">
        <v>14.3</v>
      </c>
      <c r="L151" s="0" t="s">
        <v>21</v>
      </c>
    </row>
    <row r="152" customFormat="false" ht="15" hidden="false" customHeight="false" outlineLevel="0" collapsed="false">
      <c r="A152" s="0" t="s">
        <v>12</v>
      </c>
      <c r="B152" s="1" t="s">
        <v>40</v>
      </c>
      <c r="C152" s="2" t="n">
        <v>44678</v>
      </c>
      <c r="D152" s="0" t="s">
        <v>41</v>
      </c>
      <c r="E152" s="0" t="s">
        <v>15</v>
      </c>
      <c r="F152" s="0" t="s">
        <v>16</v>
      </c>
      <c r="G152" s="0" t="s">
        <v>17</v>
      </c>
      <c r="H152" s="0" t="s">
        <v>27</v>
      </c>
      <c r="I152" s="0" t="s">
        <v>19</v>
      </c>
      <c r="J152" s="0" t="n">
        <v>49.9</v>
      </c>
      <c r="K152" s="0" t="n">
        <v>20</v>
      </c>
      <c r="L152" s="0" t="s">
        <v>20</v>
      </c>
    </row>
    <row r="153" customFormat="false" ht="15" hidden="false" customHeight="false" outlineLevel="0" collapsed="false">
      <c r="A153" s="0" t="s">
        <v>12</v>
      </c>
      <c r="B153" s="1" t="s">
        <v>40</v>
      </c>
      <c r="C153" s="2" t="n">
        <v>44678</v>
      </c>
      <c r="D153" s="0" t="s">
        <v>41</v>
      </c>
      <c r="E153" s="0" t="s">
        <v>15</v>
      </c>
      <c r="F153" s="0" t="s">
        <v>44</v>
      </c>
      <c r="G153" s="0" t="s">
        <v>17</v>
      </c>
      <c r="H153" s="0" t="s">
        <v>45</v>
      </c>
      <c r="I153" s="0" t="s">
        <v>19</v>
      </c>
      <c r="J153" s="0" t="n">
        <v>7</v>
      </c>
      <c r="L153" s="0" t="s">
        <v>20</v>
      </c>
    </row>
    <row r="154" customFormat="false" ht="15" hidden="false" customHeight="false" outlineLevel="0" collapsed="false">
      <c r="A154" s="0" t="s">
        <v>12</v>
      </c>
      <c r="B154" s="1" t="s">
        <v>46</v>
      </c>
      <c r="C154" s="2" t="n">
        <v>44678</v>
      </c>
      <c r="D154" s="0" t="s">
        <v>47</v>
      </c>
      <c r="E154" s="0" t="s">
        <v>15</v>
      </c>
      <c r="F154" s="0" t="s">
        <v>16</v>
      </c>
      <c r="G154" s="0" t="s">
        <v>17</v>
      </c>
      <c r="H154" s="0" t="s">
        <v>42</v>
      </c>
      <c r="I154" s="0" t="s">
        <v>19</v>
      </c>
      <c r="J154" s="0" t="n">
        <v>20.7</v>
      </c>
      <c r="L154" s="0" t="s">
        <v>20</v>
      </c>
    </row>
    <row r="155" customFormat="false" ht="15" hidden="false" customHeight="false" outlineLevel="0" collapsed="false">
      <c r="A155" s="0" t="s">
        <v>12</v>
      </c>
      <c r="B155" s="1" t="s">
        <v>46</v>
      </c>
      <c r="C155" s="2" t="n">
        <v>44678</v>
      </c>
      <c r="D155" s="0" t="s">
        <v>47</v>
      </c>
      <c r="E155" s="0" t="s">
        <v>15</v>
      </c>
      <c r="F155" s="0" t="s">
        <v>16</v>
      </c>
      <c r="G155" s="0" t="s">
        <v>17</v>
      </c>
      <c r="H155" s="0" t="s">
        <v>22</v>
      </c>
      <c r="I155" s="0" t="s">
        <v>19</v>
      </c>
      <c r="J155" s="0" t="n">
        <v>31.2</v>
      </c>
      <c r="L155" s="0" t="s">
        <v>20</v>
      </c>
    </row>
    <row r="156" customFormat="false" ht="15" hidden="false" customHeight="false" outlineLevel="0" collapsed="false">
      <c r="A156" s="0" t="s">
        <v>12</v>
      </c>
      <c r="B156" s="1" t="s">
        <v>46</v>
      </c>
      <c r="C156" s="2" t="n">
        <v>44678</v>
      </c>
      <c r="D156" s="0" t="s">
        <v>47</v>
      </c>
      <c r="E156" s="0" t="s">
        <v>15</v>
      </c>
      <c r="F156" s="0" t="s">
        <v>16</v>
      </c>
      <c r="G156" s="0" t="s">
        <v>17</v>
      </c>
      <c r="H156" s="0" t="s">
        <v>22</v>
      </c>
      <c r="I156" s="0" t="s">
        <v>19</v>
      </c>
      <c r="J156" s="0" t="n">
        <v>30.5</v>
      </c>
      <c r="L156" s="0" t="s">
        <v>20</v>
      </c>
    </row>
    <row r="157" customFormat="false" ht="15" hidden="false" customHeight="false" outlineLevel="0" collapsed="false">
      <c r="A157" s="0" t="s">
        <v>12</v>
      </c>
      <c r="B157" s="1" t="s">
        <v>46</v>
      </c>
      <c r="C157" s="2" t="n">
        <v>44678</v>
      </c>
      <c r="D157" s="0" t="s">
        <v>47</v>
      </c>
      <c r="E157" s="0" t="s">
        <v>15</v>
      </c>
      <c r="F157" s="0" t="s">
        <v>16</v>
      </c>
      <c r="G157" s="0" t="s">
        <v>17</v>
      </c>
      <c r="H157" s="0" t="s">
        <v>22</v>
      </c>
      <c r="I157" s="0" t="s">
        <v>19</v>
      </c>
      <c r="J157" s="0" t="n">
        <v>8</v>
      </c>
      <c r="L157" s="0" t="s">
        <v>20</v>
      </c>
    </row>
    <row r="158" customFormat="false" ht="15" hidden="false" customHeight="false" outlineLevel="0" collapsed="false">
      <c r="A158" s="0" t="s">
        <v>12</v>
      </c>
      <c r="B158" s="1" t="s">
        <v>46</v>
      </c>
      <c r="C158" s="2" t="n">
        <v>44678</v>
      </c>
      <c r="D158" s="0" t="s">
        <v>47</v>
      </c>
      <c r="E158" s="0" t="s">
        <v>15</v>
      </c>
      <c r="F158" s="0" t="s">
        <v>16</v>
      </c>
      <c r="G158" s="0" t="s">
        <v>17</v>
      </c>
      <c r="H158" s="0" t="s">
        <v>22</v>
      </c>
      <c r="I158" s="0" t="s">
        <v>19</v>
      </c>
      <c r="J158" s="0" t="n">
        <v>55.4</v>
      </c>
      <c r="K158" s="0" t="n">
        <v>20</v>
      </c>
      <c r="L158" s="0" t="s">
        <v>20</v>
      </c>
    </row>
    <row r="159" customFormat="false" ht="15" hidden="false" customHeight="false" outlineLevel="0" collapsed="false">
      <c r="A159" s="0" t="s">
        <v>12</v>
      </c>
      <c r="B159" s="1" t="s">
        <v>46</v>
      </c>
      <c r="C159" s="2" t="n">
        <v>44678</v>
      </c>
      <c r="D159" s="0" t="s">
        <v>47</v>
      </c>
      <c r="E159" s="0" t="s">
        <v>15</v>
      </c>
      <c r="F159" s="0" t="s">
        <v>16</v>
      </c>
      <c r="G159" s="0" t="s">
        <v>17</v>
      </c>
      <c r="H159" s="0" t="s">
        <v>22</v>
      </c>
      <c r="I159" s="0" t="s">
        <v>19</v>
      </c>
      <c r="J159" s="0" t="n">
        <v>17.5</v>
      </c>
      <c r="L159" s="0" t="s">
        <v>21</v>
      </c>
    </row>
    <row r="160" customFormat="false" ht="15" hidden="false" customHeight="false" outlineLevel="0" collapsed="false">
      <c r="A160" s="0" t="s">
        <v>12</v>
      </c>
      <c r="B160" s="1" t="s">
        <v>46</v>
      </c>
      <c r="C160" s="2" t="n">
        <v>44678</v>
      </c>
      <c r="D160" s="0" t="s">
        <v>47</v>
      </c>
      <c r="E160" s="0" t="s">
        <v>15</v>
      </c>
      <c r="F160" s="0" t="s">
        <v>16</v>
      </c>
      <c r="G160" s="0" t="s">
        <v>17</v>
      </c>
      <c r="H160" s="0" t="s">
        <v>22</v>
      </c>
      <c r="I160" s="0" t="s">
        <v>19</v>
      </c>
      <c r="J160" s="0" t="n">
        <v>17.9</v>
      </c>
      <c r="L160" s="0" t="s">
        <v>20</v>
      </c>
    </row>
    <row r="161" customFormat="false" ht="15" hidden="false" customHeight="false" outlineLevel="0" collapsed="false">
      <c r="A161" s="0" t="s">
        <v>12</v>
      </c>
      <c r="B161" s="1" t="s">
        <v>46</v>
      </c>
      <c r="C161" s="2" t="n">
        <v>44678</v>
      </c>
      <c r="D161" s="0" t="s">
        <v>47</v>
      </c>
      <c r="E161" s="0" t="s">
        <v>15</v>
      </c>
      <c r="F161" s="0" t="s">
        <v>16</v>
      </c>
      <c r="G161" s="0" t="s">
        <v>17</v>
      </c>
      <c r="H161" s="0" t="s">
        <v>22</v>
      </c>
      <c r="I161" s="0" t="s">
        <v>19</v>
      </c>
      <c r="J161" s="0" t="n">
        <v>30.7</v>
      </c>
      <c r="L161" s="0" t="s">
        <v>20</v>
      </c>
    </row>
    <row r="162" customFormat="false" ht="15" hidden="false" customHeight="false" outlineLevel="0" collapsed="false">
      <c r="A162" s="0" t="s">
        <v>12</v>
      </c>
      <c r="B162" s="1" t="s">
        <v>46</v>
      </c>
      <c r="C162" s="2" t="n">
        <v>44678</v>
      </c>
      <c r="D162" s="0" t="s">
        <v>47</v>
      </c>
      <c r="E162" s="0" t="s">
        <v>15</v>
      </c>
      <c r="F162" s="0" t="s">
        <v>16</v>
      </c>
      <c r="G162" s="0" t="s">
        <v>17</v>
      </c>
      <c r="H162" s="0" t="s">
        <v>22</v>
      </c>
      <c r="I162" s="0" t="s">
        <v>19</v>
      </c>
      <c r="J162" s="0" t="n">
        <v>6.8</v>
      </c>
      <c r="K162" s="0" t="n">
        <v>11.2</v>
      </c>
      <c r="L162" s="0" t="s">
        <v>20</v>
      </c>
    </row>
    <row r="163" customFormat="false" ht="15" hidden="false" customHeight="false" outlineLevel="0" collapsed="false">
      <c r="A163" s="0" t="s">
        <v>12</v>
      </c>
      <c r="B163" s="1" t="s">
        <v>46</v>
      </c>
      <c r="C163" s="2" t="n">
        <v>44678</v>
      </c>
      <c r="D163" s="0" t="s">
        <v>47</v>
      </c>
      <c r="E163" s="0" t="s">
        <v>15</v>
      </c>
      <c r="F163" s="0" t="s">
        <v>16</v>
      </c>
      <c r="G163" s="0" t="s">
        <v>17</v>
      </c>
      <c r="H163" s="0" t="s">
        <v>23</v>
      </c>
      <c r="I163" s="0" t="s">
        <v>19</v>
      </c>
      <c r="J163" s="0" t="n">
        <v>39.3</v>
      </c>
      <c r="K163" s="0" t="n">
        <v>12.2</v>
      </c>
      <c r="L163" s="0" t="s">
        <v>20</v>
      </c>
    </row>
    <row r="164" customFormat="false" ht="15" hidden="false" customHeight="false" outlineLevel="0" collapsed="false">
      <c r="A164" s="0" t="s">
        <v>12</v>
      </c>
      <c r="B164" s="1" t="s">
        <v>46</v>
      </c>
      <c r="C164" s="2" t="n">
        <v>44678</v>
      </c>
      <c r="D164" s="0" t="s">
        <v>47</v>
      </c>
      <c r="E164" s="0" t="s">
        <v>15</v>
      </c>
      <c r="F164" s="0" t="s">
        <v>16</v>
      </c>
      <c r="G164" s="0" t="s">
        <v>17</v>
      </c>
      <c r="H164" s="0" t="s">
        <v>23</v>
      </c>
      <c r="I164" s="0" t="s">
        <v>19</v>
      </c>
      <c r="J164" s="0" t="n">
        <v>18</v>
      </c>
      <c r="L164" s="0" t="s">
        <v>20</v>
      </c>
    </row>
    <row r="165" customFormat="false" ht="15" hidden="false" customHeight="false" outlineLevel="0" collapsed="false">
      <c r="A165" s="0" t="s">
        <v>12</v>
      </c>
      <c r="B165" s="1" t="s">
        <v>46</v>
      </c>
      <c r="C165" s="2" t="n">
        <v>44678</v>
      </c>
      <c r="D165" s="0" t="s">
        <v>47</v>
      </c>
      <c r="E165" s="0" t="s">
        <v>15</v>
      </c>
      <c r="F165" s="0" t="s">
        <v>16</v>
      </c>
      <c r="G165" s="0" t="s">
        <v>17</v>
      </c>
      <c r="H165" s="0" t="s">
        <v>24</v>
      </c>
      <c r="I165" s="0" t="s">
        <v>19</v>
      </c>
      <c r="J165" s="0" t="n">
        <v>17.7</v>
      </c>
      <c r="L165" s="0" t="s">
        <v>20</v>
      </c>
    </row>
    <row r="166" customFormat="false" ht="15" hidden="false" customHeight="false" outlineLevel="0" collapsed="false">
      <c r="A166" s="0" t="s">
        <v>12</v>
      </c>
      <c r="B166" s="1" t="s">
        <v>46</v>
      </c>
      <c r="C166" s="2" t="n">
        <v>44678</v>
      </c>
      <c r="D166" s="0" t="s">
        <v>47</v>
      </c>
      <c r="E166" s="0" t="s">
        <v>15</v>
      </c>
      <c r="F166" s="0" t="s">
        <v>16</v>
      </c>
      <c r="G166" s="0" t="s">
        <v>17</v>
      </c>
      <c r="H166" s="0" t="s">
        <v>24</v>
      </c>
      <c r="I166" s="0" t="s">
        <v>19</v>
      </c>
      <c r="J166" s="0" t="n">
        <v>13.3</v>
      </c>
      <c r="L166" s="0" t="s">
        <v>20</v>
      </c>
    </row>
    <row r="167" customFormat="false" ht="15" hidden="false" customHeight="false" outlineLevel="0" collapsed="false">
      <c r="A167" s="0" t="s">
        <v>12</v>
      </c>
      <c r="B167" s="1" t="s">
        <v>46</v>
      </c>
      <c r="C167" s="2" t="n">
        <v>44678</v>
      </c>
      <c r="D167" s="0" t="s">
        <v>47</v>
      </c>
      <c r="E167" s="0" t="s">
        <v>15</v>
      </c>
      <c r="F167" s="0" t="s">
        <v>16</v>
      </c>
      <c r="G167" s="0" t="s">
        <v>17</v>
      </c>
      <c r="H167" s="0" t="s">
        <v>24</v>
      </c>
      <c r="I167" s="0" t="s">
        <v>19</v>
      </c>
      <c r="J167" s="0" t="n">
        <v>19.9</v>
      </c>
      <c r="L167" s="0" t="s">
        <v>20</v>
      </c>
    </row>
    <row r="168" customFormat="false" ht="15" hidden="false" customHeight="false" outlineLevel="0" collapsed="false">
      <c r="A168" s="0" t="s">
        <v>12</v>
      </c>
      <c r="B168" s="1" t="s">
        <v>46</v>
      </c>
      <c r="C168" s="2" t="n">
        <v>44678</v>
      </c>
      <c r="D168" s="0" t="s">
        <v>47</v>
      </c>
      <c r="E168" s="0" t="s">
        <v>15</v>
      </c>
      <c r="F168" s="0" t="s">
        <v>16</v>
      </c>
      <c r="G168" s="0" t="s">
        <v>17</v>
      </c>
      <c r="H168" s="0" t="s">
        <v>25</v>
      </c>
      <c r="I168" s="0" t="s">
        <v>19</v>
      </c>
      <c r="J168" s="0" t="n">
        <v>38.6</v>
      </c>
      <c r="K168" s="0" t="n">
        <v>14.6</v>
      </c>
      <c r="L168" s="0" t="s">
        <v>20</v>
      </c>
    </row>
    <row r="169" customFormat="false" ht="15" hidden="false" customHeight="false" outlineLevel="0" collapsed="false">
      <c r="A169" s="0" t="s">
        <v>12</v>
      </c>
      <c r="B169" s="1" t="s">
        <v>46</v>
      </c>
      <c r="C169" s="2" t="n">
        <v>44678</v>
      </c>
      <c r="D169" s="0" t="s">
        <v>47</v>
      </c>
      <c r="E169" s="0" t="s">
        <v>15</v>
      </c>
      <c r="F169" s="0" t="s">
        <v>16</v>
      </c>
      <c r="G169" s="0" t="s">
        <v>17</v>
      </c>
      <c r="H169" s="0" t="s">
        <v>25</v>
      </c>
      <c r="I169" s="0" t="s">
        <v>19</v>
      </c>
      <c r="J169" s="0" t="n">
        <v>8.4</v>
      </c>
      <c r="L169" s="0" t="s">
        <v>20</v>
      </c>
    </row>
    <row r="170" customFormat="false" ht="15" hidden="false" customHeight="false" outlineLevel="0" collapsed="false">
      <c r="A170" s="0" t="s">
        <v>12</v>
      </c>
      <c r="B170" s="1" t="s">
        <v>46</v>
      </c>
      <c r="C170" s="2" t="n">
        <v>44678</v>
      </c>
      <c r="D170" s="0" t="s">
        <v>47</v>
      </c>
      <c r="E170" s="0" t="s">
        <v>15</v>
      </c>
      <c r="F170" s="0" t="s">
        <v>16</v>
      </c>
      <c r="G170" s="0" t="s">
        <v>17</v>
      </c>
      <c r="H170" s="0" t="s">
        <v>25</v>
      </c>
      <c r="I170" s="0" t="s">
        <v>19</v>
      </c>
      <c r="J170" s="0" t="n">
        <v>15</v>
      </c>
      <c r="L170" s="0" t="s">
        <v>20</v>
      </c>
    </row>
    <row r="171" customFormat="false" ht="15" hidden="false" customHeight="false" outlineLevel="0" collapsed="false">
      <c r="A171" s="0" t="s">
        <v>12</v>
      </c>
      <c r="B171" s="1" t="s">
        <v>46</v>
      </c>
      <c r="C171" s="2" t="n">
        <v>44678</v>
      </c>
      <c r="D171" s="0" t="s">
        <v>47</v>
      </c>
      <c r="E171" s="0" t="s">
        <v>15</v>
      </c>
      <c r="F171" s="0" t="s">
        <v>16</v>
      </c>
      <c r="G171" s="0" t="s">
        <v>17</v>
      </c>
      <c r="H171" s="0" t="s">
        <v>25</v>
      </c>
      <c r="I171" s="0" t="s">
        <v>19</v>
      </c>
      <c r="J171" s="0" t="n">
        <v>9</v>
      </c>
      <c r="L171" s="0" t="s">
        <v>20</v>
      </c>
    </row>
    <row r="172" customFormat="false" ht="15" hidden="false" customHeight="false" outlineLevel="0" collapsed="false">
      <c r="A172" s="0" t="s">
        <v>12</v>
      </c>
      <c r="B172" s="1" t="s">
        <v>46</v>
      </c>
      <c r="C172" s="2" t="n">
        <v>44678</v>
      </c>
      <c r="D172" s="0" t="s">
        <v>47</v>
      </c>
      <c r="E172" s="0" t="s">
        <v>15</v>
      </c>
      <c r="F172" s="0" t="s">
        <v>16</v>
      </c>
      <c r="G172" s="0" t="s">
        <v>17</v>
      </c>
      <c r="H172" s="0" t="s">
        <v>25</v>
      </c>
      <c r="I172" s="0" t="s">
        <v>19</v>
      </c>
      <c r="J172" s="0" t="n">
        <v>20.4</v>
      </c>
      <c r="L172" s="0" t="s">
        <v>20</v>
      </c>
    </row>
    <row r="173" customFormat="false" ht="15" hidden="false" customHeight="false" outlineLevel="0" collapsed="false">
      <c r="A173" s="0" t="s">
        <v>12</v>
      </c>
      <c r="B173" s="1" t="s">
        <v>46</v>
      </c>
      <c r="C173" s="2" t="n">
        <v>44678</v>
      </c>
      <c r="D173" s="0" t="s">
        <v>47</v>
      </c>
      <c r="E173" s="0" t="s">
        <v>15</v>
      </c>
      <c r="F173" s="0" t="s">
        <v>16</v>
      </c>
      <c r="G173" s="0" t="s">
        <v>17</v>
      </c>
      <c r="H173" s="0" t="s">
        <v>25</v>
      </c>
      <c r="I173" s="0" t="s">
        <v>19</v>
      </c>
      <c r="J173" s="0" t="n">
        <v>33.8</v>
      </c>
      <c r="L173" s="0" t="s">
        <v>20</v>
      </c>
    </row>
    <row r="174" customFormat="false" ht="15" hidden="false" customHeight="false" outlineLevel="0" collapsed="false">
      <c r="A174" s="0" t="s">
        <v>12</v>
      </c>
      <c r="B174" s="1" t="s">
        <v>46</v>
      </c>
      <c r="C174" s="2" t="n">
        <v>44678</v>
      </c>
      <c r="D174" s="0" t="s">
        <v>47</v>
      </c>
      <c r="E174" s="0" t="s">
        <v>15</v>
      </c>
      <c r="F174" s="0" t="s">
        <v>16</v>
      </c>
      <c r="G174" s="0" t="s">
        <v>17</v>
      </c>
      <c r="H174" s="0" t="s">
        <v>25</v>
      </c>
      <c r="I174" s="0" t="s">
        <v>19</v>
      </c>
      <c r="J174" s="0" t="n">
        <v>23</v>
      </c>
      <c r="L174" s="0" t="s">
        <v>20</v>
      </c>
    </row>
    <row r="175" customFormat="false" ht="15" hidden="false" customHeight="false" outlineLevel="0" collapsed="false">
      <c r="A175" s="0" t="s">
        <v>12</v>
      </c>
      <c r="B175" s="1" t="s">
        <v>46</v>
      </c>
      <c r="C175" s="2" t="n">
        <v>44678</v>
      </c>
      <c r="D175" s="0" t="s">
        <v>47</v>
      </c>
      <c r="E175" s="0" t="s">
        <v>15</v>
      </c>
      <c r="F175" s="0" t="s">
        <v>16</v>
      </c>
      <c r="G175" s="0" t="s">
        <v>17</v>
      </c>
      <c r="H175" s="0" t="s">
        <v>25</v>
      </c>
      <c r="I175" s="0" t="s">
        <v>19</v>
      </c>
      <c r="J175" s="0" t="n">
        <v>10.3</v>
      </c>
      <c r="L175" s="0" t="s">
        <v>21</v>
      </c>
    </row>
    <row r="176" customFormat="false" ht="15" hidden="false" customHeight="false" outlineLevel="0" collapsed="false">
      <c r="A176" s="0" t="s">
        <v>12</v>
      </c>
      <c r="B176" s="1" t="s">
        <v>46</v>
      </c>
      <c r="C176" s="2" t="n">
        <v>44678</v>
      </c>
      <c r="D176" s="0" t="s">
        <v>47</v>
      </c>
      <c r="E176" s="0" t="s">
        <v>15</v>
      </c>
      <c r="F176" s="0" t="s">
        <v>16</v>
      </c>
      <c r="G176" s="0" t="s">
        <v>17</v>
      </c>
      <c r="H176" s="0" t="s">
        <v>27</v>
      </c>
      <c r="I176" s="0" t="s">
        <v>19</v>
      </c>
      <c r="J176" s="0" t="n">
        <v>41.7</v>
      </c>
      <c r="K176" s="0" t="n">
        <v>12.2</v>
      </c>
      <c r="L176" s="0" t="s">
        <v>20</v>
      </c>
    </row>
    <row r="177" customFormat="false" ht="15" hidden="false" customHeight="false" outlineLevel="0" collapsed="false">
      <c r="A177" s="0" t="s">
        <v>12</v>
      </c>
      <c r="B177" s="1" t="s">
        <v>46</v>
      </c>
      <c r="C177" s="2" t="n">
        <v>44678</v>
      </c>
      <c r="D177" s="0" t="s">
        <v>47</v>
      </c>
      <c r="E177" s="0" t="s">
        <v>15</v>
      </c>
      <c r="F177" s="0" t="s">
        <v>16</v>
      </c>
      <c r="G177" s="0" t="s">
        <v>17</v>
      </c>
      <c r="H177" s="0" t="s">
        <v>27</v>
      </c>
      <c r="I177" s="0" t="s">
        <v>19</v>
      </c>
      <c r="J177" s="0" t="n">
        <v>6.9</v>
      </c>
      <c r="L177" s="0" t="s">
        <v>20</v>
      </c>
    </row>
    <row r="178" customFormat="false" ht="15" hidden="false" customHeight="false" outlineLevel="0" collapsed="false">
      <c r="A178" s="0" t="s">
        <v>12</v>
      </c>
      <c r="B178" s="1" t="s">
        <v>46</v>
      </c>
      <c r="C178" s="2" t="n">
        <v>44678</v>
      </c>
      <c r="D178" s="0" t="s">
        <v>47</v>
      </c>
      <c r="E178" s="0" t="s">
        <v>15</v>
      </c>
      <c r="F178" s="0" t="s">
        <v>16</v>
      </c>
      <c r="H178" s="0" t="s">
        <v>27</v>
      </c>
      <c r="I178" s="0" t="s">
        <v>19</v>
      </c>
      <c r="J178" s="0" t="n">
        <v>3.5</v>
      </c>
      <c r="L178" s="0" t="s">
        <v>20</v>
      </c>
    </row>
    <row r="179" customFormat="false" ht="15" hidden="false" customHeight="false" outlineLevel="0" collapsed="false">
      <c r="A179" s="0" t="s">
        <v>12</v>
      </c>
      <c r="B179" s="1" t="s">
        <v>48</v>
      </c>
      <c r="C179" s="2" t="n">
        <v>44678</v>
      </c>
      <c r="D179" s="0" t="s">
        <v>41</v>
      </c>
      <c r="E179" s="0" t="s">
        <v>15</v>
      </c>
      <c r="F179" s="0" t="s">
        <v>16</v>
      </c>
      <c r="G179" s="0" t="s">
        <v>17</v>
      </c>
      <c r="H179" s="0" t="s">
        <v>38</v>
      </c>
      <c r="I179" s="0" t="s">
        <v>19</v>
      </c>
      <c r="J179" s="0" t="n">
        <v>9.5</v>
      </c>
      <c r="L179" s="0" t="s">
        <v>20</v>
      </c>
    </row>
    <row r="180" customFormat="false" ht="15" hidden="false" customHeight="false" outlineLevel="0" collapsed="false">
      <c r="A180" s="0" t="s">
        <v>12</v>
      </c>
      <c r="B180" s="1" t="s">
        <v>48</v>
      </c>
      <c r="C180" s="2" t="n">
        <v>44678</v>
      </c>
      <c r="D180" s="0" t="s">
        <v>41</v>
      </c>
      <c r="E180" s="0" t="s">
        <v>15</v>
      </c>
      <c r="F180" s="0" t="s">
        <v>16</v>
      </c>
      <c r="G180" s="0" t="s">
        <v>17</v>
      </c>
      <c r="H180" s="0" t="s">
        <v>38</v>
      </c>
      <c r="I180" s="0" t="s">
        <v>19</v>
      </c>
      <c r="J180" s="0" t="n">
        <v>8.1</v>
      </c>
      <c r="L180" s="0" t="s">
        <v>20</v>
      </c>
    </row>
    <row r="181" customFormat="false" ht="15" hidden="false" customHeight="false" outlineLevel="0" collapsed="false">
      <c r="A181" s="0" t="s">
        <v>12</v>
      </c>
      <c r="B181" s="1" t="s">
        <v>48</v>
      </c>
      <c r="C181" s="2" t="n">
        <v>44678</v>
      </c>
      <c r="D181" s="0" t="s">
        <v>41</v>
      </c>
      <c r="E181" s="0" t="s">
        <v>15</v>
      </c>
      <c r="F181" s="0" t="s">
        <v>16</v>
      </c>
      <c r="G181" s="0" t="s">
        <v>17</v>
      </c>
      <c r="H181" s="0" t="s">
        <v>38</v>
      </c>
      <c r="I181" s="0" t="s">
        <v>19</v>
      </c>
      <c r="J181" s="0" t="n">
        <v>11.8</v>
      </c>
      <c r="L181" s="0" t="s">
        <v>20</v>
      </c>
    </row>
    <row r="182" customFormat="false" ht="15" hidden="false" customHeight="false" outlineLevel="0" collapsed="false">
      <c r="A182" s="0" t="s">
        <v>12</v>
      </c>
      <c r="B182" s="1" t="s">
        <v>48</v>
      </c>
      <c r="C182" s="2" t="n">
        <v>44678</v>
      </c>
      <c r="D182" s="0" t="s">
        <v>41</v>
      </c>
      <c r="E182" s="0" t="s">
        <v>15</v>
      </c>
      <c r="F182" s="0" t="s">
        <v>16</v>
      </c>
      <c r="G182" s="0" t="s">
        <v>17</v>
      </c>
      <c r="H182" s="0" t="s">
        <v>38</v>
      </c>
      <c r="I182" s="0" t="s">
        <v>19</v>
      </c>
      <c r="J182" s="0" t="n">
        <v>1E-005</v>
      </c>
      <c r="L182" s="0" t="s">
        <v>20</v>
      </c>
      <c r="M182" s="0" t="s">
        <v>49</v>
      </c>
    </row>
    <row r="183" customFormat="false" ht="15" hidden="false" customHeight="false" outlineLevel="0" collapsed="false">
      <c r="A183" s="0" t="s">
        <v>12</v>
      </c>
      <c r="B183" s="1" t="s">
        <v>48</v>
      </c>
      <c r="C183" s="2" t="n">
        <v>44678</v>
      </c>
      <c r="D183" s="0" t="s">
        <v>41</v>
      </c>
      <c r="E183" s="0" t="s">
        <v>15</v>
      </c>
      <c r="F183" s="0" t="s">
        <v>16</v>
      </c>
      <c r="G183" s="0" t="s">
        <v>17</v>
      </c>
      <c r="H183" s="0" t="s">
        <v>38</v>
      </c>
      <c r="I183" s="0" t="s">
        <v>19</v>
      </c>
      <c r="J183" s="0" t="n">
        <v>6.6</v>
      </c>
      <c r="L183" s="0" t="s">
        <v>20</v>
      </c>
    </row>
    <row r="184" customFormat="false" ht="15" hidden="false" customHeight="false" outlineLevel="0" collapsed="false">
      <c r="A184" s="0" t="s">
        <v>12</v>
      </c>
      <c r="B184" s="1" t="s">
        <v>48</v>
      </c>
      <c r="C184" s="2" t="n">
        <v>44678</v>
      </c>
      <c r="D184" s="0" t="s">
        <v>41</v>
      </c>
      <c r="E184" s="0" t="s">
        <v>15</v>
      </c>
      <c r="F184" s="0" t="s">
        <v>16</v>
      </c>
      <c r="G184" s="0" t="s">
        <v>17</v>
      </c>
      <c r="H184" s="0" t="s">
        <v>38</v>
      </c>
      <c r="I184" s="0" t="s">
        <v>19</v>
      </c>
      <c r="J184" s="0" t="n">
        <v>7.4</v>
      </c>
      <c r="L184" s="0" t="s">
        <v>20</v>
      </c>
    </row>
    <row r="185" customFormat="false" ht="15" hidden="false" customHeight="false" outlineLevel="0" collapsed="false">
      <c r="A185" s="0" t="s">
        <v>12</v>
      </c>
      <c r="B185" s="1" t="s">
        <v>48</v>
      </c>
      <c r="C185" s="2" t="n">
        <v>44678</v>
      </c>
      <c r="D185" s="0" t="s">
        <v>41</v>
      </c>
      <c r="E185" s="0" t="s">
        <v>15</v>
      </c>
      <c r="F185" s="0" t="s">
        <v>16</v>
      </c>
      <c r="G185" s="0" t="s">
        <v>17</v>
      </c>
      <c r="H185" s="0" t="s">
        <v>38</v>
      </c>
      <c r="I185" s="0" t="s">
        <v>19</v>
      </c>
      <c r="J185" s="0" t="n">
        <v>6.3</v>
      </c>
      <c r="L185" s="0" t="s">
        <v>20</v>
      </c>
    </row>
    <row r="186" customFormat="false" ht="15" hidden="false" customHeight="false" outlineLevel="0" collapsed="false">
      <c r="A186" s="0" t="s">
        <v>12</v>
      </c>
      <c r="B186" s="1" t="s">
        <v>48</v>
      </c>
      <c r="C186" s="2" t="n">
        <v>44678</v>
      </c>
      <c r="D186" s="0" t="s">
        <v>41</v>
      </c>
      <c r="E186" s="0" t="s">
        <v>15</v>
      </c>
      <c r="F186" s="0" t="s">
        <v>16</v>
      </c>
      <c r="G186" s="0" t="s">
        <v>17</v>
      </c>
      <c r="H186" s="0" t="s">
        <v>38</v>
      </c>
      <c r="I186" s="0" t="s">
        <v>19</v>
      </c>
      <c r="J186" s="0" t="n">
        <v>5.7</v>
      </c>
      <c r="L186" s="0" t="s">
        <v>20</v>
      </c>
    </row>
    <row r="187" customFormat="false" ht="15" hidden="false" customHeight="false" outlineLevel="0" collapsed="false">
      <c r="A187" s="0" t="s">
        <v>12</v>
      </c>
      <c r="B187" s="1" t="s">
        <v>48</v>
      </c>
      <c r="C187" s="2" t="n">
        <v>44678</v>
      </c>
      <c r="D187" s="0" t="s">
        <v>41</v>
      </c>
      <c r="E187" s="0" t="s">
        <v>15</v>
      </c>
      <c r="F187" s="0" t="s">
        <v>16</v>
      </c>
      <c r="G187" s="0" t="s">
        <v>17</v>
      </c>
      <c r="H187" s="0" t="s">
        <v>38</v>
      </c>
      <c r="I187" s="0" t="s">
        <v>19</v>
      </c>
      <c r="J187" s="0" t="n">
        <v>14.6</v>
      </c>
      <c r="L187" s="0" t="s">
        <v>20</v>
      </c>
    </row>
    <row r="188" customFormat="false" ht="15" hidden="false" customHeight="false" outlineLevel="0" collapsed="false">
      <c r="A188" s="0" t="s">
        <v>12</v>
      </c>
      <c r="B188" s="1" t="s">
        <v>48</v>
      </c>
      <c r="C188" s="2" t="n">
        <v>44678</v>
      </c>
      <c r="D188" s="0" t="s">
        <v>41</v>
      </c>
      <c r="E188" s="0" t="s">
        <v>15</v>
      </c>
      <c r="F188" s="0" t="s">
        <v>16</v>
      </c>
      <c r="G188" s="0" t="s">
        <v>17</v>
      </c>
      <c r="H188" s="0" t="s">
        <v>38</v>
      </c>
      <c r="I188" s="0" t="s">
        <v>19</v>
      </c>
      <c r="J188" s="0" t="n">
        <v>30</v>
      </c>
      <c r="K188" s="0" t="n">
        <v>12</v>
      </c>
      <c r="L188" s="0" t="s">
        <v>20</v>
      </c>
    </row>
    <row r="189" customFormat="false" ht="15" hidden="false" customHeight="false" outlineLevel="0" collapsed="false">
      <c r="A189" s="0" t="s">
        <v>12</v>
      </c>
      <c r="B189" s="1" t="s">
        <v>48</v>
      </c>
      <c r="C189" s="2" t="n">
        <v>44678</v>
      </c>
      <c r="D189" s="0" t="s">
        <v>41</v>
      </c>
      <c r="E189" s="0" t="s">
        <v>15</v>
      </c>
      <c r="F189" s="0" t="s">
        <v>16</v>
      </c>
      <c r="G189" s="0" t="s">
        <v>17</v>
      </c>
      <c r="H189" s="0" t="s">
        <v>38</v>
      </c>
      <c r="I189" s="0" t="s">
        <v>19</v>
      </c>
      <c r="J189" s="0" t="n">
        <v>7.9</v>
      </c>
      <c r="L189" s="0" t="s">
        <v>20</v>
      </c>
    </row>
    <row r="190" customFormat="false" ht="15" hidden="false" customHeight="false" outlineLevel="0" collapsed="false">
      <c r="A190" s="0" t="s">
        <v>12</v>
      </c>
      <c r="B190" s="1" t="s">
        <v>48</v>
      </c>
      <c r="C190" s="2" t="n">
        <v>44678</v>
      </c>
      <c r="D190" s="0" t="s">
        <v>41</v>
      </c>
      <c r="E190" s="0" t="s">
        <v>15</v>
      </c>
      <c r="F190" s="0" t="s">
        <v>16</v>
      </c>
      <c r="G190" s="0" t="s">
        <v>17</v>
      </c>
      <c r="H190" s="0" t="s">
        <v>22</v>
      </c>
      <c r="I190" s="0" t="s">
        <v>19</v>
      </c>
      <c r="J190" s="0" t="n">
        <v>7.9</v>
      </c>
      <c r="L190" s="0" t="s">
        <v>20</v>
      </c>
    </row>
    <row r="191" customFormat="false" ht="15" hidden="false" customHeight="false" outlineLevel="0" collapsed="false">
      <c r="A191" s="0" t="s">
        <v>12</v>
      </c>
      <c r="B191" s="1" t="s">
        <v>48</v>
      </c>
      <c r="C191" s="2" t="n">
        <v>44678</v>
      </c>
      <c r="D191" s="0" t="s">
        <v>41</v>
      </c>
      <c r="E191" s="0" t="s">
        <v>15</v>
      </c>
      <c r="F191" s="0" t="s">
        <v>16</v>
      </c>
      <c r="G191" s="0" t="s">
        <v>17</v>
      </c>
      <c r="H191" s="0" t="s">
        <v>23</v>
      </c>
      <c r="I191" s="0" t="s">
        <v>19</v>
      </c>
      <c r="J191" s="0" t="n">
        <v>20.6</v>
      </c>
      <c r="L191" s="0" t="s">
        <v>21</v>
      </c>
    </row>
    <row r="192" customFormat="false" ht="15" hidden="false" customHeight="false" outlineLevel="0" collapsed="false">
      <c r="A192" s="0" t="s">
        <v>12</v>
      </c>
      <c r="B192" s="1" t="s">
        <v>48</v>
      </c>
      <c r="C192" s="2" t="n">
        <v>44678</v>
      </c>
      <c r="D192" s="0" t="s">
        <v>41</v>
      </c>
      <c r="E192" s="0" t="s">
        <v>15</v>
      </c>
      <c r="F192" s="0" t="s">
        <v>16</v>
      </c>
      <c r="G192" s="0" t="s">
        <v>17</v>
      </c>
      <c r="H192" s="0" t="s">
        <v>23</v>
      </c>
      <c r="I192" s="0" t="s">
        <v>19</v>
      </c>
      <c r="J192" s="0" t="n">
        <v>41</v>
      </c>
      <c r="L192" s="0" t="s">
        <v>20</v>
      </c>
    </row>
    <row r="193" customFormat="false" ht="15" hidden="false" customHeight="false" outlineLevel="0" collapsed="false">
      <c r="A193" s="0" t="s">
        <v>12</v>
      </c>
      <c r="B193" s="1" t="s">
        <v>48</v>
      </c>
      <c r="C193" s="2" t="n">
        <v>44678</v>
      </c>
      <c r="D193" s="0" t="s">
        <v>41</v>
      </c>
      <c r="E193" s="0" t="s">
        <v>15</v>
      </c>
      <c r="F193" s="0" t="s">
        <v>16</v>
      </c>
      <c r="G193" s="0" t="s">
        <v>17</v>
      </c>
      <c r="H193" s="0" t="s">
        <v>23</v>
      </c>
      <c r="I193" s="0" t="s">
        <v>19</v>
      </c>
      <c r="J193" s="0" t="n">
        <v>14.5</v>
      </c>
      <c r="L193" s="0" t="s">
        <v>20</v>
      </c>
    </row>
    <row r="194" customFormat="false" ht="15" hidden="false" customHeight="false" outlineLevel="0" collapsed="false">
      <c r="A194" s="0" t="s">
        <v>12</v>
      </c>
      <c r="B194" s="1" t="s">
        <v>48</v>
      </c>
      <c r="C194" s="2" t="n">
        <v>44678</v>
      </c>
      <c r="D194" s="0" t="s">
        <v>41</v>
      </c>
      <c r="E194" s="0" t="s">
        <v>15</v>
      </c>
      <c r="F194" s="0" t="s">
        <v>16</v>
      </c>
      <c r="G194" s="0" t="s">
        <v>17</v>
      </c>
      <c r="H194" s="0" t="s">
        <v>23</v>
      </c>
      <c r="I194" s="0" t="s">
        <v>19</v>
      </c>
      <c r="J194" s="0" t="n">
        <v>44.7</v>
      </c>
      <c r="L194" s="0" t="s">
        <v>20</v>
      </c>
    </row>
    <row r="195" customFormat="false" ht="15" hidden="false" customHeight="false" outlineLevel="0" collapsed="false">
      <c r="A195" s="0" t="s">
        <v>12</v>
      </c>
      <c r="B195" s="1" t="s">
        <v>48</v>
      </c>
      <c r="C195" s="2" t="n">
        <v>44678</v>
      </c>
      <c r="D195" s="0" t="s">
        <v>41</v>
      </c>
      <c r="E195" s="0" t="s">
        <v>15</v>
      </c>
      <c r="F195" s="0" t="s">
        <v>16</v>
      </c>
      <c r="G195" s="0" t="s">
        <v>17</v>
      </c>
      <c r="H195" s="0" t="s">
        <v>23</v>
      </c>
      <c r="I195" s="0" t="s">
        <v>19</v>
      </c>
      <c r="J195" s="0" t="n">
        <v>12.6</v>
      </c>
      <c r="L195" s="0" t="s">
        <v>20</v>
      </c>
    </row>
    <row r="196" customFormat="false" ht="15" hidden="false" customHeight="false" outlineLevel="0" collapsed="false">
      <c r="A196" s="0" t="s">
        <v>12</v>
      </c>
      <c r="B196" s="1" t="s">
        <v>48</v>
      </c>
      <c r="C196" s="2" t="n">
        <v>44678</v>
      </c>
      <c r="D196" s="0" t="s">
        <v>41</v>
      </c>
      <c r="E196" s="0" t="s">
        <v>15</v>
      </c>
      <c r="F196" s="0" t="s">
        <v>16</v>
      </c>
      <c r="G196" s="0" t="s">
        <v>17</v>
      </c>
      <c r="H196" s="0" t="s">
        <v>23</v>
      </c>
      <c r="I196" s="0" t="s">
        <v>19</v>
      </c>
      <c r="J196" s="0" t="n">
        <v>22</v>
      </c>
      <c r="L196" s="0" t="s">
        <v>20</v>
      </c>
    </row>
    <row r="197" customFormat="false" ht="15" hidden="false" customHeight="false" outlineLevel="0" collapsed="false">
      <c r="A197" s="0" t="s">
        <v>12</v>
      </c>
      <c r="B197" s="1" t="s">
        <v>48</v>
      </c>
      <c r="C197" s="2" t="n">
        <v>44678</v>
      </c>
      <c r="D197" s="0" t="s">
        <v>41</v>
      </c>
      <c r="E197" s="0" t="s">
        <v>15</v>
      </c>
      <c r="F197" s="0" t="s">
        <v>16</v>
      </c>
      <c r="G197" s="0" t="s">
        <v>17</v>
      </c>
      <c r="H197" s="0" t="s">
        <v>23</v>
      </c>
      <c r="I197" s="0" t="s">
        <v>19</v>
      </c>
      <c r="J197" s="0" t="n">
        <v>26.7</v>
      </c>
      <c r="L197" s="0" t="s">
        <v>20</v>
      </c>
    </row>
    <row r="198" customFormat="false" ht="15" hidden="false" customHeight="false" outlineLevel="0" collapsed="false">
      <c r="A198" s="0" t="s">
        <v>12</v>
      </c>
      <c r="B198" s="1" t="s">
        <v>48</v>
      </c>
      <c r="C198" s="2" t="n">
        <v>44678</v>
      </c>
      <c r="D198" s="0" t="s">
        <v>41</v>
      </c>
      <c r="E198" s="0" t="s">
        <v>15</v>
      </c>
      <c r="F198" s="0" t="s">
        <v>16</v>
      </c>
      <c r="G198" s="0" t="s">
        <v>17</v>
      </c>
      <c r="H198" s="0" t="s">
        <v>23</v>
      </c>
      <c r="I198" s="0" t="s">
        <v>19</v>
      </c>
      <c r="J198" s="0" t="n">
        <v>24</v>
      </c>
      <c r="L198" s="0" t="s">
        <v>20</v>
      </c>
    </row>
    <row r="199" customFormat="false" ht="15" hidden="false" customHeight="false" outlineLevel="0" collapsed="false">
      <c r="A199" s="0" t="s">
        <v>12</v>
      </c>
      <c r="B199" s="1" t="s">
        <v>48</v>
      </c>
      <c r="C199" s="2" t="n">
        <v>44678</v>
      </c>
      <c r="D199" s="0" t="s">
        <v>41</v>
      </c>
      <c r="E199" s="0" t="s">
        <v>15</v>
      </c>
      <c r="F199" s="0" t="s">
        <v>16</v>
      </c>
      <c r="G199" s="0" t="s">
        <v>17</v>
      </c>
      <c r="H199" s="0" t="s">
        <v>23</v>
      </c>
      <c r="I199" s="0" t="s">
        <v>19</v>
      </c>
      <c r="J199" s="0" t="n">
        <v>17.1</v>
      </c>
      <c r="L199" s="0" t="s">
        <v>20</v>
      </c>
    </row>
    <row r="200" customFormat="false" ht="15" hidden="false" customHeight="false" outlineLevel="0" collapsed="false">
      <c r="A200" s="0" t="s">
        <v>12</v>
      </c>
      <c r="B200" s="1" t="s">
        <v>48</v>
      </c>
      <c r="C200" s="2" t="n">
        <v>44678</v>
      </c>
      <c r="D200" s="0" t="s">
        <v>41</v>
      </c>
      <c r="E200" s="0" t="s">
        <v>15</v>
      </c>
      <c r="F200" s="0" t="s">
        <v>16</v>
      </c>
      <c r="G200" s="0" t="s">
        <v>17</v>
      </c>
      <c r="H200" s="0" t="s">
        <v>23</v>
      </c>
      <c r="I200" s="0" t="s">
        <v>19</v>
      </c>
      <c r="J200" s="0" t="n">
        <v>11</v>
      </c>
      <c r="L200" s="0" t="s">
        <v>20</v>
      </c>
    </row>
    <row r="201" customFormat="false" ht="15" hidden="false" customHeight="false" outlineLevel="0" collapsed="false">
      <c r="A201" s="0" t="s">
        <v>12</v>
      </c>
      <c r="B201" s="1" t="s">
        <v>48</v>
      </c>
      <c r="C201" s="2" t="n">
        <v>44678</v>
      </c>
      <c r="D201" s="0" t="s">
        <v>41</v>
      </c>
      <c r="E201" s="0" t="s">
        <v>15</v>
      </c>
      <c r="F201" s="0" t="s">
        <v>16</v>
      </c>
      <c r="G201" s="0" t="s">
        <v>17</v>
      </c>
      <c r="H201" s="0" t="s">
        <v>24</v>
      </c>
      <c r="I201" s="0" t="s">
        <v>19</v>
      </c>
      <c r="J201" s="0" t="n">
        <v>17.7</v>
      </c>
      <c r="K201" s="0" t="n">
        <v>12.2</v>
      </c>
      <c r="L201" s="0" t="s">
        <v>20</v>
      </c>
    </row>
    <row r="202" customFormat="false" ht="15" hidden="false" customHeight="false" outlineLevel="0" collapsed="false">
      <c r="A202" s="0" t="s">
        <v>12</v>
      </c>
      <c r="B202" s="1" t="s">
        <v>48</v>
      </c>
      <c r="C202" s="2" t="n">
        <v>44678</v>
      </c>
      <c r="D202" s="0" t="s">
        <v>41</v>
      </c>
      <c r="E202" s="0" t="s">
        <v>15</v>
      </c>
      <c r="F202" s="0" t="s">
        <v>16</v>
      </c>
      <c r="G202" s="0" t="s">
        <v>17</v>
      </c>
      <c r="H202" s="0" t="s">
        <v>24</v>
      </c>
      <c r="I202" s="0" t="s">
        <v>19</v>
      </c>
      <c r="J202" s="0" t="n">
        <v>18.1</v>
      </c>
      <c r="K202" s="0" t="n">
        <v>15</v>
      </c>
      <c r="L202" s="0" t="s">
        <v>20</v>
      </c>
    </row>
    <row r="203" customFormat="false" ht="15" hidden="false" customHeight="false" outlineLevel="0" collapsed="false">
      <c r="A203" s="0" t="s">
        <v>12</v>
      </c>
      <c r="B203" s="1" t="s">
        <v>48</v>
      </c>
      <c r="C203" s="2" t="n">
        <v>44678</v>
      </c>
      <c r="D203" s="0" t="s">
        <v>41</v>
      </c>
      <c r="E203" s="0" t="s">
        <v>15</v>
      </c>
      <c r="F203" s="0" t="s">
        <v>16</v>
      </c>
      <c r="G203" s="0" t="s">
        <v>17</v>
      </c>
      <c r="H203" s="0" t="s">
        <v>24</v>
      </c>
      <c r="I203" s="0" t="s">
        <v>19</v>
      </c>
      <c r="J203" s="0" t="n">
        <v>34.6</v>
      </c>
      <c r="K203" s="0" t="n">
        <v>17.6</v>
      </c>
      <c r="L203" s="0" t="s">
        <v>20</v>
      </c>
    </row>
    <row r="204" customFormat="false" ht="15" hidden="false" customHeight="false" outlineLevel="0" collapsed="false">
      <c r="A204" s="0" t="s">
        <v>12</v>
      </c>
      <c r="B204" s="1" t="s">
        <v>48</v>
      </c>
      <c r="C204" s="2" t="n">
        <v>44678</v>
      </c>
      <c r="D204" s="0" t="s">
        <v>41</v>
      </c>
      <c r="E204" s="0" t="s">
        <v>15</v>
      </c>
      <c r="F204" s="0" t="s">
        <v>16</v>
      </c>
      <c r="G204" s="0" t="s">
        <v>17</v>
      </c>
      <c r="H204" s="0" t="s">
        <v>25</v>
      </c>
      <c r="I204" s="0" t="s">
        <v>19</v>
      </c>
      <c r="J204" s="0" t="n">
        <v>8.8</v>
      </c>
      <c r="L204" s="0" t="s">
        <v>20</v>
      </c>
    </row>
    <row r="205" customFormat="false" ht="15" hidden="false" customHeight="false" outlineLevel="0" collapsed="false">
      <c r="A205" s="0" t="s">
        <v>12</v>
      </c>
      <c r="B205" s="1" t="s">
        <v>48</v>
      </c>
      <c r="C205" s="2" t="n">
        <v>44678</v>
      </c>
      <c r="D205" s="0" t="s">
        <v>41</v>
      </c>
      <c r="E205" s="0" t="s">
        <v>15</v>
      </c>
      <c r="F205" s="0" t="s">
        <v>16</v>
      </c>
      <c r="G205" s="0" t="s">
        <v>17</v>
      </c>
      <c r="H205" s="0" t="s">
        <v>25</v>
      </c>
      <c r="I205" s="0" t="s">
        <v>19</v>
      </c>
      <c r="J205" s="0" t="n">
        <v>8.9</v>
      </c>
      <c r="L205" s="0" t="s">
        <v>20</v>
      </c>
    </row>
    <row r="206" customFormat="false" ht="15" hidden="false" customHeight="false" outlineLevel="0" collapsed="false">
      <c r="A206" s="0" t="s">
        <v>12</v>
      </c>
      <c r="B206" s="1" t="s">
        <v>48</v>
      </c>
      <c r="C206" s="2" t="n">
        <v>44678</v>
      </c>
      <c r="D206" s="0" t="s">
        <v>41</v>
      </c>
      <c r="E206" s="0" t="s">
        <v>15</v>
      </c>
      <c r="F206" s="0" t="s">
        <v>16</v>
      </c>
      <c r="G206" s="0" t="s">
        <v>17</v>
      </c>
      <c r="H206" s="0" t="s">
        <v>25</v>
      </c>
      <c r="I206" s="0" t="s">
        <v>19</v>
      </c>
      <c r="J206" s="0" t="n">
        <v>11.5</v>
      </c>
      <c r="L206" s="0" t="s">
        <v>20</v>
      </c>
    </row>
    <row r="207" customFormat="false" ht="15" hidden="false" customHeight="false" outlineLevel="0" collapsed="false">
      <c r="A207" s="0" t="s">
        <v>12</v>
      </c>
      <c r="B207" s="1" t="s">
        <v>48</v>
      </c>
      <c r="C207" s="2" t="n">
        <v>44678</v>
      </c>
      <c r="D207" s="0" t="s">
        <v>41</v>
      </c>
      <c r="E207" s="0" t="s">
        <v>15</v>
      </c>
      <c r="F207" s="0" t="s">
        <v>16</v>
      </c>
      <c r="G207" s="0" t="s">
        <v>17</v>
      </c>
      <c r="H207" s="0" t="s">
        <v>25</v>
      </c>
      <c r="I207" s="0" t="s">
        <v>19</v>
      </c>
      <c r="J207" s="0" t="n">
        <v>22.9</v>
      </c>
      <c r="K207" s="0" t="n">
        <v>13</v>
      </c>
      <c r="L207" s="0" t="s">
        <v>20</v>
      </c>
    </row>
    <row r="208" customFormat="false" ht="15" hidden="false" customHeight="false" outlineLevel="0" collapsed="false">
      <c r="A208" s="0" t="s">
        <v>12</v>
      </c>
      <c r="B208" s="1" t="s">
        <v>48</v>
      </c>
      <c r="C208" s="2" t="n">
        <v>44678</v>
      </c>
      <c r="D208" s="0" t="s">
        <v>41</v>
      </c>
      <c r="E208" s="0" t="s">
        <v>15</v>
      </c>
      <c r="F208" s="0" t="s">
        <v>16</v>
      </c>
      <c r="G208" s="0" t="s">
        <v>17</v>
      </c>
      <c r="H208" s="0" t="s">
        <v>25</v>
      </c>
      <c r="I208" s="0" t="s">
        <v>19</v>
      </c>
      <c r="J208" s="0" t="n">
        <v>21.8</v>
      </c>
      <c r="L208" s="0" t="s">
        <v>21</v>
      </c>
    </row>
    <row r="209" customFormat="false" ht="15" hidden="false" customHeight="false" outlineLevel="0" collapsed="false">
      <c r="A209" s="0" t="s">
        <v>12</v>
      </c>
      <c r="B209" s="1" t="s">
        <v>48</v>
      </c>
      <c r="C209" s="2" t="n">
        <v>44678</v>
      </c>
      <c r="D209" s="0" t="s">
        <v>41</v>
      </c>
      <c r="E209" s="0" t="s">
        <v>15</v>
      </c>
      <c r="F209" s="0" t="s">
        <v>16</v>
      </c>
      <c r="G209" s="0" t="s">
        <v>17</v>
      </c>
      <c r="H209" s="0" t="s">
        <v>25</v>
      </c>
      <c r="I209" s="0" t="s">
        <v>19</v>
      </c>
      <c r="J209" s="0" t="n">
        <v>6.3</v>
      </c>
      <c r="L209" s="0" t="s">
        <v>21</v>
      </c>
    </row>
    <row r="210" customFormat="false" ht="15" hidden="false" customHeight="false" outlineLevel="0" collapsed="false">
      <c r="A210" s="0" t="s">
        <v>12</v>
      </c>
      <c r="B210" s="1" t="s">
        <v>48</v>
      </c>
      <c r="C210" s="2" t="n">
        <v>44678</v>
      </c>
      <c r="D210" s="0" t="s">
        <v>41</v>
      </c>
      <c r="E210" s="0" t="s">
        <v>15</v>
      </c>
      <c r="F210" s="0" t="s">
        <v>44</v>
      </c>
      <c r="G210" s="0" t="s">
        <v>17</v>
      </c>
      <c r="H210" s="0" t="s">
        <v>45</v>
      </c>
      <c r="I210" s="0" t="s">
        <v>19</v>
      </c>
      <c r="J210" s="0" t="n">
        <v>7</v>
      </c>
      <c r="L210" s="0" t="s">
        <v>20</v>
      </c>
    </row>
    <row r="211" customFormat="false" ht="15" hidden="false" customHeight="false" outlineLevel="0" collapsed="false">
      <c r="A211" s="0" t="s">
        <v>12</v>
      </c>
      <c r="B211" s="1" t="s">
        <v>48</v>
      </c>
      <c r="C211" s="2" t="n">
        <v>44678</v>
      </c>
      <c r="D211" s="0" t="s">
        <v>41</v>
      </c>
      <c r="E211" s="0" t="s">
        <v>15</v>
      </c>
      <c r="F211" s="0" t="s">
        <v>44</v>
      </c>
      <c r="G211" s="0" t="s">
        <v>17</v>
      </c>
      <c r="H211" s="0" t="s">
        <v>45</v>
      </c>
      <c r="I211" s="0" t="s">
        <v>19</v>
      </c>
      <c r="J211" s="0" t="n">
        <v>7</v>
      </c>
      <c r="L211" s="0" t="s">
        <v>20</v>
      </c>
    </row>
    <row r="212" customFormat="false" ht="15" hidden="false" customHeight="false" outlineLevel="0" collapsed="false">
      <c r="A212" s="0" t="s">
        <v>12</v>
      </c>
      <c r="B212" s="1" t="s">
        <v>50</v>
      </c>
      <c r="C212" s="2" t="n">
        <v>44678</v>
      </c>
      <c r="D212" s="0" t="s">
        <v>34</v>
      </c>
      <c r="E212" s="0" t="s">
        <v>15</v>
      </c>
      <c r="F212" s="0" t="s">
        <v>16</v>
      </c>
      <c r="G212" s="0" t="s">
        <v>17</v>
      </c>
      <c r="H212" s="0" t="s">
        <v>42</v>
      </c>
      <c r="I212" s="0" t="s">
        <v>19</v>
      </c>
      <c r="J212" s="0" t="n">
        <v>19.8</v>
      </c>
      <c r="L212" s="0" t="s">
        <v>20</v>
      </c>
    </row>
    <row r="213" customFormat="false" ht="15" hidden="false" customHeight="false" outlineLevel="0" collapsed="false">
      <c r="A213" s="0" t="s">
        <v>12</v>
      </c>
      <c r="B213" s="1" t="s">
        <v>50</v>
      </c>
      <c r="C213" s="2" t="n">
        <v>44678</v>
      </c>
      <c r="D213" s="0" t="s">
        <v>34</v>
      </c>
      <c r="E213" s="0" t="s">
        <v>15</v>
      </c>
      <c r="F213" s="0" t="s">
        <v>16</v>
      </c>
      <c r="G213" s="0" t="s">
        <v>17</v>
      </c>
      <c r="H213" s="0" t="s">
        <v>38</v>
      </c>
      <c r="I213" s="0" t="s">
        <v>19</v>
      </c>
      <c r="J213" s="0" t="n">
        <v>16.3</v>
      </c>
      <c r="L213" s="0" t="s">
        <v>20</v>
      </c>
    </row>
    <row r="214" customFormat="false" ht="15" hidden="false" customHeight="false" outlineLevel="0" collapsed="false">
      <c r="A214" s="0" t="s">
        <v>12</v>
      </c>
      <c r="B214" s="1" t="s">
        <v>50</v>
      </c>
      <c r="C214" s="2" t="n">
        <v>44678</v>
      </c>
      <c r="D214" s="0" t="s">
        <v>34</v>
      </c>
      <c r="E214" s="0" t="s">
        <v>15</v>
      </c>
      <c r="F214" s="0" t="s">
        <v>16</v>
      </c>
      <c r="G214" s="0" t="s">
        <v>17</v>
      </c>
      <c r="H214" s="0" t="s">
        <v>38</v>
      </c>
      <c r="I214" s="0" t="s">
        <v>19</v>
      </c>
      <c r="J214" s="0" t="n">
        <v>9.5</v>
      </c>
      <c r="L214" s="0" t="s">
        <v>20</v>
      </c>
    </row>
    <row r="215" customFormat="false" ht="15" hidden="false" customHeight="false" outlineLevel="0" collapsed="false">
      <c r="A215" s="0" t="s">
        <v>12</v>
      </c>
      <c r="B215" s="1" t="s">
        <v>50</v>
      </c>
      <c r="C215" s="2" t="n">
        <v>44678</v>
      </c>
      <c r="D215" s="0" t="s">
        <v>34</v>
      </c>
      <c r="E215" s="0" t="s">
        <v>15</v>
      </c>
      <c r="F215" s="0" t="s">
        <v>16</v>
      </c>
      <c r="G215" s="0" t="s">
        <v>17</v>
      </c>
      <c r="H215" s="0" t="s">
        <v>23</v>
      </c>
      <c r="I215" s="0" t="s">
        <v>19</v>
      </c>
      <c r="J215" s="0" t="n">
        <v>11.8</v>
      </c>
      <c r="L215" s="0" t="s">
        <v>20</v>
      </c>
    </row>
    <row r="216" customFormat="false" ht="15" hidden="false" customHeight="false" outlineLevel="0" collapsed="false">
      <c r="A216" s="0" t="s">
        <v>12</v>
      </c>
      <c r="B216" s="1" t="s">
        <v>50</v>
      </c>
      <c r="C216" s="2" t="n">
        <v>44678</v>
      </c>
      <c r="D216" s="0" t="s">
        <v>34</v>
      </c>
      <c r="E216" s="0" t="s">
        <v>15</v>
      </c>
      <c r="F216" s="0" t="s">
        <v>16</v>
      </c>
      <c r="G216" s="0" t="s">
        <v>17</v>
      </c>
      <c r="H216" s="0" t="s">
        <v>23</v>
      </c>
      <c r="I216" s="0" t="s">
        <v>19</v>
      </c>
      <c r="J216" s="0" t="n">
        <v>28.4</v>
      </c>
      <c r="K216" s="0" t="n">
        <v>12.4</v>
      </c>
      <c r="L216" s="0" t="s">
        <v>20</v>
      </c>
    </row>
    <row r="217" customFormat="false" ht="15" hidden="false" customHeight="false" outlineLevel="0" collapsed="false">
      <c r="A217" s="0" t="s">
        <v>12</v>
      </c>
      <c r="B217" s="1" t="s">
        <v>50</v>
      </c>
      <c r="C217" s="2" t="n">
        <v>44678</v>
      </c>
      <c r="D217" s="0" t="s">
        <v>34</v>
      </c>
      <c r="E217" s="0" t="s">
        <v>15</v>
      </c>
      <c r="F217" s="0" t="s">
        <v>16</v>
      </c>
      <c r="G217" s="0" t="s">
        <v>17</v>
      </c>
      <c r="H217" s="0" t="s">
        <v>23</v>
      </c>
      <c r="I217" s="0" t="s">
        <v>19</v>
      </c>
      <c r="J217" s="0" t="n">
        <v>17.7</v>
      </c>
      <c r="L217" s="0" t="s">
        <v>20</v>
      </c>
    </row>
    <row r="218" customFormat="false" ht="15" hidden="false" customHeight="false" outlineLevel="0" collapsed="false">
      <c r="A218" s="0" t="s">
        <v>12</v>
      </c>
      <c r="B218" s="1" t="s">
        <v>50</v>
      </c>
      <c r="C218" s="2" t="n">
        <v>44678</v>
      </c>
      <c r="D218" s="0" t="s">
        <v>34</v>
      </c>
      <c r="E218" s="0" t="s">
        <v>15</v>
      </c>
      <c r="F218" s="0" t="s">
        <v>16</v>
      </c>
      <c r="G218" s="0" t="s">
        <v>17</v>
      </c>
      <c r="H218" s="0" t="s">
        <v>23</v>
      </c>
      <c r="I218" s="0" t="s">
        <v>19</v>
      </c>
      <c r="J218" s="0" t="n">
        <v>23</v>
      </c>
      <c r="L218" s="0" t="s">
        <v>20</v>
      </c>
    </row>
    <row r="219" customFormat="false" ht="15" hidden="false" customHeight="false" outlineLevel="0" collapsed="false">
      <c r="A219" s="0" t="s">
        <v>12</v>
      </c>
      <c r="B219" s="1" t="s">
        <v>50</v>
      </c>
      <c r="C219" s="2" t="n">
        <v>44678</v>
      </c>
      <c r="D219" s="0" t="s">
        <v>34</v>
      </c>
      <c r="E219" s="0" t="s">
        <v>15</v>
      </c>
      <c r="F219" s="0" t="s">
        <v>16</v>
      </c>
      <c r="G219" s="0" t="s">
        <v>17</v>
      </c>
      <c r="H219" s="0" t="s">
        <v>23</v>
      </c>
      <c r="I219" s="0" t="s">
        <v>19</v>
      </c>
      <c r="J219" s="0" t="n">
        <v>24.5</v>
      </c>
      <c r="L219" s="0" t="s">
        <v>20</v>
      </c>
    </row>
    <row r="220" customFormat="false" ht="15" hidden="false" customHeight="false" outlineLevel="0" collapsed="false">
      <c r="A220" s="0" t="s">
        <v>12</v>
      </c>
      <c r="B220" s="1" t="s">
        <v>50</v>
      </c>
      <c r="C220" s="2" t="n">
        <v>44678</v>
      </c>
      <c r="D220" s="0" t="s">
        <v>34</v>
      </c>
      <c r="E220" s="0" t="s">
        <v>15</v>
      </c>
      <c r="F220" s="0" t="s">
        <v>16</v>
      </c>
      <c r="G220" s="0" t="s">
        <v>17</v>
      </c>
      <c r="H220" s="0" t="s">
        <v>23</v>
      </c>
      <c r="I220" s="0" t="s">
        <v>19</v>
      </c>
      <c r="J220" s="0" t="n">
        <v>28.9</v>
      </c>
      <c r="L220" s="0" t="s">
        <v>21</v>
      </c>
    </row>
    <row r="221" customFormat="false" ht="15" hidden="false" customHeight="false" outlineLevel="0" collapsed="false">
      <c r="A221" s="0" t="s">
        <v>12</v>
      </c>
      <c r="B221" s="1" t="s">
        <v>50</v>
      </c>
      <c r="C221" s="2" t="n">
        <v>44678</v>
      </c>
      <c r="D221" s="0" t="s">
        <v>34</v>
      </c>
      <c r="E221" s="0" t="s">
        <v>15</v>
      </c>
      <c r="F221" s="0" t="s">
        <v>16</v>
      </c>
      <c r="G221" s="0" t="s">
        <v>17</v>
      </c>
      <c r="H221" s="0" t="s">
        <v>23</v>
      </c>
      <c r="I221" s="0" t="s">
        <v>19</v>
      </c>
      <c r="J221" s="0" t="n">
        <v>43.2</v>
      </c>
      <c r="L221" s="0" t="s">
        <v>20</v>
      </c>
    </row>
    <row r="222" customFormat="false" ht="15" hidden="false" customHeight="false" outlineLevel="0" collapsed="false">
      <c r="A222" s="0" t="s">
        <v>12</v>
      </c>
      <c r="B222" s="1" t="s">
        <v>50</v>
      </c>
      <c r="C222" s="2" t="n">
        <v>44678</v>
      </c>
      <c r="D222" s="0" t="s">
        <v>34</v>
      </c>
      <c r="E222" s="0" t="s">
        <v>15</v>
      </c>
      <c r="F222" s="0" t="s">
        <v>16</v>
      </c>
      <c r="G222" s="0" t="s">
        <v>17</v>
      </c>
      <c r="H222" s="0" t="s">
        <v>23</v>
      </c>
      <c r="I222" s="0" t="s">
        <v>19</v>
      </c>
      <c r="J222" s="0" t="n">
        <v>13.2</v>
      </c>
      <c r="L222" s="0" t="s">
        <v>20</v>
      </c>
    </row>
    <row r="223" customFormat="false" ht="15" hidden="false" customHeight="false" outlineLevel="0" collapsed="false">
      <c r="A223" s="0" t="s">
        <v>12</v>
      </c>
      <c r="B223" s="1" t="s">
        <v>50</v>
      </c>
      <c r="C223" s="2" t="n">
        <v>44678</v>
      </c>
      <c r="D223" s="0" t="s">
        <v>34</v>
      </c>
      <c r="E223" s="0" t="s">
        <v>15</v>
      </c>
      <c r="F223" s="0" t="s">
        <v>16</v>
      </c>
      <c r="G223" s="0" t="s">
        <v>17</v>
      </c>
      <c r="H223" s="0" t="s">
        <v>24</v>
      </c>
      <c r="I223" s="0" t="s">
        <v>19</v>
      </c>
      <c r="J223" s="0" t="n">
        <v>32</v>
      </c>
      <c r="K223" s="0" t="n">
        <v>16</v>
      </c>
      <c r="L223" s="0" t="s">
        <v>20</v>
      </c>
    </row>
    <row r="224" customFormat="false" ht="15" hidden="false" customHeight="false" outlineLevel="0" collapsed="false">
      <c r="A224" s="0" t="s">
        <v>12</v>
      </c>
      <c r="B224" s="1" t="s">
        <v>50</v>
      </c>
      <c r="C224" s="2" t="n">
        <v>44678</v>
      </c>
      <c r="D224" s="0" t="s">
        <v>34</v>
      </c>
      <c r="E224" s="0" t="s">
        <v>15</v>
      </c>
      <c r="F224" s="0" t="s">
        <v>16</v>
      </c>
      <c r="G224" s="0" t="s">
        <v>17</v>
      </c>
      <c r="H224" s="0" t="s">
        <v>24</v>
      </c>
      <c r="I224" s="0" t="s">
        <v>19</v>
      </c>
      <c r="J224" s="0" t="n">
        <v>58.4</v>
      </c>
      <c r="K224" s="0" t="n">
        <v>18.2</v>
      </c>
      <c r="L224" s="0" t="s">
        <v>20</v>
      </c>
    </row>
    <row r="225" customFormat="false" ht="15" hidden="false" customHeight="false" outlineLevel="0" collapsed="false">
      <c r="A225" s="0" t="s">
        <v>12</v>
      </c>
      <c r="B225" s="1" t="s">
        <v>50</v>
      </c>
      <c r="C225" s="2" t="n">
        <v>44678</v>
      </c>
      <c r="D225" s="0" t="s">
        <v>34</v>
      </c>
      <c r="E225" s="0" t="s">
        <v>15</v>
      </c>
      <c r="F225" s="0" t="s">
        <v>16</v>
      </c>
      <c r="G225" s="0" t="s">
        <v>17</v>
      </c>
      <c r="H225" s="0" t="s">
        <v>25</v>
      </c>
      <c r="I225" s="0" t="s">
        <v>19</v>
      </c>
      <c r="J225" s="0" t="n">
        <v>5.6</v>
      </c>
      <c r="L225" s="0" t="s">
        <v>20</v>
      </c>
    </row>
    <row r="226" customFormat="false" ht="15" hidden="false" customHeight="false" outlineLevel="0" collapsed="false">
      <c r="A226" s="0" t="s">
        <v>12</v>
      </c>
      <c r="B226" s="1" t="s">
        <v>50</v>
      </c>
      <c r="C226" s="2" t="n">
        <v>44678</v>
      </c>
      <c r="D226" s="0" t="s">
        <v>34</v>
      </c>
      <c r="E226" s="0" t="s">
        <v>15</v>
      </c>
      <c r="F226" s="0" t="s">
        <v>16</v>
      </c>
      <c r="G226" s="0" t="s">
        <v>17</v>
      </c>
      <c r="H226" s="0" t="s">
        <v>25</v>
      </c>
      <c r="I226" s="0" t="s">
        <v>19</v>
      </c>
      <c r="J226" s="0" t="n">
        <v>7</v>
      </c>
      <c r="L226" s="0" t="s">
        <v>20</v>
      </c>
    </row>
    <row r="227" customFormat="false" ht="15" hidden="false" customHeight="false" outlineLevel="0" collapsed="false">
      <c r="A227" s="0" t="s">
        <v>12</v>
      </c>
      <c r="B227" s="1" t="s">
        <v>50</v>
      </c>
      <c r="C227" s="2" t="n">
        <v>44678</v>
      </c>
      <c r="D227" s="0" t="s">
        <v>34</v>
      </c>
      <c r="E227" s="0" t="s">
        <v>15</v>
      </c>
      <c r="F227" s="0" t="s">
        <v>16</v>
      </c>
      <c r="G227" s="0" t="s">
        <v>17</v>
      </c>
      <c r="H227" s="0" t="s">
        <v>25</v>
      </c>
      <c r="I227" s="0" t="s">
        <v>19</v>
      </c>
      <c r="J227" s="0" t="n">
        <v>5.5</v>
      </c>
      <c r="L227" s="0" t="s">
        <v>20</v>
      </c>
    </row>
    <row r="228" customFormat="false" ht="15" hidden="false" customHeight="false" outlineLevel="0" collapsed="false">
      <c r="A228" s="0" t="s">
        <v>12</v>
      </c>
      <c r="B228" s="1" t="s">
        <v>50</v>
      </c>
      <c r="C228" s="2" t="n">
        <v>44678</v>
      </c>
      <c r="D228" s="0" t="s">
        <v>34</v>
      </c>
      <c r="E228" s="0" t="s">
        <v>15</v>
      </c>
      <c r="F228" s="0" t="s">
        <v>16</v>
      </c>
      <c r="G228" s="0" t="s">
        <v>17</v>
      </c>
      <c r="H228" s="0" t="s">
        <v>25</v>
      </c>
      <c r="I228" s="0" t="s">
        <v>19</v>
      </c>
      <c r="J228" s="0" t="n">
        <v>9.4</v>
      </c>
      <c r="L228" s="0" t="s">
        <v>20</v>
      </c>
    </row>
    <row r="229" customFormat="false" ht="15" hidden="false" customHeight="false" outlineLevel="0" collapsed="false">
      <c r="A229" s="0" t="s">
        <v>12</v>
      </c>
      <c r="B229" s="1" t="s">
        <v>50</v>
      </c>
      <c r="C229" s="2" t="n">
        <v>44678</v>
      </c>
      <c r="D229" s="0" t="s">
        <v>34</v>
      </c>
      <c r="E229" s="0" t="s">
        <v>15</v>
      </c>
      <c r="F229" s="0" t="s">
        <v>16</v>
      </c>
      <c r="G229" s="0" t="s">
        <v>17</v>
      </c>
      <c r="H229" s="0" t="s">
        <v>25</v>
      </c>
      <c r="I229" s="0" t="s">
        <v>19</v>
      </c>
      <c r="J229" s="0" t="n">
        <v>7.6</v>
      </c>
      <c r="L229" s="0" t="s">
        <v>20</v>
      </c>
    </row>
    <row r="230" customFormat="false" ht="15" hidden="false" customHeight="false" outlineLevel="0" collapsed="false">
      <c r="A230" s="0" t="s">
        <v>12</v>
      </c>
      <c r="B230" s="1" t="s">
        <v>50</v>
      </c>
      <c r="C230" s="2" t="n">
        <v>44678</v>
      </c>
      <c r="D230" s="0" t="s">
        <v>34</v>
      </c>
      <c r="E230" s="0" t="s">
        <v>15</v>
      </c>
      <c r="F230" s="0" t="s">
        <v>16</v>
      </c>
      <c r="G230" s="0" t="s">
        <v>17</v>
      </c>
      <c r="H230" s="0" t="s">
        <v>25</v>
      </c>
      <c r="I230" s="0" t="s">
        <v>19</v>
      </c>
      <c r="J230" s="0" t="n">
        <v>12.8</v>
      </c>
      <c r="K230" s="0" t="n">
        <v>13.6</v>
      </c>
      <c r="L230" s="0" t="s">
        <v>20</v>
      </c>
    </row>
    <row r="231" customFormat="false" ht="15" hidden="false" customHeight="false" outlineLevel="0" collapsed="false">
      <c r="A231" s="0" t="s">
        <v>12</v>
      </c>
      <c r="B231" s="1" t="s">
        <v>50</v>
      </c>
      <c r="C231" s="2" t="n">
        <v>44678</v>
      </c>
      <c r="D231" s="0" t="s">
        <v>34</v>
      </c>
      <c r="E231" s="0" t="s">
        <v>15</v>
      </c>
      <c r="F231" s="0" t="s">
        <v>16</v>
      </c>
      <c r="G231" s="0" t="s">
        <v>17</v>
      </c>
      <c r="H231" s="0" t="s">
        <v>25</v>
      </c>
      <c r="I231" s="0" t="s">
        <v>19</v>
      </c>
      <c r="J231" s="0" t="n">
        <v>6.9</v>
      </c>
      <c r="L231" s="0" t="s">
        <v>20</v>
      </c>
    </row>
    <row r="232" customFormat="false" ht="15" hidden="false" customHeight="false" outlineLevel="0" collapsed="false">
      <c r="A232" s="0" t="s">
        <v>12</v>
      </c>
      <c r="B232" s="1" t="s">
        <v>50</v>
      </c>
      <c r="C232" s="2" t="n">
        <v>44678</v>
      </c>
      <c r="D232" s="0" t="s">
        <v>34</v>
      </c>
      <c r="E232" s="0" t="s">
        <v>15</v>
      </c>
      <c r="F232" s="0" t="s">
        <v>16</v>
      </c>
      <c r="G232" s="0" t="s">
        <v>17</v>
      </c>
      <c r="H232" s="0" t="s">
        <v>25</v>
      </c>
      <c r="I232" s="0" t="s">
        <v>19</v>
      </c>
      <c r="J232" s="0" t="n">
        <v>19.9</v>
      </c>
      <c r="L232" s="0" t="s">
        <v>20</v>
      </c>
    </row>
    <row r="233" customFormat="false" ht="15" hidden="false" customHeight="false" outlineLevel="0" collapsed="false">
      <c r="A233" s="0" t="s">
        <v>12</v>
      </c>
      <c r="B233" s="1" t="s">
        <v>50</v>
      </c>
      <c r="C233" s="2" t="n">
        <v>44678</v>
      </c>
      <c r="D233" s="0" t="s">
        <v>34</v>
      </c>
      <c r="E233" s="0" t="s">
        <v>15</v>
      </c>
      <c r="F233" s="0" t="s">
        <v>16</v>
      </c>
      <c r="G233" s="0" t="s">
        <v>17</v>
      </c>
      <c r="H233" s="0" t="s">
        <v>25</v>
      </c>
      <c r="I233" s="0" t="s">
        <v>19</v>
      </c>
      <c r="J233" s="0" t="n">
        <v>14.9</v>
      </c>
      <c r="L233" s="0" t="s">
        <v>20</v>
      </c>
    </row>
    <row r="234" customFormat="false" ht="15" hidden="false" customHeight="false" outlineLevel="0" collapsed="false">
      <c r="A234" s="0" t="s">
        <v>12</v>
      </c>
      <c r="B234" s="1" t="s">
        <v>50</v>
      </c>
      <c r="C234" s="2" t="n">
        <v>44678</v>
      </c>
      <c r="D234" s="0" t="s">
        <v>34</v>
      </c>
      <c r="E234" s="0" t="s">
        <v>15</v>
      </c>
      <c r="F234" s="0" t="s">
        <v>16</v>
      </c>
      <c r="G234" s="0" t="s">
        <v>17</v>
      </c>
      <c r="H234" s="0" t="s">
        <v>35</v>
      </c>
      <c r="I234" s="0" t="s">
        <v>19</v>
      </c>
      <c r="J234" s="0" t="n">
        <v>31</v>
      </c>
      <c r="L234" s="0" t="s">
        <v>21</v>
      </c>
    </row>
    <row r="235" customFormat="false" ht="15" hidden="false" customHeight="false" outlineLevel="0" collapsed="false">
      <c r="A235" s="0" t="s">
        <v>12</v>
      </c>
      <c r="B235" s="1" t="s">
        <v>50</v>
      </c>
      <c r="C235" s="2" t="n">
        <v>44678</v>
      </c>
      <c r="D235" s="0" t="s">
        <v>34</v>
      </c>
      <c r="E235" s="0" t="s">
        <v>15</v>
      </c>
      <c r="F235" s="0" t="s">
        <v>16</v>
      </c>
      <c r="G235" s="0" t="s">
        <v>17</v>
      </c>
      <c r="H235" s="0" t="s">
        <v>26</v>
      </c>
      <c r="I235" s="0" t="s">
        <v>19</v>
      </c>
      <c r="J235" s="0" t="n">
        <v>30</v>
      </c>
      <c r="L235" s="0" t="s">
        <v>21</v>
      </c>
    </row>
    <row r="236" customFormat="false" ht="15" hidden="false" customHeight="false" outlineLevel="0" collapsed="false">
      <c r="A236" s="0" t="s">
        <v>12</v>
      </c>
      <c r="B236" s="1" t="s">
        <v>50</v>
      </c>
      <c r="C236" s="2" t="n">
        <v>44678</v>
      </c>
      <c r="D236" s="0" t="s">
        <v>34</v>
      </c>
      <c r="E236" s="0" t="s">
        <v>15</v>
      </c>
      <c r="F236" s="0" t="s">
        <v>16</v>
      </c>
      <c r="G236" s="0" t="s">
        <v>17</v>
      </c>
      <c r="H236" s="0" t="s">
        <v>27</v>
      </c>
      <c r="I236" s="0" t="s">
        <v>19</v>
      </c>
      <c r="J236" s="0" t="n">
        <v>47.4</v>
      </c>
      <c r="K236" s="0" t="n">
        <v>21.2</v>
      </c>
      <c r="L236" s="0" t="s">
        <v>20</v>
      </c>
    </row>
    <row r="237" customFormat="false" ht="15" hidden="false" customHeight="false" outlineLevel="0" collapsed="false">
      <c r="A237" s="0" t="s">
        <v>12</v>
      </c>
      <c r="B237" s="1" t="s">
        <v>50</v>
      </c>
      <c r="C237" s="2" t="n">
        <v>44678</v>
      </c>
      <c r="D237" s="0" t="s">
        <v>34</v>
      </c>
      <c r="E237" s="0" t="s">
        <v>15</v>
      </c>
      <c r="F237" s="0" t="s">
        <v>44</v>
      </c>
      <c r="G237" s="0" t="s">
        <v>17</v>
      </c>
      <c r="H237" s="0" t="s">
        <v>45</v>
      </c>
      <c r="I237" s="0" t="s">
        <v>19</v>
      </c>
      <c r="J237" s="0" t="n">
        <v>8.2</v>
      </c>
      <c r="L237" s="0" t="s">
        <v>20</v>
      </c>
    </row>
    <row r="238" customFormat="false" ht="15" hidden="false" customHeight="false" outlineLevel="0" collapsed="false">
      <c r="A238" s="0" t="s">
        <v>12</v>
      </c>
      <c r="B238" s="1" t="s">
        <v>50</v>
      </c>
      <c r="C238" s="2" t="n">
        <v>44678</v>
      </c>
      <c r="D238" s="0" t="s">
        <v>34</v>
      </c>
      <c r="E238" s="0" t="s">
        <v>15</v>
      </c>
      <c r="F238" s="0" t="s">
        <v>44</v>
      </c>
      <c r="G238" s="0" t="s">
        <v>17</v>
      </c>
      <c r="H238" s="0" t="s">
        <v>45</v>
      </c>
      <c r="I238" s="0" t="s">
        <v>19</v>
      </c>
      <c r="J238" s="0" t="n">
        <v>6.7</v>
      </c>
      <c r="L238" s="0" t="s">
        <v>20</v>
      </c>
    </row>
    <row r="239" customFormat="false" ht="15" hidden="false" customHeight="false" outlineLevel="0" collapsed="false">
      <c r="A239" s="0" t="s">
        <v>12</v>
      </c>
      <c r="B239" s="1" t="s">
        <v>50</v>
      </c>
      <c r="C239" s="2" t="n">
        <v>44678</v>
      </c>
      <c r="D239" s="0" t="s">
        <v>34</v>
      </c>
      <c r="E239" s="0" t="s">
        <v>15</v>
      </c>
      <c r="F239" s="0" t="s">
        <v>44</v>
      </c>
      <c r="G239" s="0" t="s">
        <v>17</v>
      </c>
      <c r="H239" s="0" t="s">
        <v>45</v>
      </c>
      <c r="I239" s="0" t="s">
        <v>19</v>
      </c>
      <c r="J239" s="0" t="n">
        <v>7.4</v>
      </c>
      <c r="L239" s="0" t="s">
        <v>20</v>
      </c>
    </row>
    <row r="240" customFormat="false" ht="15" hidden="false" customHeight="false" outlineLevel="0" collapsed="false">
      <c r="A240" s="0" t="s">
        <v>12</v>
      </c>
      <c r="B240" s="1" t="s">
        <v>50</v>
      </c>
      <c r="C240" s="2" t="n">
        <v>44678</v>
      </c>
      <c r="D240" s="0" t="s">
        <v>34</v>
      </c>
      <c r="E240" s="0" t="s">
        <v>15</v>
      </c>
      <c r="F240" s="0" t="s">
        <v>44</v>
      </c>
      <c r="G240" s="0" t="s">
        <v>17</v>
      </c>
      <c r="H240" s="0" t="s">
        <v>45</v>
      </c>
      <c r="I240" s="0" t="s">
        <v>19</v>
      </c>
      <c r="J240" s="0" t="n">
        <v>7.6</v>
      </c>
      <c r="L240" s="0" t="s">
        <v>21</v>
      </c>
    </row>
    <row r="241" customFormat="false" ht="15" hidden="false" customHeight="false" outlineLevel="0" collapsed="false">
      <c r="A241" s="0" t="s">
        <v>12</v>
      </c>
      <c r="B241" s="1" t="s">
        <v>50</v>
      </c>
      <c r="C241" s="2" t="n">
        <v>44678</v>
      </c>
      <c r="D241" s="0" t="s">
        <v>34</v>
      </c>
      <c r="E241" s="0" t="s">
        <v>15</v>
      </c>
      <c r="F241" s="0" t="s">
        <v>44</v>
      </c>
      <c r="G241" s="0" t="s">
        <v>17</v>
      </c>
      <c r="H241" s="0" t="s">
        <v>45</v>
      </c>
      <c r="I241" s="0" t="s">
        <v>19</v>
      </c>
      <c r="J241" s="0" t="n">
        <v>8.5</v>
      </c>
      <c r="L241" s="0" t="s">
        <v>20</v>
      </c>
    </row>
    <row r="242" customFormat="false" ht="15" hidden="false" customHeight="false" outlineLevel="0" collapsed="false">
      <c r="A242" s="0" t="s">
        <v>12</v>
      </c>
      <c r="B242" s="1" t="s">
        <v>50</v>
      </c>
      <c r="C242" s="2" t="n">
        <v>44678</v>
      </c>
      <c r="D242" s="0" t="s">
        <v>34</v>
      </c>
      <c r="E242" s="0" t="s">
        <v>15</v>
      </c>
      <c r="F242" s="0" t="s">
        <v>44</v>
      </c>
      <c r="G242" s="0" t="s">
        <v>17</v>
      </c>
      <c r="H242" s="0" t="s">
        <v>45</v>
      </c>
      <c r="I242" s="0" t="s">
        <v>19</v>
      </c>
      <c r="J242" s="0" t="n">
        <v>8.5</v>
      </c>
      <c r="L242" s="0" t="s">
        <v>20</v>
      </c>
    </row>
    <row r="243" customFormat="false" ht="15" hidden="false" customHeight="false" outlineLevel="0" collapsed="false">
      <c r="A243" s="0" t="s">
        <v>28</v>
      </c>
      <c r="B243" s="1" t="n">
        <v>1</v>
      </c>
      <c r="C243" s="2" t="n">
        <v>44678</v>
      </c>
      <c r="D243" s="0" t="s">
        <v>34</v>
      </c>
      <c r="E243" s="0" t="s">
        <v>15</v>
      </c>
      <c r="F243" s="0" t="s">
        <v>44</v>
      </c>
      <c r="G243" s="0" t="s">
        <v>17</v>
      </c>
      <c r="H243" s="0" t="s">
        <v>45</v>
      </c>
      <c r="I243" s="0" t="s">
        <v>19</v>
      </c>
      <c r="J243" s="0" t="n">
        <v>1</v>
      </c>
      <c r="L243" s="0" t="s">
        <v>20</v>
      </c>
    </row>
  </sheetData>
  <autoFilter ref="A1:L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5"/>
  <sheetViews>
    <sheetView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U46" activeCellId="0" sqref="U46"/>
    </sheetView>
  </sheetViews>
  <sheetFormatPr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8.53"/>
    <col collapsed="false" customWidth="true" hidden="false" outlineLevel="0" max="3" min="3" style="0" width="9.71"/>
    <col collapsed="false" customWidth="true" hidden="false" outlineLevel="0" max="7" min="4" style="0" width="8.53"/>
    <col collapsed="false" customWidth="true" hidden="false" outlineLevel="0" max="8" min="8" style="0" width="14.28"/>
    <col collapsed="false" customWidth="true" hidden="false" outlineLevel="0" max="12" min="9" style="0" width="8.53"/>
    <col collapsed="false" customWidth="true" hidden="false" outlineLevel="0" max="14" min="13" style="0" width="15"/>
    <col collapsed="false" customWidth="true" hidden="false" outlineLevel="0" max="15" min="15" style="0" width="14.28"/>
    <col collapsed="false" customWidth="true" hidden="false" outlineLevel="0" max="16" min="16" style="0" width="8.53"/>
    <col collapsed="false" customWidth="true" hidden="false" outlineLevel="0" max="17" min="17" style="0" width="10"/>
    <col collapsed="false" customWidth="true" hidden="false" outlineLevel="0" max="18" min="18" style="0" width="11.28"/>
    <col collapsed="false" customWidth="true" hidden="false" outlineLevel="0" max="20" min="19" style="0" width="8.53"/>
    <col collapsed="false" customWidth="true" hidden="false" outlineLevel="0" max="21" min="21" style="0" width="11.57"/>
    <col collapsed="false" customWidth="true" hidden="false" outlineLevel="0" max="22" min="22" style="0" width="17.43"/>
    <col collapsed="false" customWidth="true" hidden="false" outlineLevel="0" max="23" min="23" style="0" width="18.57"/>
    <col collapsed="false" customWidth="true" hidden="false" outlineLevel="0" max="24" min="24" style="0" width="17.71"/>
    <col collapsed="false" customWidth="true" hidden="false" outlineLevel="0" max="27" min="25" style="0" width="21.57"/>
    <col collapsed="false" customWidth="true" hidden="false" outlineLevel="0" max="1025" min="28" style="0" width="8.53"/>
  </cols>
  <sheetData>
    <row r="1" customFormat="false" ht="15" hidden="false" customHeight="false" outlineLevel="0" collapsed="false">
      <c r="A1" s="0" t="s">
        <v>29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30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51</v>
      </c>
      <c r="O1" s="6"/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57</v>
      </c>
      <c r="V1" s="6" t="s">
        <v>58</v>
      </c>
      <c r="W1" s="6" t="s">
        <v>59</v>
      </c>
      <c r="X1" s="6" t="s">
        <v>60</v>
      </c>
      <c r="Y1" s="6" t="s">
        <v>61</v>
      </c>
      <c r="Z1" s="6" t="s">
        <v>62</v>
      </c>
      <c r="AA1" s="6" t="s">
        <v>63</v>
      </c>
    </row>
    <row r="2" customFormat="false" ht="15" hidden="false" customHeight="false" outlineLevel="0" collapsed="false">
      <c r="A2" s="0" t="s">
        <v>12</v>
      </c>
      <c r="B2" s="1" t="s">
        <v>13</v>
      </c>
      <c r="C2" s="2" t="n">
        <v>44678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11.3</v>
      </c>
      <c r="K2" s="0" t="n">
        <v>7.5</v>
      </c>
      <c r="L2" s="0" t="s">
        <v>20</v>
      </c>
      <c r="M2" s="0" t="n">
        <f aca="false">(INDEX(S:S,MATCH(H2,O:O,0)))*J2^(INDEX(T:T,MATCH(H2,O:O,0)))</f>
        <v>39.0259874905576</v>
      </c>
      <c r="O2" s="0" t="s">
        <v>64</v>
      </c>
      <c r="P2" s="0" t="n">
        <f aca="false">COUNTIF($H$2:$H$36, O2)</f>
        <v>0</v>
      </c>
      <c r="Q2" s="0" t="n">
        <f aca="false">COUNTIFS($H$2:$H$36, O2, $L$2:$L$36, "=Living")</f>
        <v>0</v>
      </c>
      <c r="R2" s="0" t="n">
        <f aca="false">COUNTIFS($H$2:$H$36, O2, $L$2:$L$36, "=Dead")</f>
        <v>0</v>
      </c>
      <c r="S2" s="7" t="n">
        <f aca="false">INDEX(LookupTable!B:B, MATCH(plot1!$O2,LookupTable!A:A,0))</f>
        <v>0.0617</v>
      </c>
      <c r="T2" s="7" t="n">
        <f aca="false">INDEX(LookupTable!C:C, MATCH(plot1!$O2,LookupTable!A:A,0))</f>
        <v>2.5328</v>
      </c>
      <c r="U2" s="7" t="n">
        <f aca="false">PI()*((J2/2)^2)</f>
        <v>100.28749148422</v>
      </c>
      <c r="V2" s="0" t="n">
        <f aca="false">SUMIF(H:H, O2, M:M)</f>
        <v>0</v>
      </c>
      <c r="W2" s="0" t="n">
        <f aca="false">SUMIFS(M:M, H:H, O2, L:L, "=Living" )</f>
        <v>0</v>
      </c>
      <c r="X2" s="0" t="n">
        <f aca="false">SUMIFS(M:M, H:H, O2, L:L, "=Dead" )</f>
        <v>0</v>
      </c>
      <c r="Y2" s="0" t="n">
        <f aca="false">V2/(20*20)</f>
        <v>0</v>
      </c>
      <c r="Z2" s="0" t="n">
        <f aca="false">W2/(20*20)</f>
        <v>0</v>
      </c>
      <c r="AA2" s="0" t="n">
        <f aca="false">X2/(20*20)</f>
        <v>0</v>
      </c>
    </row>
    <row r="3" customFormat="false" ht="15" hidden="false" customHeight="false" outlineLevel="0" collapsed="false">
      <c r="A3" s="0" t="s">
        <v>12</v>
      </c>
      <c r="B3" s="1" t="s">
        <v>13</v>
      </c>
      <c r="C3" s="2" t="n">
        <v>44678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n">
        <v>11.4</v>
      </c>
      <c r="L3" s="0" t="s">
        <v>21</v>
      </c>
      <c r="M3" s="0" t="n">
        <f aca="false">(INDEX(S:S,MATCH(H3,O:O,0)))*J3^(INDEX(T:T,MATCH(H3,O:O,0)))</f>
        <v>39.8709924836828</v>
      </c>
      <c r="O3" s="0" t="s">
        <v>65</v>
      </c>
      <c r="P3" s="0" t="n">
        <f aca="false">COUNTIF($H$2:$H$36, O3)</f>
        <v>0</v>
      </c>
      <c r="Q3" s="0" t="n">
        <f aca="false">COUNTIFS($H$2:$H$36, O3, $L$2:$L$36, "=Living")</f>
        <v>0</v>
      </c>
      <c r="R3" s="0" t="n">
        <f aca="false">COUNTIFS($H$2:$H$36, O3, $L$2:$L$36, "=Dead")</f>
        <v>0</v>
      </c>
      <c r="S3" s="7" t="n">
        <f aca="false">INDEX(LookupTable!B:B, MATCH(plot1!$O3,LookupTable!A:A,0))</f>
        <v>0.1957</v>
      </c>
      <c r="T3" s="7" t="n">
        <f aca="false">INDEX(LookupTable!C:C, MATCH(plot1!$O3,LookupTable!A:A,0))</f>
        <v>2.3916</v>
      </c>
      <c r="U3" s="7" t="n">
        <f aca="false">PI()*((J3/2)^2)</f>
        <v>102.070345315132</v>
      </c>
      <c r="V3" s="0" t="n">
        <f aca="false">SUMIF(H:H, O3, M:M)</f>
        <v>0</v>
      </c>
      <c r="W3" s="0" t="n">
        <f aca="false">SUMIFS(M:M, H:H, O3, L:L, "=Living" )</f>
        <v>0</v>
      </c>
      <c r="X3" s="0" t="n">
        <f aca="false">SUMIFS(M:M, H:H, O3, L:L, "=Dead" )</f>
        <v>0</v>
      </c>
      <c r="Y3" s="0" t="n">
        <f aca="false">V3/(20*20)</f>
        <v>0</v>
      </c>
      <c r="Z3" s="0" t="n">
        <f aca="false">W3/(20*20)</f>
        <v>0</v>
      </c>
      <c r="AA3" s="0" t="n">
        <f aca="false">X3/(20*20)</f>
        <v>0</v>
      </c>
    </row>
    <row r="4" customFormat="false" ht="15" hidden="false" customHeight="false" outlineLevel="0" collapsed="false">
      <c r="A4" s="0" t="s">
        <v>12</v>
      </c>
      <c r="B4" s="1" t="s">
        <v>13</v>
      </c>
      <c r="C4" s="2" t="n">
        <v>44678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19</v>
      </c>
      <c r="J4" s="0" t="n">
        <v>13.1</v>
      </c>
      <c r="L4" s="0" t="s">
        <v>20</v>
      </c>
      <c r="M4" s="0" t="n">
        <f aca="false">(INDEX(S:S,MATCH(H4,O:O,0)))*J4^(INDEX(T:T,MATCH(H4,O:O,0)))</f>
        <v>55.9018245070609</v>
      </c>
      <c r="O4" s="0" t="s">
        <v>66</v>
      </c>
      <c r="P4" s="0" t="n">
        <f aca="false">COUNTIF($H$2:$H$36, O4)</f>
        <v>0</v>
      </c>
      <c r="Q4" s="0" t="n">
        <f aca="false">COUNTIFS($H$2:$H$36, O4, $L$2:$L$36, "=Living")</f>
        <v>0</v>
      </c>
      <c r="R4" s="0" t="n">
        <f aca="false">COUNTIFS($H$2:$H$36, O4, $L$2:$L$36, "=Dead")</f>
        <v>0</v>
      </c>
      <c r="S4" s="7" t="n">
        <f aca="false">INDEX(LookupTable!B:B, MATCH(plot1!$O4,LookupTable!A:A,0))</f>
        <v>0.1599</v>
      </c>
      <c r="T4" s="7" t="n">
        <f aca="false">INDEX(LookupTable!C:C, MATCH(plot1!$O4,LookupTable!A:A,0))</f>
        <v>2.3376</v>
      </c>
      <c r="U4" s="7" t="n">
        <f aca="false">PI()*((J4/2)^2)</f>
        <v>134.782178820636</v>
      </c>
      <c r="V4" s="0" t="n">
        <f aca="false">SUMIF(H:H, O4, M:M)</f>
        <v>0</v>
      </c>
      <c r="W4" s="0" t="n">
        <f aca="false">SUMIFS(M:M, H:H, O4, L:L, "=Living" )</f>
        <v>0</v>
      </c>
      <c r="X4" s="0" t="n">
        <f aca="false">SUMIFS(M:M, H:H, O4, L:L, "=Dead" )</f>
        <v>0</v>
      </c>
      <c r="Y4" s="0" t="n">
        <f aca="false">V4/(20*20)</f>
        <v>0</v>
      </c>
      <c r="Z4" s="0" t="n">
        <f aca="false">W4/(20*20)</f>
        <v>0</v>
      </c>
      <c r="AA4" s="0" t="n">
        <f aca="false">X4/(20*20)</f>
        <v>0</v>
      </c>
    </row>
    <row r="5" customFormat="false" ht="15" hidden="false" customHeight="false" outlineLevel="0" collapsed="false">
      <c r="A5" s="0" t="s">
        <v>12</v>
      </c>
      <c r="B5" s="1" t="s">
        <v>13</v>
      </c>
      <c r="C5" s="2" t="n">
        <v>44678</v>
      </c>
      <c r="D5" s="0" t="s">
        <v>14</v>
      </c>
      <c r="E5" s="0" t="s">
        <v>15</v>
      </c>
      <c r="F5" s="0" t="s">
        <v>16</v>
      </c>
      <c r="G5" s="0" t="s">
        <v>17</v>
      </c>
      <c r="H5" s="0" t="s">
        <v>18</v>
      </c>
      <c r="I5" s="0" t="s">
        <v>19</v>
      </c>
      <c r="J5" s="0" t="n">
        <v>7.6</v>
      </c>
      <c r="L5" s="0" t="s">
        <v>20</v>
      </c>
      <c r="M5" s="0" t="n">
        <f aca="false">(INDEX(S:S,MATCH(H5,O:O,0)))*J5^(INDEX(T:T,MATCH(H5,O:O,0)))</f>
        <v>14.8773769962766</v>
      </c>
      <c r="O5" s="0" t="s">
        <v>67</v>
      </c>
      <c r="P5" s="0" t="n">
        <f aca="false">COUNTIF($H$2:$H$36, O5)</f>
        <v>0</v>
      </c>
      <c r="Q5" s="0" t="n">
        <f aca="false">COUNTIFS($H$2:$H$36, O5, $L$2:$L$36, "=Living")</f>
        <v>0</v>
      </c>
      <c r="R5" s="0" t="n">
        <f aca="false">COUNTIFS($H$2:$H$36, O5, $L$2:$L$36, "=Dead")</f>
        <v>0</v>
      </c>
      <c r="S5" s="7" t="n">
        <f aca="false">INDEX(LookupTable!B:B, MATCH(plot1!$O5,LookupTable!A:A,0))</f>
        <v>0.0983</v>
      </c>
      <c r="T5" s="7" t="n">
        <f aca="false">INDEX(LookupTable!C:C, MATCH(plot1!$O5,LookupTable!A:A,0))</f>
        <v>2.3373</v>
      </c>
      <c r="U5" s="7" t="n">
        <f aca="false">PI()*((J5/2)^2)</f>
        <v>45.3645979178366</v>
      </c>
      <c r="V5" s="0" t="n">
        <f aca="false">SUMIF(H:H, O5, M:M)</f>
        <v>0</v>
      </c>
      <c r="W5" s="0" t="n">
        <f aca="false">SUMIFS(M:M, H:H, O5, L:L, "=Living" )</f>
        <v>0</v>
      </c>
      <c r="X5" s="0" t="n">
        <f aca="false">SUMIFS(M:M, H:H, O5, L:L, "=Dead" )</f>
        <v>0</v>
      </c>
      <c r="Y5" s="0" t="n">
        <f aca="false">V5/(20*20)</f>
        <v>0</v>
      </c>
      <c r="Z5" s="0" t="n">
        <f aca="false">W5/(20*20)</f>
        <v>0</v>
      </c>
      <c r="AA5" s="0" t="n">
        <f aca="false">X5/(20*20)</f>
        <v>0</v>
      </c>
    </row>
    <row r="6" customFormat="false" ht="15" hidden="false" customHeight="false" outlineLevel="0" collapsed="false">
      <c r="A6" s="0" t="s">
        <v>12</v>
      </c>
      <c r="B6" s="1" t="s">
        <v>13</v>
      </c>
      <c r="C6" s="2" t="n">
        <v>44678</v>
      </c>
      <c r="D6" s="0" t="s">
        <v>14</v>
      </c>
      <c r="E6" s="0" t="s">
        <v>15</v>
      </c>
      <c r="F6" s="0" t="s">
        <v>16</v>
      </c>
      <c r="G6" s="0" t="s">
        <v>17</v>
      </c>
      <c r="H6" s="0" t="s">
        <v>22</v>
      </c>
      <c r="I6" s="0" t="s">
        <v>19</v>
      </c>
      <c r="J6" s="0" t="n">
        <v>45.1</v>
      </c>
      <c r="K6" s="0" t="n">
        <v>20.5</v>
      </c>
      <c r="L6" s="0" t="s">
        <v>20</v>
      </c>
      <c r="M6" s="0" t="n">
        <f aca="false">(INDEX(S:S,MATCH(H6,O:O,0)))*J6^(INDEX(T:T,MATCH(H6,O:O,0)))</f>
        <v>1808.4851699479</v>
      </c>
      <c r="O6" s="0" t="s">
        <v>68</v>
      </c>
      <c r="P6" s="0" t="n">
        <f aca="false">COUNTIF($H$2:$H$36, O6)</f>
        <v>0</v>
      </c>
      <c r="Q6" s="0" t="n">
        <f aca="false">COUNTIFS($H$2:$H$36, O6, $L$2:$L$36, "=Living")</f>
        <v>0</v>
      </c>
      <c r="R6" s="0" t="n">
        <f aca="false">COUNTIFS($H$2:$H$36, O6, $L$2:$L$36, "=Dead")</f>
        <v>0</v>
      </c>
      <c r="S6" s="7" t="n">
        <f aca="false">INDEX(LookupTable!B:B, MATCH(plot1!$O6,LookupTable!A:A,0))</f>
        <v>0.0629</v>
      </c>
      <c r="T6" s="7" t="n">
        <f aca="false">INDEX(LookupTable!C:C, MATCH(plot1!$O6,LookupTable!A:A,0))</f>
        <v>2.6606</v>
      </c>
      <c r="U6" s="7" t="n">
        <f aca="false">PI()*((J6/2)^2)</f>
        <v>1597.50771833204</v>
      </c>
      <c r="V6" s="0" t="n">
        <f aca="false">SUMIF(H:H, O6, M:M)</f>
        <v>0</v>
      </c>
      <c r="W6" s="0" t="n">
        <f aca="false">SUMIFS(M:M, H:H, O6, L:L, "=Living" )</f>
        <v>0</v>
      </c>
      <c r="X6" s="0" t="n">
        <f aca="false">SUMIFS(M:M, H:H, O6, L:L, "=Dead" )</f>
        <v>0</v>
      </c>
      <c r="Y6" s="0" t="n">
        <f aca="false">V6/(20*20)</f>
        <v>0</v>
      </c>
      <c r="Z6" s="0" t="n">
        <f aca="false">W6/(20*20)</f>
        <v>0</v>
      </c>
      <c r="AA6" s="0" t="n">
        <f aca="false">X6/(20*20)</f>
        <v>0</v>
      </c>
    </row>
    <row r="7" customFormat="false" ht="15" hidden="false" customHeight="false" outlineLevel="0" collapsed="false">
      <c r="A7" s="0" t="s">
        <v>12</v>
      </c>
      <c r="B7" s="1" t="s">
        <v>13</v>
      </c>
      <c r="C7" s="2" t="n">
        <v>44678</v>
      </c>
      <c r="D7" s="0" t="s">
        <v>14</v>
      </c>
      <c r="E7" s="0" t="s">
        <v>15</v>
      </c>
      <c r="F7" s="0" t="s">
        <v>16</v>
      </c>
      <c r="G7" s="0" t="s">
        <v>17</v>
      </c>
      <c r="H7" s="0" t="s">
        <v>23</v>
      </c>
      <c r="I7" s="0" t="s">
        <v>19</v>
      </c>
      <c r="J7" s="0" t="n">
        <v>26.5</v>
      </c>
      <c r="K7" s="0" t="n">
        <v>11.5</v>
      </c>
      <c r="L7" s="0" t="s">
        <v>20</v>
      </c>
      <c r="M7" s="0" t="n">
        <f aca="false">(INDEX(S:S,MATCH(H7,O:O,0)))*J7^(INDEX(T:T,MATCH(H7,O:O,0)))</f>
        <v>269.952699927326</v>
      </c>
      <c r="O7" s="0" t="s">
        <v>38</v>
      </c>
      <c r="P7" s="0" t="n">
        <f aca="false">COUNTIF($H$2:$H$36, O7)</f>
        <v>0</v>
      </c>
      <c r="Q7" s="0" t="n">
        <f aca="false">COUNTIFS($H$2:$H$36, O7, $L$2:$L$36, "=Living")</f>
        <v>0</v>
      </c>
      <c r="R7" s="0" t="n">
        <f aca="false">COUNTIFS($H$2:$H$36, O7, $L$2:$L$36, "=Dead")</f>
        <v>0</v>
      </c>
      <c r="S7" s="7" t="n">
        <f aca="false">INDEX(LookupTable!B:B, MATCH(plot1!$O7,LookupTable!A:A,0))</f>
        <v>0.1225</v>
      </c>
      <c r="T7" s="7" t="n">
        <f aca="false">INDEX(LookupTable!C:C, MATCH(plot1!$O7,LookupTable!A:A,0))</f>
        <v>2.4253</v>
      </c>
      <c r="U7" s="7" t="n">
        <f aca="false">PI()*((J7/2)^2)</f>
        <v>551.545860245858</v>
      </c>
      <c r="V7" s="0" t="n">
        <f aca="false">SUMIF(H:H, O7, M:M)</f>
        <v>0</v>
      </c>
      <c r="W7" s="0" t="n">
        <f aca="false">SUMIFS(M:M, H:H, O7, L:L, "=Living" )</f>
        <v>0</v>
      </c>
      <c r="X7" s="0" t="n">
        <f aca="false">SUMIFS(M:M, H:H, O7, L:L, "=Dead" )</f>
        <v>0</v>
      </c>
      <c r="Y7" s="0" t="n">
        <f aca="false">V7/(20*20)</f>
        <v>0</v>
      </c>
      <c r="Z7" s="0" t="n">
        <f aca="false">W7/(20*20)</f>
        <v>0</v>
      </c>
      <c r="AA7" s="0" t="n">
        <f aca="false">X7/(20*20)</f>
        <v>0</v>
      </c>
    </row>
    <row r="8" customFormat="false" ht="15" hidden="false" customHeight="false" outlineLevel="0" collapsed="false">
      <c r="A8" s="0" t="s">
        <v>12</v>
      </c>
      <c r="B8" s="1" t="s">
        <v>13</v>
      </c>
      <c r="C8" s="2" t="n">
        <v>44678</v>
      </c>
      <c r="D8" s="0" t="s">
        <v>14</v>
      </c>
      <c r="E8" s="0" t="s">
        <v>15</v>
      </c>
      <c r="F8" s="0" t="s">
        <v>16</v>
      </c>
      <c r="G8" s="0" t="s">
        <v>17</v>
      </c>
      <c r="H8" s="0" t="s">
        <v>23</v>
      </c>
      <c r="I8" s="0" t="s">
        <v>19</v>
      </c>
      <c r="J8" s="0" t="n">
        <v>6.5</v>
      </c>
      <c r="L8" s="0" t="s">
        <v>20</v>
      </c>
      <c r="M8" s="0" t="n">
        <f aca="false">(INDEX(S:S,MATCH(H8,O:O,0)))*J8^(INDEX(T:T,MATCH(H8,O:O,0)))</f>
        <v>11.6996004707855</v>
      </c>
      <c r="O8" s="0" t="s">
        <v>69</v>
      </c>
      <c r="P8" s="0" t="n">
        <f aca="false">COUNTIF($H$2:$H$36, O8)</f>
        <v>0</v>
      </c>
      <c r="Q8" s="0" t="n">
        <f aca="false">COUNTIFS($H$2:$H$36, O8, $L$2:$L$36, "=Living")</f>
        <v>0</v>
      </c>
      <c r="R8" s="0" t="n">
        <f aca="false">COUNTIFS($H$2:$H$36, O8, $L$2:$L$36, "=Dead")</f>
        <v>0</v>
      </c>
      <c r="S8" s="7" t="n">
        <f aca="false">INDEX(LookupTable!B:B, MATCH(plot1!$O8,LookupTable!A:A,0))</f>
        <v>0.0945</v>
      </c>
      <c r="T8" s="7" t="n">
        <f aca="false">INDEX(LookupTable!C:C, MATCH(plot1!$O8,LookupTable!A:A,0))</f>
        <v>2.503</v>
      </c>
      <c r="U8" s="7" t="n">
        <f aca="false">PI()*((J8/2)^2)</f>
        <v>33.1830724035422</v>
      </c>
      <c r="V8" s="0" t="n">
        <f aca="false">SUMIF(H:H, O8, M:M)</f>
        <v>0</v>
      </c>
      <c r="W8" s="0" t="n">
        <f aca="false">SUMIFS(M:M, H:H, O8, L:L, "=Living" )</f>
        <v>0</v>
      </c>
      <c r="X8" s="0" t="n">
        <f aca="false">SUMIFS(M:M, H:H, O8, L:L, "=Dead" )</f>
        <v>0</v>
      </c>
      <c r="Y8" s="0" t="n">
        <f aca="false">V8/(20*20)</f>
        <v>0</v>
      </c>
      <c r="Z8" s="0" t="n">
        <f aca="false">W8/(20*20)</f>
        <v>0</v>
      </c>
      <c r="AA8" s="0" t="n">
        <f aca="false">X8/(20*20)</f>
        <v>0</v>
      </c>
    </row>
    <row r="9" customFormat="false" ht="15" hidden="false" customHeight="false" outlineLevel="0" collapsed="false">
      <c r="A9" s="0" t="s">
        <v>12</v>
      </c>
      <c r="B9" s="1" t="s">
        <v>13</v>
      </c>
      <c r="C9" s="2" t="n">
        <v>44678</v>
      </c>
      <c r="D9" s="0" t="s">
        <v>14</v>
      </c>
      <c r="E9" s="0" t="s">
        <v>15</v>
      </c>
      <c r="F9" s="0" t="s">
        <v>16</v>
      </c>
      <c r="G9" s="0" t="s">
        <v>17</v>
      </c>
      <c r="H9" s="0" t="s">
        <v>23</v>
      </c>
      <c r="I9" s="0" t="s">
        <v>19</v>
      </c>
      <c r="J9" s="0" t="n">
        <v>6</v>
      </c>
      <c r="L9" s="0" t="s">
        <v>20</v>
      </c>
      <c r="M9" s="0" t="n">
        <f aca="false">(INDEX(S:S,MATCH(H9,O:O,0)))*J9^(INDEX(T:T,MATCH(H9,O:O,0)))</f>
        <v>9.78438071969135</v>
      </c>
      <c r="O9" s="0" t="s">
        <v>70</v>
      </c>
      <c r="P9" s="0" t="n">
        <f aca="false">COUNTIF($H$2:$H$36, O9)</f>
        <v>0</v>
      </c>
      <c r="Q9" s="0" t="n">
        <f aca="false">COUNTIFS($H$2:$H$36, O9, $L$2:$L$36, "=Living")</f>
        <v>0</v>
      </c>
      <c r="R9" s="0" t="n">
        <f aca="false">COUNTIFS($H$2:$H$36, O9, $L$2:$L$36, "=Dead")</f>
        <v>0</v>
      </c>
      <c r="S9" s="7" t="n">
        <f aca="false">INDEX(LookupTable!B:B, MATCH(plot1!$O9,LookupTable!A:A,0))</f>
        <v>0.1074</v>
      </c>
      <c r="T9" s="7" t="n">
        <f aca="false">INDEX(LookupTable!C:C, MATCH(plot1!$O9,LookupTable!A:A,0))</f>
        <v>2.4313</v>
      </c>
      <c r="U9" s="7" t="n">
        <f aca="false">PI()*((J9/2)^2)</f>
        <v>28.2743338823081</v>
      </c>
      <c r="V9" s="0" t="n">
        <f aca="false">SUMIF(H:H, O9, M:M)</f>
        <v>0</v>
      </c>
      <c r="W9" s="0" t="n">
        <f aca="false">SUMIFS(M:M, H:H, O9, L:L, "=Living" )</f>
        <v>0</v>
      </c>
      <c r="X9" s="0" t="n">
        <f aca="false">SUMIFS(M:M, H:H, O9, L:L, "=Dead" )</f>
        <v>0</v>
      </c>
      <c r="Y9" s="0" t="n">
        <f aca="false">V9/(20*20)</f>
        <v>0</v>
      </c>
      <c r="Z9" s="0" t="n">
        <f aca="false">W9/(20*20)</f>
        <v>0</v>
      </c>
      <c r="AA9" s="0" t="n">
        <f aca="false">X9/(20*20)</f>
        <v>0</v>
      </c>
    </row>
    <row r="10" customFormat="false" ht="15" hidden="false" customHeight="false" outlineLevel="0" collapsed="false">
      <c r="A10" s="0" t="s">
        <v>12</v>
      </c>
      <c r="B10" s="1" t="s">
        <v>13</v>
      </c>
      <c r="C10" s="2" t="n">
        <v>44678</v>
      </c>
      <c r="D10" s="0" t="s">
        <v>14</v>
      </c>
      <c r="E10" s="0" t="s">
        <v>15</v>
      </c>
      <c r="F10" s="0" t="s">
        <v>16</v>
      </c>
      <c r="G10" s="0" t="s">
        <v>17</v>
      </c>
      <c r="H10" s="0" t="s">
        <v>23</v>
      </c>
      <c r="I10" s="0" t="s">
        <v>19</v>
      </c>
      <c r="J10" s="0" t="n">
        <v>7.2</v>
      </c>
      <c r="L10" s="0" t="s">
        <v>20</v>
      </c>
      <c r="M10" s="0" t="n">
        <f aca="false">(INDEX(S:S,MATCH(H10,O:O,0)))*J10^(INDEX(T:T,MATCH(H10,O:O,0)))</f>
        <v>14.7020108221197</v>
      </c>
      <c r="O10" s="0" t="s">
        <v>71</v>
      </c>
      <c r="P10" s="0" t="n">
        <f aca="false">COUNTIF($H$2:$H$36, O10)</f>
        <v>0</v>
      </c>
      <c r="Q10" s="0" t="n">
        <f aca="false">COUNTIFS($H$2:$H$36, O10, $L$2:$L$36, "=Living")</f>
        <v>0</v>
      </c>
      <c r="R10" s="0" t="n">
        <f aca="false">COUNTIFS($H$2:$H$36, O10, $L$2:$L$36, "=Dead")</f>
        <v>0</v>
      </c>
      <c r="S10" s="7" t="n">
        <f aca="false">INDEX(LookupTable!B:B, MATCH(plot1!$O10,LookupTable!A:A,0))</f>
        <v>0.0991</v>
      </c>
      <c r="T10" s="7" t="n">
        <f aca="false">INDEX(LookupTable!C:C, MATCH(plot1!$O10,LookupTable!A:A,0))</f>
        <v>2.3617</v>
      </c>
      <c r="U10" s="7" t="n">
        <f aca="false">PI()*((J10/2)^2)</f>
        <v>40.7150407905237</v>
      </c>
      <c r="V10" s="0" t="n">
        <f aca="false">SUMIF(H:H, O10, M:M)</f>
        <v>0</v>
      </c>
      <c r="W10" s="0" t="n">
        <f aca="false">SUMIFS(M:M, H:H, O10, L:L, "=Living" )</f>
        <v>0</v>
      </c>
      <c r="X10" s="0" t="n">
        <f aca="false">SUMIFS(M:M, H:H, O10, L:L, "=Dead" )</f>
        <v>0</v>
      </c>
      <c r="Y10" s="0" t="n">
        <f aca="false">V10/(20*20)</f>
        <v>0</v>
      </c>
      <c r="Z10" s="0" t="n">
        <f aca="false">W10/(20*20)</f>
        <v>0</v>
      </c>
      <c r="AA10" s="0" t="n">
        <f aca="false">X10/(20*20)</f>
        <v>0</v>
      </c>
    </row>
    <row r="11" customFormat="false" ht="15" hidden="false" customHeight="false" outlineLevel="0" collapsed="false">
      <c r="A11" s="0" t="s">
        <v>12</v>
      </c>
      <c r="B11" s="1" t="s">
        <v>13</v>
      </c>
      <c r="C11" s="2" t="n">
        <v>44678</v>
      </c>
      <c r="D11" s="0" t="s">
        <v>14</v>
      </c>
      <c r="E11" s="0" t="s">
        <v>15</v>
      </c>
      <c r="F11" s="0" t="s">
        <v>16</v>
      </c>
      <c r="G11" s="0" t="s">
        <v>17</v>
      </c>
      <c r="H11" s="0" t="s">
        <v>23</v>
      </c>
      <c r="I11" s="0" t="s">
        <v>19</v>
      </c>
      <c r="J11" s="0" t="n">
        <v>16.4</v>
      </c>
      <c r="L11" s="0" t="s">
        <v>20</v>
      </c>
      <c r="M11" s="0" t="n">
        <f aca="false">(INDEX(S:S,MATCH(H11,O:O,0)))*J11^(INDEX(T:T,MATCH(H11,O:O,0)))</f>
        <v>92.4363079587534</v>
      </c>
      <c r="O11" s="0" t="s">
        <v>72</v>
      </c>
      <c r="P11" s="0" t="n">
        <f aca="false">COUNTIF($H$2:$H$36, O11)</f>
        <v>0</v>
      </c>
      <c r="Q11" s="0" t="n">
        <f aca="false">COUNTIFS($H$2:$H$36, O11, $L$2:$L$36, "=Living")</f>
        <v>0</v>
      </c>
      <c r="R11" s="0" t="n">
        <f aca="false">COUNTIFS($H$2:$H$36, O11, $L$2:$L$36, "=Dead")</f>
        <v>0</v>
      </c>
      <c r="S11" s="7" t="n">
        <f aca="false">INDEX(LookupTable!B:B, MATCH(plot1!$O11,LookupTable!A:A,0))</f>
        <v>0.1218</v>
      </c>
      <c r="T11" s="7" t="n">
        <f aca="false">INDEX(LookupTable!C:C, MATCH(plot1!$O11,LookupTable!A:A,0))</f>
        <v>2.3123</v>
      </c>
      <c r="U11" s="7" t="n">
        <f aca="false">PI()*((J11/2)^2)</f>
        <v>211.240690027378</v>
      </c>
      <c r="V11" s="0" t="n">
        <f aca="false">SUMIF(H:H, O11, M:M)</f>
        <v>0</v>
      </c>
      <c r="W11" s="0" t="n">
        <f aca="false">SUMIFS(M:M, H:H, O11, L:L, "=Living" )</f>
        <v>0</v>
      </c>
      <c r="X11" s="0" t="n">
        <f aca="false">SUMIFS(M:M, H:H, O11, L:L, "=Dead" )</f>
        <v>0</v>
      </c>
      <c r="Y11" s="0" t="n">
        <f aca="false">V11/(20*20)</f>
        <v>0</v>
      </c>
      <c r="Z11" s="0" t="n">
        <f aca="false">W11/(20*20)</f>
        <v>0</v>
      </c>
      <c r="AA11" s="0" t="n">
        <f aca="false">X11/(20*20)</f>
        <v>0</v>
      </c>
    </row>
    <row r="12" customFormat="false" ht="15" hidden="false" customHeight="false" outlineLevel="0" collapsed="false">
      <c r="A12" s="0" t="s">
        <v>12</v>
      </c>
      <c r="B12" s="1" t="s">
        <v>13</v>
      </c>
      <c r="C12" s="2" t="n">
        <v>44678</v>
      </c>
      <c r="D12" s="0" t="s">
        <v>14</v>
      </c>
      <c r="E12" s="0" t="s">
        <v>15</v>
      </c>
      <c r="F12" s="0" t="s">
        <v>16</v>
      </c>
      <c r="G12" s="0" t="s">
        <v>17</v>
      </c>
      <c r="H12" s="0" t="s">
        <v>23</v>
      </c>
      <c r="I12" s="0" t="s">
        <v>19</v>
      </c>
      <c r="J12" s="0" t="n">
        <v>21.1</v>
      </c>
      <c r="L12" s="0" t="s">
        <v>20</v>
      </c>
      <c r="M12" s="0" t="n">
        <f aca="false">(INDEX(S:S,MATCH(H12,O:O,0)))*J12^(INDEX(T:T,MATCH(H12,O:O,0)))</f>
        <v>162.279169421739</v>
      </c>
      <c r="O12" s="0" t="s">
        <v>18</v>
      </c>
      <c r="P12" s="0" t="n">
        <f aca="false">COUNTIF($H$2:$H$36, O12)</f>
        <v>4</v>
      </c>
      <c r="Q12" s="0" t="n">
        <f aca="false">COUNTIFS($H$2:$H$36, O12, $L$2:$L$36, "=Living")</f>
        <v>3</v>
      </c>
      <c r="R12" s="0" t="n">
        <f aca="false">COUNTIFS($H$2:$H$36, O12, $L$2:$L$36, "=Dead")</f>
        <v>1</v>
      </c>
      <c r="S12" s="7" t="n">
        <f aca="false">INDEX(LookupTable!B:B, MATCH(plot1!$O12,LookupTable!A:A,0))</f>
        <v>0.1074</v>
      </c>
      <c r="T12" s="7" t="n">
        <f aca="false">INDEX(LookupTable!C:C, MATCH(plot1!$O12,LookupTable!A:A,0))</f>
        <v>2.4313</v>
      </c>
      <c r="U12" s="7" t="n">
        <f aca="false">PI()*((J12/2)^2)</f>
        <v>349.667116326178</v>
      </c>
      <c r="V12" s="0" t="n">
        <f aca="false">SUMIF(H:H, O12, M:M)</f>
        <v>149.676181477578</v>
      </c>
      <c r="W12" s="0" t="n">
        <f aca="false">SUMIFS(M:M, H:H, O12, L:L, "=Living" )</f>
        <v>109.805188993895</v>
      </c>
      <c r="X12" s="0" t="n">
        <f aca="false">SUMIFS(M:M, H:H, O12, L:L, "=Dead" )</f>
        <v>39.8709924836828</v>
      </c>
      <c r="Y12" s="0" t="n">
        <f aca="false">V12/(20*20)</f>
        <v>0.374190453693945</v>
      </c>
      <c r="Z12" s="0" t="n">
        <f aca="false">W12/(20*20)</f>
        <v>0.274512972484738</v>
      </c>
      <c r="AA12" s="0" t="n">
        <f aca="false">X12/(20*20)</f>
        <v>0.0996774812092071</v>
      </c>
    </row>
    <row r="13" customFormat="false" ht="15" hidden="false" customHeight="false" outlineLevel="0" collapsed="false">
      <c r="A13" s="0" t="s">
        <v>12</v>
      </c>
      <c r="B13" s="1" t="s">
        <v>13</v>
      </c>
      <c r="C13" s="2" t="n">
        <v>44678</v>
      </c>
      <c r="D13" s="0" t="s">
        <v>14</v>
      </c>
      <c r="E13" s="0" t="s">
        <v>15</v>
      </c>
      <c r="F13" s="0" t="s">
        <v>16</v>
      </c>
      <c r="G13" s="0" t="s">
        <v>17</v>
      </c>
      <c r="H13" s="0" t="s">
        <v>23</v>
      </c>
      <c r="I13" s="0" t="s">
        <v>19</v>
      </c>
      <c r="J13" s="0" t="n">
        <v>7.6</v>
      </c>
      <c r="L13" s="0" t="s">
        <v>20</v>
      </c>
      <c r="M13" s="0" t="n">
        <f aca="false">(INDEX(S:S,MATCH(H13,O:O,0)))*J13^(INDEX(T:T,MATCH(H13,O:O,0)))</f>
        <v>16.5889698399811</v>
      </c>
      <c r="O13" s="0" t="s">
        <v>35</v>
      </c>
      <c r="P13" s="0" t="n">
        <f aca="false">COUNTIF($H$2:$H$36, O13)</f>
        <v>0</v>
      </c>
      <c r="Q13" s="0" t="n">
        <f aca="false">COUNTIFS($H$2:$H$36, O13, $L$2:$L$36, "=Living")</f>
        <v>0</v>
      </c>
      <c r="R13" s="0" t="n">
        <f aca="false">COUNTIFS($H$2:$H$36, O13, $L$2:$L$36, "=Dead")</f>
        <v>0</v>
      </c>
      <c r="S13" s="7" t="n">
        <f aca="false">INDEX(LookupTable!B:B, MATCH(plot1!$O13,LookupTable!A:A,0))</f>
        <v>0.1074</v>
      </c>
      <c r="T13" s="7" t="n">
        <f aca="false">INDEX(LookupTable!C:C, MATCH(plot1!$O13,LookupTable!A:A,0))</f>
        <v>2.4313</v>
      </c>
      <c r="U13" s="7" t="n">
        <f aca="false">PI()*((J13/2)^2)</f>
        <v>45.3645979178366</v>
      </c>
      <c r="V13" s="0" t="n">
        <f aca="false">SUMIF(H:H, O13, M:M)</f>
        <v>0</v>
      </c>
      <c r="W13" s="0" t="n">
        <f aca="false">SUMIFS(M:M, H:H, O13, L:L, "=Living" )</f>
        <v>0</v>
      </c>
      <c r="X13" s="0" t="n">
        <f aca="false">SUMIFS(M:M, H:H, O13, L:L, "=Dead" )</f>
        <v>0</v>
      </c>
      <c r="Y13" s="0" t="n">
        <f aca="false">V13/(20*20)</f>
        <v>0</v>
      </c>
      <c r="Z13" s="0" t="n">
        <f aca="false">W13/(20*20)</f>
        <v>0</v>
      </c>
      <c r="AA13" s="0" t="n">
        <f aca="false">X13/(20*20)</f>
        <v>0</v>
      </c>
    </row>
    <row r="14" customFormat="false" ht="15" hidden="false" customHeight="false" outlineLevel="0" collapsed="false">
      <c r="A14" s="0" t="s">
        <v>12</v>
      </c>
      <c r="B14" s="1" t="s">
        <v>13</v>
      </c>
      <c r="C14" s="2" t="n">
        <v>44678</v>
      </c>
      <c r="D14" s="0" t="s">
        <v>14</v>
      </c>
      <c r="E14" s="0" t="s">
        <v>15</v>
      </c>
      <c r="F14" s="0" t="s">
        <v>16</v>
      </c>
      <c r="G14" s="0" t="s">
        <v>17</v>
      </c>
      <c r="H14" s="0" t="s">
        <v>23</v>
      </c>
      <c r="I14" s="0" t="s">
        <v>19</v>
      </c>
      <c r="J14" s="0" t="n">
        <v>30.7</v>
      </c>
      <c r="L14" s="0" t="s">
        <v>20</v>
      </c>
      <c r="M14" s="0" t="n">
        <f aca="false">(INDEX(S:S,MATCH(H14,O:O,0)))*J14^(INDEX(T:T,MATCH(H14,O:O,0)))</f>
        <v>374.960213984645</v>
      </c>
      <c r="O14" s="0" t="s">
        <v>73</v>
      </c>
      <c r="P14" s="0" t="n">
        <f aca="false">COUNTIF($H$2:$H$36, O14)</f>
        <v>0</v>
      </c>
      <c r="Q14" s="0" t="n">
        <f aca="false">COUNTIFS($H$2:$H$36, O14, $L$2:$L$36, "=Living")</f>
        <v>0</v>
      </c>
      <c r="R14" s="0" t="n">
        <f aca="false">COUNTIFS($H$2:$H$36, O14, $L$2:$L$36, "=Dead")</f>
        <v>0</v>
      </c>
      <c r="S14" s="7" t="n">
        <f aca="false">INDEX(LookupTable!B:B, MATCH(plot1!$O14,LookupTable!A:A,0))</f>
        <v>0.1556</v>
      </c>
      <c r="T14" s="7" t="n">
        <f aca="false">INDEX(LookupTable!C:C, MATCH(plot1!$O14,LookupTable!A:A,0))</f>
        <v>2.1948</v>
      </c>
      <c r="U14" s="7" t="n">
        <f aca="false">PI()*((J14/2)^2)</f>
        <v>740.229915020461</v>
      </c>
      <c r="V14" s="0" t="n">
        <f aca="false">SUMIF(H:H, O14, M:M)</f>
        <v>0</v>
      </c>
      <c r="W14" s="0" t="n">
        <f aca="false">SUMIFS(M:M, H:H, O14, L:L, "=Living" )</f>
        <v>0</v>
      </c>
      <c r="X14" s="0" t="n">
        <f aca="false">SUMIFS(M:M, H:H, O14, L:L, "=Dead" )</f>
        <v>0</v>
      </c>
      <c r="Y14" s="0" t="n">
        <f aca="false">V14/(20*20)</f>
        <v>0</v>
      </c>
      <c r="Z14" s="0" t="n">
        <f aca="false">W14/(20*20)</f>
        <v>0</v>
      </c>
      <c r="AA14" s="0" t="n">
        <f aca="false">X14/(20*20)</f>
        <v>0</v>
      </c>
    </row>
    <row r="15" customFormat="false" ht="15" hidden="false" customHeight="false" outlineLevel="0" collapsed="false">
      <c r="A15" s="0" t="s">
        <v>12</v>
      </c>
      <c r="B15" s="1" t="s">
        <v>13</v>
      </c>
      <c r="C15" s="2" t="n">
        <v>44678</v>
      </c>
      <c r="D15" s="0" t="s">
        <v>14</v>
      </c>
      <c r="E15" s="0" t="s">
        <v>15</v>
      </c>
      <c r="F15" s="0" t="s">
        <v>16</v>
      </c>
      <c r="G15" s="0" t="s">
        <v>17</v>
      </c>
      <c r="H15" s="0" t="s">
        <v>23</v>
      </c>
      <c r="I15" s="0" t="s">
        <v>19</v>
      </c>
      <c r="J15" s="0" t="n">
        <v>13</v>
      </c>
      <c r="L15" s="0" t="s">
        <v>20</v>
      </c>
      <c r="M15" s="0" t="n">
        <f aca="false">(INDEX(S:S,MATCH(H15,O:O,0)))*J15^(INDEX(T:T,MATCH(H15,O:O,0)))</f>
        <v>55.0163055855481</v>
      </c>
      <c r="O15" s="0" t="s">
        <v>23</v>
      </c>
      <c r="P15" s="0" t="n">
        <f aca="false">COUNTIF($H$2:$H$36, O15)</f>
        <v>11</v>
      </c>
      <c r="Q15" s="0" t="n">
        <f aca="false">COUNTIFS($H$2:$H$36, O15, $L$2:$L$36, "=Living")</f>
        <v>11</v>
      </c>
      <c r="R15" s="0" t="n">
        <f aca="false">COUNTIFS($H$2:$H$36, O15, $L$2:$L$36, "=Dead")</f>
        <v>0</v>
      </c>
      <c r="S15" s="7" t="n">
        <f aca="false">INDEX(LookupTable!B:B, MATCH(plot1!$O15,LookupTable!A:A,0))</f>
        <v>0.1789</v>
      </c>
      <c r="T15" s="7" t="n">
        <f aca="false">INDEX(LookupTable!C:C, MATCH(plot1!$O15,LookupTable!A:A,0))</f>
        <v>2.2334</v>
      </c>
      <c r="U15" s="7" t="n">
        <f aca="false">PI()*((J15/2)^2)</f>
        <v>132.732289614169</v>
      </c>
      <c r="V15" s="0" t="n">
        <f aca="false">SUMIF(H:H, O15, M:M)</f>
        <v>2298.87260194287</v>
      </c>
      <c r="W15" s="0" t="n">
        <f aca="false">SUMIFS(M:M, H:H, O15, L:L, "=Living" )</f>
        <v>2298.87260194287</v>
      </c>
      <c r="X15" s="0" t="n">
        <f aca="false">SUMIFS(M:M, H:H, O15, L:L, "=Dead" )</f>
        <v>0</v>
      </c>
      <c r="Y15" s="0" t="n">
        <f aca="false">V15/(20*20)</f>
        <v>5.74718150485718</v>
      </c>
      <c r="Z15" s="0" t="n">
        <f aca="false">W15/(20*20)</f>
        <v>5.74718150485718</v>
      </c>
      <c r="AA15" s="0" t="n">
        <f aca="false">X15/(20*20)</f>
        <v>0</v>
      </c>
    </row>
    <row r="16" customFormat="false" ht="15" hidden="false" customHeight="false" outlineLevel="0" collapsed="false">
      <c r="A16" s="0" t="s">
        <v>12</v>
      </c>
      <c r="B16" s="1" t="s">
        <v>13</v>
      </c>
      <c r="C16" s="2" t="n">
        <v>44678</v>
      </c>
      <c r="D16" s="0" t="s">
        <v>14</v>
      </c>
      <c r="E16" s="0" t="s">
        <v>15</v>
      </c>
      <c r="F16" s="0" t="s">
        <v>16</v>
      </c>
      <c r="G16" s="0" t="s">
        <v>17</v>
      </c>
      <c r="H16" s="0" t="s">
        <v>23</v>
      </c>
      <c r="I16" s="0" t="s">
        <v>19</v>
      </c>
      <c r="J16" s="0" t="n">
        <v>6.4</v>
      </c>
      <c r="L16" s="0" t="s">
        <v>20</v>
      </c>
      <c r="M16" s="0" t="n">
        <f aca="false">(INDEX(S:S,MATCH(H16,O:O,0)))*J16^(INDEX(T:T,MATCH(H16,O:O,0)))</f>
        <v>11.3014116558826</v>
      </c>
      <c r="O16" s="0" t="s">
        <v>24</v>
      </c>
      <c r="P16" s="0" t="n">
        <f aca="false">COUNTIF($H$2:$H$36, O16)</f>
        <v>3</v>
      </c>
      <c r="Q16" s="0" t="n">
        <f aca="false">COUNTIFS($H$2:$H$36, O16, $L$2:$L$36, "=Living")</f>
        <v>3</v>
      </c>
      <c r="R16" s="0" t="n">
        <f aca="false">COUNTIFS($H$2:$H$36, O16, $L$2:$L$36, "=Dead")</f>
        <v>0</v>
      </c>
      <c r="S16" s="7" t="n">
        <f aca="false">INDEX(LookupTable!B:B, MATCH(plot1!$O16,LookupTable!A:A,0))</f>
        <v>0.0643</v>
      </c>
      <c r="T16" s="7" t="n">
        <f aca="false">INDEX(LookupTable!C:C, MATCH(plot1!$O16,LookupTable!A:A,0))</f>
        <v>2.6598</v>
      </c>
      <c r="U16" s="7" t="n">
        <f aca="false">PI()*((J16/2)^2)</f>
        <v>32.1699087727595</v>
      </c>
      <c r="V16" s="0" t="n">
        <f aca="false">SUMIF(H:H, O16, M:M)</f>
        <v>7237.8008080457</v>
      </c>
      <c r="W16" s="0" t="n">
        <f aca="false">SUMIFS(M:M, H:H, O16, L:L, "=Living" )</f>
        <v>7237.8008080457</v>
      </c>
      <c r="X16" s="0" t="n">
        <f aca="false">SUMIFS(M:M, H:H, O16, L:L, "=Dead" )</f>
        <v>0</v>
      </c>
      <c r="Y16" s="0" t="n">
        <f aca="false">V16/(20*20)</f>
        <v>18.0945020201143</v>
      </c>
      <c r="Z16" s="0" t="n">
        <f aca="false">W16/(20*20)</f>
        <v>18.0945020201143</v>
      </c>
      <c r="AA16" s="0" t="n">
        <f aca="false">X16/(20*20)</f>
        <v>0</v>
      </c>
    </row>
    <row r="17" customFormat="false" ht="15" hidden="false" customHeight="false" outlineLevel="0" collapsed="false">
      <c r="A17" s="0" t="s">
        <v>12</v>
      </c>
      <c r="B17" s="1" t="s">
        <v>13</v>
      </c>
      <c r="C17" s="2" t="n">
        <v>44678</v>
      </c>
      <c r="D17" s="0" t="s">
        <v>14</v>
      </c>
      <c r="E17" s="0" t="s">
        <v>15</v>
      </c>
      <c r="F17" s="0" t="s">
        <v>16</v>
      </c>
      <c r="G17" s="0" t="s">
        <v>17</v>
      </c>
      <c r="H17" s="0" t="s">
        <v>23</v>
      </c>
      <c r="I17" s="0" t="s">
        <v>19</v>
      </c>
      <c r="J17" s="0" t="n">
        <v>53.2</v>
      </c>
      <c r="L17" s="0" t="s">
        <v>20</v>
      </c>
      <c r="M17" s="0" t="n">
        <f aca="false">(INDEX(S:S,MATCH(H17,O:O,0)))*J17^(INDEX(T:T,MATCH(H17,O:O,0)))</f>
        <v>1280.1515315564</v>
      </c>
      <c r="O17" s="0" t="s">
        <v>74</v>
      </c>
      <c r="P17" s="0" t="n">
        <f aca="false">COUNTIF($H$2:$H$36, O17)</f>
        <v>0</v>
      </c>
      <c r="Q17" s="0" t="n">
        <f aca="false">COUNTIFS($H$2:$H$36, O17, $L$2:$L$36, "=Living")</f>
        <v>0</v>
      </c>
      <c r="R17" s="0" t="n">
        <f aca="false">COUNTIFS($H$2:$H$36, O17, $L$2:$L$36, "=Dead")</f>
        <v>0</v>
      </c>
      <c r="S17" s="7" t="n">
        <f aca="false">INDEX(LookupTable!B:B, MATCH(plot1!$O17,LookupTable!A:A,0))</f>
        <v>0.0778</v>
      </c>
      <c r="T17" s="7" t="n">
        <f aca="false">INDEX(LookupTable!C:C, MATCH(plot1!$O17,LookupTable!A:A,0))</f>
        <v>2.4171</v>
      </c>
      <c r="U17" s="7" t="n">
        <f aca="false">PI()*((J17/2)^2)</f>
        <v>2222.86529797399</v>
      </c>
      <c r="V17" s="0" t="n">
        <f aca="false">SUMIF(H:H, O17, M:M)</f>
        <v>0</v>
      </c>
      <c r="W17" s="0" t="n">
        <f aca="false">SUMIFS(M:M, H:H, O17, L:L, "=Living" )</f>
        <v>0</v>
      </c>
      <c r="X17" s="0" t="n">
        <f aca="false">SUMIFS(M:M, H:H, O17, L:L, "=Dead" )</f>
        <v>0</v>
      </c>
      <c r="Y17" s="0" t="n">
        <f aca="false">V17/(20*20)</f>
        <v>0</v>
      </c>
      <c r="Z17" s="0" t="n">
        <f aca="false">W17/(20*20)</f>
        <v>0</v>
      </c>
      <c r="AA17" s="0" t="n">
        <f aca="false">X17/(20*20)</f>
        <v>0</v>
      </c>
    </row>
    <row r="18" customFormat="false" ht="15" hidden="false" customHeight="false" outlineLevel="0" collapsed="false">
      <c r="A18" s="0" t="s">
        <v>12</v>
      </c>
      <c r="B18" s="1" t="s">
        <v>13</v>
      </c>
      <c r="C18" s="2" t="n">
        <v>44678</v>
      </c>
      <c r="D18" s="0" t="s">
        <v>14</v>
      </c>
      <c r="E18" s="0" t="s">
        <v>15</v>
      </c>
      <c r="F18" s="0" t="s">
        <v>16</v>
      </c>
      <c r="G18" s="0" t="s">
        <v>17</v>
      </c>
      <c r="H18" s="0" t="s">
        <v>24</v>
      </c>
      <c r="I18" s="0" t="s">
        <v>19</v>
      </c>
      <c r="J18" s="0" t="n">
        <v>32</v>
      </c>
      <c r="K18" s="0" t="n">
        <v>17</v>
      </c>
      <c r="L18" s="0" t="s">
        <v>20</v>
      </c>
      <c r="M18" s="0" t="n">
        <f aca="false">(INDEX(S:S,MATCH(H18,O:O,0)))*J18^(INDEX(T:T,MATCH(H18,O:O,0)))</f>
        <v>648.050552565749</v>
      </c>
      <c r="O18" s="0" t="s">
        <v>75</v>
      </c>
      <c r="P18" s="0" t="n">
        <f aca="false">COUNTIF($H$2:$H$36, O18)</f>
        <v>0</v>
      </c>
      <c r="Q18" s="0" t="n">
        <f aca="false">COUNTIFS($H$2:$H$36, O18, $L$2:$L$36, "=Living")</f>
        <v>0</v>
      </c>
      <c r="R18" s="0" t="n">
        <f aca="false">COUNTIFS($H$2:$H$36, O18, $L$2:$L$36, "=Dead")</f>
        <v>0</v>
      </c>
      <c r="S18" s="7" t="n">
        <f aca="false">INDEX(LookupTable!B:B, MATCH(plot1!$O18,LookupTable!A:A,0))</f>
        <v>0.2066</v>
      </c>
      <c r="T18" s="7" t="n">
        <f aca="false">INDEX(LookupTable!C:C, MATCH(plot1!$O18,LookupTable!A:A,0))</f>
        <v>2.183</v>
      </c>
      <c r="U18" s="7" t="n">
        <f aca="false">PI()*((J18/2)^2)</f>
        <v>804.247719318987</v>
      </c>
      <c r="V18" s="0" t="n">
        <f aca="false">SUMIF(H:H, O18, M:M)</f>
        <v>0</v>
      </c>
      <c r="W18" s="0" t="n">
        <f aca="false">SUMIFS(M:M, H:H, O18, L:L, "=Living" )</f>
        <v>0</v>
      </c>
      <c r="X18" s="0" t="n">
        <f aca="false">SUMIFS(M:M, H:H, O18, L:L, "=Dead" )</f>
        <v>0</v>
      </c>
      <c r="Y18" s="0" t="n">
        <f aca="false">V18/(20*20)</f>
        <v>0</v>
      </c>
      <c r="Z18" s="0" t="n">
        <f aca="false">W18/(20*20)</f>
        <v>0</v>
      </c>
      <c r="AA18" s="0" t="n">
        <f aca="false">X18/(20*20)</f>
        <v>0</v>
      </c>
    </row>
    <row r="19" customFormat="false" ht="15" hidden="false" customHeight="false" outlineLevel="0" collapsed="false">
      <c r="A19" s="0" t="s">
        <v>12</v>
      </c>
      <c r="B19" s="1" t="s">
        <v>13</v>
      </c>
      <c r="C19" s="2" t="n">
        <v>44678</v>
      </c>
      <c r="D19" s="0" t="s">
        <v>14</v>
      </c>
      <c r="E19" s="0" t="s">
        <v>15</v>
      </c>
      <c r="F19" s="0" t="s">
        <v>16</v>
      </c>
      <c r="G19" s="0" t="s">
        <v>17</v>
      </c>
      <c r="H19" s="0" t="s">
        <v>24</v>
      </c>
      <c r="I19" s="0" t="s">
        <v>19</v>
      </c>
      <c r="J19" s="0" t="n">
        <v>12.5</v>
      </c>
      <c r="L19" s="0" t="s">
        <v>20</v>
      </c>
      <c r="M19" s="0" t="n">
        <f aca="false">(INDEX(S:S,MATCH(H19,O:O,0)))*J19^(INDEX(T:T,MATCH(H19,O:O,0)))</f>
        <v>53.1829257557189</v>
      </c>
      <c r="O19" s="0" t="s">
        <v>76</v>
      </c>
      <c r="P19" s="0" t="n">
        <f aca="false">COUNTIF($H$2:$H$36, O19)</f>
        <v>0</v>
      </c>
      <c r="Q19" s="0" t="n">
        <f aca="false">COUNTIFS($H$2:$H$36, O19, $L$2:$L$36, "=Living")</f>
        <v>0</v>
      </c>
      <c r="R19" s="0" t="n">
        <f aca="false">COUNTIFS($H$2:$H$36, O19, $L$2:$L$36, "=Dead")</f>
        <v>0</v>
      </c>
      <c r="S19" s="7" t="n">
        <f aca="false">INDEX(LookupTable!B:B, MATCH(plot1!$O19,LookupTable!A:A,0))</f>
        <v>0.0839</v>
      </c>
      <c r="T19" s="7" t="n">
        <f aca="false">INDEX(LookupTable!C:C, MATCH(plot1!$O19,LookupTable!A:A,0))</f>
        <v>2.23</v>
      </c>
      <c r="U19" s="7" t="n">
        <f aca="false">PI()*((J19/2)^2)</f>
        <v>122.718463030851</v>
      </c>
      <c r="V19" s="0" t="n">
        <f aca="false">SUMIF(H:H, O19, M:M)</f>
        <v>0</v>
      </c>
      <c r="W19" s="0" t="n">
        <f aca="false">SUMIFS(M:M, H:H, O19, L:L, "=Living" )</f>
        <v>0</v>
      </c>
      <c r="X19" s="0" t="n">
        <f aca="false">SUMIFS(M:M, H:H, O19, L:L, "=Dead" )</f>
        <v>0</v>
      </c>
      <c r="Y19" s="0" t="n">
        <f aca="false">V19/(20*20)</f>
        <v>0</v>
      </c>
      <c r="Z19" s="0" t="n">
        <f aca="false">W19/(20*20)</f>
        <v>0</v>
      </c>
      <c r="AA19" s="0" t="n">
        <f aca="false">X19/(20*20)</f>
        <v>0</v>
      </c>
    </row>
    <row r="20" customFormat="false" ht="15" hidden="false" customHeight="false" outlineLevel="0" collapsed="false">
      <c r="A20" s="0" t="s">
        <v>12</v>
      </c>
      <c r="B20" s="1" t="s">
        <v>13</v>
      </c>
      <c r="C20" s="2" t="n">
        <v>44678</v>
      </c>
      <c r="D20" s="0" t="s">
        <v>14</v>
      </c>
      <c r="E20" s="0" t="s">
        <v>15</v>
      </c>
      <c r="F20" s="0" t="s">
        <v>16</v>
      </c>
      <c r="G20" s="0" t="s">
        <v>17</v>
      </c>
      <c r="H20" s="0" t="s">
        <v>24</v>
      </c>
      <c r="I20" s="0" t="s">
        <v>19</v>
      </c>
      <c r="J20" s="0" t="n">
        <v>76.3</v>
      </c>
      <c r="L20" s="0" t="s">
        <v>20</v>
      </c>
      <c r="M20" s="0" t="n">
        <f aca="false">(INDEX(S:S,MATCH(H20,O:O,0)))*J20^(INDEX(T:T,MATCH(H20,O:O,0)))</f>
        <v>6536.56732972423</v>
      </c>
      <c r="O20" s="0" t="s">
        <v>25</v>
      </c>
      <c r="P20" s="0" t="n">
        <f aca="false">COUNTIF($H$2:$H$36, O20)</f>
        <v>2</v>
      </c>
      <c r="Q20" s="0" t="n">
        <f aca="false">COUNTIFS($H$2:$H$36, O20, $L$2:$L$36, "=Living")</f>
        <v>2</v>
      </c>
      <c r="R20" s="0" t="n">
        <f aca="false">COUNTIFS($H$2:$H$36, O20, $L$2:$L$36, "=Dead")</f>
        <v>0</v>
      </c>
      <c r="S20" s="7" t="n">
        <f aca="false">INDEX(LookupTable!B:B, MATCH(plot1!$O20,LookupTable!A:A,0))</f>
        <v>0.1599</v>
      </c>
      <c r="T20" s="7" t="n">
        <f aca="false">INDEX(LookupTable!C:C, MATCH(plot1!$O20,LookupTable!A:A,0))</f>
        <v>2.3376</v>
      </c>
      <c r="U20" s="7" t="n">
        <f aca="false">PI()*((J20/2)^2)</f>
        <v>4572.34463386929</v>
      </c>
      <c r="V20" s="0" t="n">
        <f aca="false">SUMIF(H:H, O20, M:M)</f>
        <v>84.4238860811922</v>
      </c>
      <c r="W20" s="0" t="n">
        <f aca="false">SUMIFS(M:M, H:H, O20, L:L, "=Living" )</f>
        <v>84.4238860811922</v>
      </c>
      <c r="X20" s="0" t="n">
        <f aca="false">SUMIFS(M:M, H:H, O20, L:L, "=Dead" )</f>
        <v>0</v>
      </c>
      <c r="Y20" s="0" t="n">
        <f aca="false">V20/(20*20)</f>
        <v>0.21105971520298</v>
      </c>
      <c r="Z20" s="0" t="n">
        <f aca="false">W20/(20*20)</f>
        <v>0.21105971520298</v>
      </c>
      <c r="AA20" s="0" t="n">
        <f aca="false">X20/(20*20)</f>
        <v>0</v>
      </c>
    </row>
    <row r="21" customFormat="false" ht="15" hidden="false" customHeight="false" outlineLevel="0" collapsed="false">
      <c r="A21" s="0" t="s">
        <v>12</v>
      </c>
      <c r="B21" s="1" t="s">
        <v>13</v>
      </c>
      <c r="C21" s="2" t="n">
        <v>44678</v>
      </c>
      <c r="D21" s="0" t="s">
        <v>14</v>
      </c>
      <c r="E21" s="0" t="s">
        <v>15</v>
      </c>
      <c r="F21" s="0" t="s">
        <v>16</v>
      </c>
      <c r="G21" s="0" t="s">
        <v>17</v>
      </c>
      <c r="H21" s="0" t="s">
        <v>25</v>
      </c>
      <c r="I21" s="0" t="s">
        <v>19</v>
      </c>
      <c r="J21" s="0" t="n">
        <v>11.3</v>
      </c>
      <c r="L21" s="0" t="s">
        <v>20</v>
      </c>
      <c r="M21" s="0" t="n">
        <f aca="false">(INDEX(S:S,MATCH(H21,O:O,0)))*J21^(INDEX(T:T,MATCH(H21,O:O,0)))</f>
        <v>46.2939921038628</v>
      </c>
      <c r="O21" s="0" t="s">
        <v>26</v>
      </c>
      <c r="P21" s="0" t="n">
        <f aca="false">COUNTIF($H$2:$H$36, O21)</f>
        <v>1</v>
      </c>
      <c r="Q21" s="0" t="n">
        <f aca="false">COUNTIFS($H$2:$H$36, O21, $L$2:$L$36, "=Living")</f>
        <v>1</v>
      </c>
      <c r="R21" s="0" t="n">
        <f aca="false">COUNTIFS($H$2:$H$36, O21, $L$2:$L$36, "=Dead")</f>
        <v>0</v>
      </c>
      <c r="S21" s="7" t="n">
        <f aca="false">INDEX(LookupTable!B:B, MATCH(plot1!$O21,LookupTable!A:A,0))</f>
        <v>0.1535</v>
      </c>
      <c r="T21" s="7" t="n">
        <f aca="false">INDEX(LookupTable!C:C, MATCH(plot1!$O21,LookupTable!A:A,0))</f>
        <v>2.3213</v>
      </c>
      <c r="U21" s="7" t="n">
        <f aca="false">PI()*((J21/2)^2)</f>
        <v>100.28749148422</v>
      </c>
      <c r="V21" s="0" t="n">
        <f aca="false">SUMIF(H:H, O21, M:M)</f>
        <v>20.8720139158231</v>
      </c>
      <c r="W21" s="0" t="n">
        <f aca="false">SUMIFS(M:M, H:H, O21, L:L, "=Living" )</f>
        <v>20.8720139158231</v>
      </c>
      <c r="X21" s="0" t="n">
        <f aca="false">SUMIFS(M:M, H:H, O21, L:L, "=Dead" )</f>
        <v>0</v>
      </c>
      <c r="Y21" s="0" t="n">
        <f aca="false">V21/(20*20)</f>
        <v>0.0521800347895578</v>
      </c>
      <c r="Z21" s="0" t="n">
        <f aca="false">W21/(20*20)</f>
        <v>0.0521800347895578</v>
      </c>
      <c r="AA21" s="0" t="n">
        <f aca="false">X21/(20*20)</f>
        <v>0</v>
      </c>
    </row>
    <row r="22" customFormat="false" ht="15" hidden="false" customHeight="false" outlineLevel="0" collapsed="false">
      <c r="A22" s="0" t="s">
        <v>12</v>
      </c>
      <c r="B22" s="1" t="s">
        <v>13</v>
      </c>
      <c r="C22" s="2" t="n">
        <v>44678</v>
      </c>
      <c r="D22" s="0" t="s">
        <v>14</v>
      </c>
      <c r="E22" s="0" t="s">
        <v>15</v>
      </c>
      <c r="F22" s="0" t="s">
        <v>16</v>
      </c>
      <c r="G22" s="0" t="s">
        <v>17</v>
      </c>
      <c r="H22" s="0" t="s">
        <v>25</v>
      </c>
      <c r="I22" s="0" t="s">
        <v>19</v>
      </c>
      <c r="J22" s="0" t="n">
        <v>10.4</v>
      </c>
      <c r="L22" s="0" t="s">
        <v>20</v>
      </c>
      <c r="M22" s="0" t="n">
        <f aca="false">(INDEX(S:S,MATCH(H22,O:O,0)))*J22^(INDEX(T:T,MATCH(H22,O:O,0)))</f>
        <v>38.1298939773294</v>
      </c>
      <c r="O22" s="0" t="s">
        <v>27</v>
      </c>
      <c r="P22" s="0" t="n">
        <f aca="false">COUNTIF($H$2:$H$36, O22)</f>
        <v>1</v>
      </c>
      <c r="Q22" s="0" t="n">
        <f aca="false">COUNTIFS($H$2:$H$36, O22, $L$2:$L$36, "=Living")</f>
        <v>1</v>
      </c>
      <c r="R22" s="0" t="n">
        <f aca="false">COUNTIFS($H$2:$H$36, O22, $L$2:$L$36, "=Dead")</f>
        <v>0</v>
      </c>
      <c r="S22" s="7" t="n">
        <f aca="false">INDEX(LookupTable!B:B, MATCH(plot1!$O22,LookupTable!A:A,0))</f>
        <v>0.0472</v>
      </c>
      <c r="T22" s="7" t="n">
        <f aca="false">INDEX(LookupTable!C:C, MATCH(plot1!$O22,LookupTable!A:A,0))</f>
        <v>2.701</v>
      </c>
      <c r="U22" s="7" t="n">
        <f aca="false">PI()*((J22/2)^2)</f>
        <v>84.948665353068</v>
      </c>
      <c r="V22" s="0" t="n">
        <f aca="false">SUMIF(H:H, O22, M:M)</f>
        <v>1320.92592277757</v>
      </c>
      <c r="W22" s="0" t="n">
        <f aca="false">SUMIFS(M:M, H:H, O22, L:L, "=Living" )</f>
        <v>1320.92592277757</v>
      </c>
      <c r="X22" s="0" t="n">
        <f aca="false">SUMIFS(M:M, H:H, O22, L:L, "=Dead" )</f>
        <v>0</v>
      </c>
      <c r="Y22" s="0" t="n">
        <f aca="false">V22/(20*20)</f>
        <v>3.30231480694394</v>
      </c>
      <c r="Z22" s="0" t="n">
        <f aca="false">W22/(20*20)</f>
        <v>3.30231480694394</v>
      </c>
      <c r="AA22" s="0" t="n">
        <f aca="false">X22/(20*20)</f>
        <v>0</v>
      </c>
    </row>
    <row r="23" customFormat="false" ht="15" hidden="false" customHeight="false" outlineLevel="0" collapsed="false">
      <c r="A23" s="0" t="s">
        <v>12</v>
      </c>
      <c r="B23" s="1" t="s">
        <v>13</v>
      </c>
      <c r="C23" s="2" t="n">
        <v>44678</v>
      </c>
      <c r="D23" s="0" t="s">
        <v>14</v>
      </c>
      <c r="E23" s="0" t="s">
        <v>15</v>
      </c>
      <c r="F23" s="0" t="s">
        <v>16</v>
      </c>
      <c r="G23" s="0" t="s">
        <v>17</v>
      </c>
      <c r="H23" s="0" t="s">
        <v>26</v>
      </c>
      <c r="I23" s="0" t="s">
        <v>19</v>
      </c>
      <c r="J23" s="0" t="n">
        <v>8.3</v>
      </c>
      <c r="L23" s="0" t="s">
        <v>20</v>
      </c>
      <c r="M23" s="0" t="n">
        <f aca="false">(INDEX(S:S,MATCH(H23,O:O,0)))*J23^(INDEX(T:T,MATCH(H23,O:O,0)))</f>
        <v>20.8720139158231</v>
      </c>
      <c r="O23" s="0" t="s">
        <v>77</v>
      </c>
      <c r="P23" s="0" t="n">
        <f aca="false">COUNTIF($H$2:$H$36, O23)</f>
        <v>0</v>
      </c>
      <c r="Q23" s="0" t="n">
        <f aca="false">COUNTIFS($H$2:$H$36, O23, $L$2:$L$36, "=Living")</f>
        <v>0</v>
      </c>
      <c r="R23" s="0" t="n">
        <f aca="false">COUNTIFS($H$2:$H$36, O23, $L$2:$L$36, "=Dead")</f>
        <v>0</v>
      </c>
      <c r="S23" s="7" t="n">
        <f aca="false">INDEX(LookupTable!B:B, MATCH(plot1!$O23,LookupTable!A:A,0))</f>
        <v>0.0696</v>
      </c>
      <c r="T23" s="7" t="n">
        <f aca="false">INDEX(LookupTable!C:C, MATCH(plot1!$O23,LookupTable!A:A,0))</f>
        <v>2.449</v>
      </c>
      <c r="U23" s="7" t="n">
        <f aca="false">PI()*((J23/2)^2)</f>
        <v>54.1060794764502</v>
      </c>
      <c r="V23" s="0" t="n">
        <f aca="false">SUMIF(H:H, O23, M:M)</f>
        <v>0</v>
      </c>
      <c r="W23" s="0" t="n">
        <f aca="false">SUMIFS(M:M, H:H, O23, L:L, "=Living" )</f>
        <v>0</v>
      </c>
      <c r="X23" s="0" t="n">
        <f aca="false">SUMIFS(M:M, H:H, O23, L:L, "=Dead" )</f>
        <v>0</v>
      </c>
      <c r="Y23" s="0" t="n">
        <f aca="false">V23/(20*20)</f>
        <v>0</v>
      </c>
      <c r="Z23" s="0" t="n">
        <f aca="false">W23/(20*20)</f>
        <v>0</v>
      </c>
      <c r="AA23" s="0" t="n">
        <f aca="false">X23/(20*20)</f>
        <v>0</v>
      </c>
    </row>
    <row r="24" customFormat="false" ht="15" hidden="false" customHeight="false" outlineLevel="0" collapsed="false">
      <c r="A24" s="0" t="s">
        <v>12</v>
      </c>
      <c r="B24" s="1" t="s">
        <v>13</v>
      </c>
      <c r="C24" s="2" t="n">
        <v>44678</v>
      </c>
      <c r="D24" s="0" t="s">
        <v>14</v>
      </c>
      <c r="E24" s="0" t="s">
        <v>15</v>
      </c>
      <c r="F24" s="0" t="s">
        <v>16</v>
      </c>
      <c r="G24" s="0" t="s">
        <v>17</v>
      </c>
      <c r="H24" s="0" t="s">
        <v>27</v>
      </c>
      <c r="I24" s="0" t="s">
        <v>19</v>
      </c>
      <c r="J24" s="0" t="n">
        <v>44.3</v>
      </c>
      <c r="K24" s="0" t="n">
        <v>17.5</v>
      </c>
      <c r="L24" s="0" t="s">
        <v>20</v>
      </c>
      <c r="M24" s="0" t="n">
        <f aca="false">(INDEX(S:S,MATCH(H24,O:O,0)))*J24^(INDEX(T:T,MATCH(H24,O:O,0)))</f>
        <v>1320.92592277757</v>
      </c>
      <c r="O24" s="8" t="s">
        <v>78</v>
      </c>
      <c r="P24" s="0" t="n">
        <f aca="false">COUNTIF($H$2:$H$36, O24)</f>
        <v>0</v>
      </c>
      <c r="Q24" s="0" t="n">
        <f aca="false">COUNTIFS($H$2:$H$36, O24, $L$2:$L$36, "=Living")</f>
        <v>0</v>
      </c>
      <c r="R24" s="0" t="n">
        <f aca="false">COUNTIFS($H$2:$H$36, O24, $L$2:$L$36, "=Dead")</f>
        <v>0</v>
      </c>
      <c r="S24" s="7" t="n">
        <f aca="false">INDEX(LookupTable!B:B, MATCH(plot1!$O24,LookupTable!A:A,0))</f>
        <v>0.1684</v>
      </c>
      <c r="T24" s="7" t="n">
        <f aca="false">INDEX(LookupTable!C:C, MATCH(plot1!$O24,LookupTable!A:A,0))</f>
        <v>2.415</v>
      </c>
      <c r="U24" s="7" t="n">
        <f aca="false">PI()*((J24/2)^2)</f>
        <v>1541.33604168586</v>
      </c>
      <c r="V24" s="0" t="n">
        <f aca="false">SUMIF(H:H, O24, M:M)</f>
        <v>0</v>
      </c>
      <c r="W24" s="0" t="n">
        <f aca="false">SUMIFS(M:M, H:H, O24, L:L, "=Living" )</f>
        <v>0</v>
      </c>
      <c r="X24" s="0" t="n">
        <f aca="false">SUMIFS(M:M, H:H, O24, L:L, "=Dead" )</f>
        <v>0</v>
      </c>
      <c r="Y24" s="0" t="n">
        <f aca="false">V24/(20*20)</f>
        <v>0</v>
      </c>
      <c r="Z24" s="0" t="n">
        <f aca="false">W24/(20*20)</f>
        <v>0</v>
      </c>
      <c r="AA24" s="0" t="n">
        <f aca="false">X24/(20*20)</f>
        <v>0</v>
      </c>
    </row>
    <row r="25" customFormat="false" ht="15" hidden="false" customHeight="false" outlineLevel="0" collapsed="false">
      <c r="M25" s="0" t="e">
        <f aca="false">(INDEX(S:S,MATCH(H25,O:O,0)))*J25^(INDEX(T:T,MATCH(H25,O:O,0)))</f>
        <v>#N/A</v>
      </c>
      <c r="O25" s="8" t="s">
        <v>79</v>
      </c>
      <c r="P25" s="0" t="n">
        <f aca="false">COUNTIF($H$2:$H$36, O25)</f>
        <v>0</v>
      </c>
      <c r="Q25" s="0" t="n">
        <f aca="false">COUNTIFS($H$2:$H$36, O25, $L$2:$L$36, "=Living")</f>
        <v>0</v>
      </c>
      <c r="R25" s="0" t="n">
        <f aca="false">COUNTIFS($H$2:$H$36, O25, $L$2:$L$36, "=Dead")</f>
        <v>0</v>
      </c>
      <c r="S25" s="7" t="n">
        <f aca="false">INDEX(LookupTable!B:B, MATCH(plot1!$O25,LookupTable!A:A,0))</f>
        <v>0.1599</v>
      </c>
      <c r="T25" s="7" t="n">
        <f aca="false">INDEX(LookupTable!C:C, MATCH(plot1!$O25,LookupTable!A:A,0))</f>
        <v>2.3376</v>
      </c>
      <c r="U25" s="7"/>
      <c r="V25" s="0" t="n">
        <f aca="false">SUMIF(H:H, O25, M:M)</f>
        <v>0</v>
      </c>
      <c r="W25" s="0" t="n">
        <f aca="false">SUMIFS(M:M, H:H, O25, L:L, "=Living" )</f>
        <v>0</v>
      </c>
      <c r="X25" s="0" t="n">
        <f aca="false">SUMIFS(M:M, H:H, O25, L:L, "=Dead" )</f>
        <v>0</v>
      </c>
      <c r="Y25" s="0" t="n">
        <f aca="false">V25/(20*20)</f>
        <v>0</v>
      </c>
      <c r="Z25" s="0" t="n">
        <f aca="false">W25/(20*20)</f>
        <v>0</v>
      </c>
      <c r="AA25" s="0" t="n">
        <f aca="false">X25/(20*20)</f>
        <v>0</v>
      </c>
    </row>
    <row r="26" customFormat="false" ht="15" hidden="false" customHeight="false" outlineLevel="0" collapsed="false">
      <c r="M26" s="0" t="e">
        <f aca="false">(INDEX(S:S,MATCH(H26,O:O,0)))*J26^(INDEX(T:T,MATCH(H26,O:O,0)))</f>
        <v>#N/A</v>
      </c>
      <c r="O26" s="8" t="s">
        <v>80</v>
      </c>
      <c r="P26" s="0" t="n">
        <f aca="false">COUNTIF($H$2:$H$36, O26)</f>
        <v>0</v>
      </c>
      <c r="Q26" s="0" t="n">
        <f aca="false">COUNTIFS($H$2:$H$36, O26, $L$2:$L$36, "=Living")</f>
        <v>0</v>
      </c>
      <c r="R26" s="0" t="n">
        <f aca="false">COUNTIFS($H$2:$H$36, O26, $L$2:$L$36, "=Dead")</f>
        <v>0</v>
      </c>
      <c r="S26" s="7" t="n">
        <f aca="false">INDEX(LookupTable!B:B, MATCH(plot1!$O26,LookupTable!A:A,0))</f>
        <v>0.0792</v>
      </c>
      <c r="T26" s="7" t="n">
        <f aca="false">INDEX(LookupTable!C:C, MATCH(plot1!$O26,LookupTable!A:A,0))</f>
        <v>2.6349</v>
      </c>
      <c r="U26" s="7"/>
      <c r="V26" s="0" t="n">
        <f aca="false">SUMIF(H:H, O26, M:M)</f>
        <v>0</v>
      </c>
      <c r="W26" s="0" t="n">
        <f aca="false">SUMIFS(M:M, H:H, O26, L:L, "=Living" )</f>
        <v>0</v>
      </c>
      <c r="X26" s="0" t="n">
        <f aca="false">SUMIFS(M:M, H:H, O26, L:L, "=Dead" )</f>
        <v>0</v>
      </c>
      <c r="Y26" s="0" t="n">
        <f aca="false">V26/(20*20)</f>
        <v>0</v>
      </c>
      <c r="Z26" s="0" t="n">
        <f aca="false">W26/(20*20)</f>
        <v>0</v>
      </c>
      <c r="AA26" s="0" t="n">
        <f aca="false">X26/(20*20)</f>
        <v>0</v>
      </c>
    </row>
    <row r="27" customFormat="false" ht="15" hidden="false" customHeight="false" outlineLevel="0" collapsed="false">
      <c r="M27" s="0" t="e">
        <f aca="false">(INDEX(S:S,MATCH(H27,O:O,0)))*J27^(INDEX(T:T,MATCH(H27,O:O,0)))</f>
        <v>#N/A</v>
      </c>
      <c r="O27" s="8" t="s">
        <v>42</v>
      </c>
      <c r="P27" s="0" t="n">
        <f aca="false">COUNTIF($H$2:$H$36, O27)</f>
        <v>0</v>
      </c>
      <c r="Q27" s="0" t="n">
        <f aca="false">COUNTIFS($H$2:$H$36, O27, $L$2:$L$36, "=Living")</f>
        <v>0</v>
      </c>
      <c r="R27" s="0" t="n">
        <f aca="false">COUNTIFS($H$2:$H$36, O27, $L$2:$L$36, "=Dead")</f>
        <v>0</v>
      </c>
      <c r="S27" s="7" t="n">
        <f aca="false">INDEX(LookupTable!B:B, MATCH(plot1!$O27,LookupTable!A:A,0))</f>
        <v>0.0792</v>
      </c>
      <c r="T27" s="7" t="n">
        <f aca="false">INDEX(LookupTable!C:C, MATCH(plot1!$O27,LookupTable!A:A,0))</f>
        <v>2.6349</v>
      </c>
      <c r="U27" s="7"/>
      <c r="V27" s="0" t="n">
        <f aca="false">SUMIF(H:H, O27, M:M)</f>
        <v>0</v>
      </c>
      <c r="W27" s="0" t="n">
        <f aca="false">SUMIFS(M:M, H:H, O27, L:L, "=Living" )</f>
        <v>0</v>
      </c>
      <c r="X27" s="0" t="n">
        <f aca="false">SUMIFS(M:M, H:H, O27, L:L, "=Dead" )</f>
        <v>0</v>
      </c>
      <c r="Y27" s="0" t="n">
        <f aca="false">V27/(20*20)</f>
        <v>0</v>
      </c>
      <c r="Z27" s="0" t="n">
        <f aca="false">W27/(20*20)</f>
        <v>0</v>
      </c>
      <c r="AA27" s="0" t="n">
        <f aca="false">X27/(20*20)</f>
        <v>0</v>
      </c>
    </row>
    <row r="28" customFormat="false" ht="15" hidden="false" customHeight="false" outlineLevel="0" collapsed="false">
      <c r="M28" s="0" t="e">
        <f aca="false">(INDEX(S:S,MATCH(H28,O:O,0)))*J28^(INDEX(T:T,MATCH(H28,O:O,0)))</f>
        <v>#N/A</v>
      </c>
      <c r="O28" s="8" t="s">
        <v>22</v>
      </c>
      <c r="P28" s="0" t="n">
        <f aca="false">COUNTIF($H$2:$H$36, O28)</f>
        <v>1</v>
      </c>
      <c r="Q28" s="0" t="n">
        <f aca="false">COUNTIFS($H$2:$H$36, O28, $L$2:$L$36, "=Living")</f>
        <v>1</v>
      </c>
      <c r="R28" s="0" t="n">
        <f aca="false">COUNTIFS($H$2:$H$36, O28, $L$2:$L$36, "=Dead")</f>
        <v>0</v>
      </c>
      <c r="S28" s="7" t="n">
        <f aca="false">INDEX(LookupTable!B:B, MATCH(plot1!$O28,LookupTable!A:A,0))</f>
        <v>0.0792</v>
      </c>
      <c r="T28" s="7" t="n">
        <f aca="false">INDEX(LookupTable!C:C, MATCH(plot1!$O28,LookupTable!A:A,0))</f>
        <v>2.6349</v>
      </c>
      <c r="U28" s="7"/>
      <c r="V28" s="0" t="n">
        <f aca="false">SUMIF(H:H, O28, M:M)</f>
        <v>1808.4851699479</v>
      </c>
      <c r="W28" s="0" t="n">
        <f aca="false">SUMIFS(M:M, H:H, O28, L:L, "=Living" )</f>
        <v>1808.4851699479</v>
      </c>
      <c r="X28" s="0" t="n">
        <f aca="false">SUMIFS(M:M, H:H, O28, L:L, "=Dead" )</f>
        <v>0</v>
      </c>
      <c r="Y28" s="0" t="n">
        <f aca="false">V28/(20*20)</f>
        <v>4.52121292486975</v>
      </c>
      <c r="Z28" s="0" t="n">
        <f aca="false">W28/(20*20)</f>
        <v>4.52121292486975</v>
      </c>
      <c r="AA28" s="0" t="n">
        <f aca="false">X28/(20*20)</f>
        <v>0</v>
      </c>
    </row>
    <row r="29" customFormat="false" ht="15" hidden="false" customHeight="false" outlineLevel="0" collapsed="false">
      <c r="M29" s="0" t="e">
        <f aca="false">(INDEX(S:S,MATCH(H29,O:O,0)))*J29^(INDEX(T:T,MATCH(H29,O:O,0)))</f>
        <v>#N/A</v>
      </c>
      <c r="O29" s="8" t="s">
        <v>43</v>
      </c>
      <c r="P29" s="0" t="n">
        <f aca="false">COUNTIF($H$2:$H$36, O29)</f>
        <v>0</v>
      </c>
      <c r="Q29" s="0" t="n">
        <f aca="false">COUNTIFS($H$2:$H$36, O29, $L$2:$L$36, "=Living")</f>
        <v>0</v>
      </c>
      <c r="R29" s="0" t="n">
        <f aca="false">COUNTIFS($H$2:$H$36, O29, $L$2:$L$36, "=Dead")</f>
        <v>0</v>
      </c>
      <c r="S29" s="7" t="n">
        <f aca="false">INDEX(LookupTable!B:B, MATCH(plot1!$O29,LookupTable!A:A,0))</f>
        <v>0.0792</v>
      </c>
      <c r="T29" s="7" t="n">
        <f aca="false">INDEX(LookupTable!C:C, MATCH(plot1!$O29,LookupTable!A:A,0))</f>
        <v>2.6349</v>
      </c>
      <c r="U29" s="7"/>
      <c r="V29" s="0" t="n">
        <f aca="false">SUMIF(H:H, O29, M:M)</f>
        <v>0</v>
      </c>
      <c r="W29" s="0" t="n">
        <f aca="false">SUMIFS(M:M, H:H, O29, L:L, "=Living" )</f>
        <v>0</v>
      </c>
      <c r="X29" s="0" t="n">
        <f aca="false">SUMIFS(M:M, H:H, O29, L:L, "=Dead" )</f>
        <v>0</v>
      </c>
      <c r="Y29" s="0" t="n">
        <f aca="false">V29/(20*20)</f>
        <v>0</v>
      </c>
      <c r="Z29" s="0" t="n">
        <f aca="false">W29/(20*20)</f>
        <v>0</v>
      </c>
      <c r="AA29" s="0" t="n">
        <f aca="false">X29/(20*20)</f>
        <v>0</v>
      </c>
    </row>
    <row r="30" customFormat="false" ht="15" hidden="false" customHeight="false" outlineLevel="0" collapsed="false">
      <c r="M30" s="0" t="e">
        <f aca="false">(INDEX(S:S,MATCH(H30,O:O,0)))*J30^(INDEX(T:T,MATCH(H30,O:O,0)))</f>
        <v>#N/A</v>
      </c>
      <c r="O30" s="8" t="s">
        <v>81</v>
      </c>
      <c r="P30" s="0" t="n">
        <f aca="false">COUNTIF($H$2:$H$36, O30)</f>
        <v>0</v>
      </c>
      <c r="Q30" s="0" t="n">
        <f aca="false">COUNTIFS($H$2:$H$36, O30, $L$2:$L$36, "=Living")</f>
        <v>0</v>
      </c>
      <c r="R30" s="0" t="n">
        <f aca="false">COUNTIFS($H$2:$H$36, O30, $L$2:$L$36, "=Dead")</f>
        <v>0</v>
      </c>
      <c r="S30" s="7" t="n">
        <f aca="false">INDEX(LookupTable!B:B, MATCH(plot1!$O30,LookupTable!A:A,0))</f>
        <v>0.1634</v>
      </c>
      <c r="T30" s="7" t="n">
        <f aca="false">INDEX(LookupTable!C:C, MATCH(plot1!$O30,LookupTable!A:A,0))</f>
        <v>2.348</v>
      </c>
      <c r="U30" s="7"/>
      <c r="V30" s="0" t="n">
        <f aca="false">SUMIF(H:H, O30, M:M)</f>
        <v>0</v>
      </c>
      <c r="W30" s="0" t="n">
        <f aca="false">SUMIFS(M:M, H:H, O30, L:L, "=Living" )</f>
        <v>0</v>
      </c>
      <c r="X30" s="0" t="n">
        <f aca="false">SUMIFS(M:M, H:H, O30, L:L, "=Dead" )</f>
        <v>0</v>
      </c>
      <c r="Y30" s="0" t="n">
        <f aca="false">V30/(20*20)</f>
        <v>0</v>
      </c>
      <c r="Z30" s="0" t="n">
        <f aca="false">W30/(20*20)</f>
        <v>0</v>
      </c>
      <c r="AA30" s="0" t="n">
        <f aca="false">X30/(20*20)</f>
        <v>0</v>
      </c>
    </row>
    <row r="31" customFormat="false" ht="15" hidden="false" customHeight="false" outlineLevel="0" collapsed="false">
      <c r="M31" s="0" t="e">
        <f aca="false">(INDEX(S:S,MATCH(H31,O:O,0)))*J31^(INDEX(T:T,MATCH(H31,O:O,0)))</f>
        <v>#N/A</v>
      </c>
      <c r="O31" s="8" t="s">
        <v>82</v>
      </c>
      <c r="P31" s="0" t="n">
        <f aca="false">COUNTIF($H$2:$H$36, O31)</f>
        <v>0</v>
      </c>
      <c r="Q31" s="0" t="n">
        <f aca="false">COUNTIFS($H$2:$H$36, O31, $L$2:$L$36, "=Living")</f>
        <v>0</v>
      </c>
      <c r="R31" s="0" t="n">
        <f aca="false">COUNTIFS($H$2:$H$36, O31, $L$2:$L$36, "=Dead")</f>
        <v>0</v>
      </c>
      <c r="S31" s="7" t="n">
        <f aca="false">INDEX(LookupTable!B:B, MATCH(plot1!$O31,LookupTable!A:A,0))</f>
        <v>0.1683</v>
      </c>
      <c r="T31" s="7" t="n">
        <f aca="false">INDEX(LookupTable!C:C, MATCH(plot1!$O31,LookupTable!A:A,0))</f>
        <v>2.1777</v>
      </c>
      <c r="U31" s="7"/>
      <c r="V31" s="0" t="n">
        <f aca="false">SUMIF(H:H, O31, M:M)</f>
        <v>0</v>
      </c>
      <c r="W31" s="0" t="n">
        <f aca="false">SUMIFS(M:M, H:H, O31, L:L, "=Living" )</f>
        <v>0</v>
      </c>
      <c r="X31" s="0" t="n">
        <f aca="false">SUMIFS(M:M, H:H, O31, L:L, "=Dead" )</f>
        <v>0</v>
      </c>
      <c r="Y31" s="0" t="n">
        <f aca="false">V31/(20*20)</f>
        <v>0</v>
      </c>
      <c r="Z31" s="0" t="n">
        <f aca="false">W31/(20*20)</f>
        <v>0</v>
      </c>
      <c r="AA31" s="0" t="n">
        <f aca="false">X31/(20*20)</f>
        <v>0</v>
      </c>
    </row>
    <row r="32" customFormat="false" ht="15" hidden="false" customHeight="false" outlineLevel="0" collapsed="false">
      <c r="M32" s="0" t="e">
        <f aca="false">(INDEX(S:S,MATCH(H32,O:O,0)))*J32^(INDEX(T:T,MATCH(H32,O:O,0)))</f>
        <v>#N/A</v>
      </c>
      <c r="O32" s="8" t="s">
        <v>39</v>
      </c>
      <c r="P32" s="0" t="n">
        <f aca="false">COUNTIF($H$2:$H$36, O32)</f>
        <v>0</v>
      </c>
      <c r="Q32" s="0" t="n">
        <f aca="false">COUNTIFS($H$2:$H$36, O32, $L$2:$L$36, "=Living")</f>
        <v>0</v>
      </c>
      <c r="R32" s="0" t="n">
        <f aca="false">COUNTIFS($H$2:$H$36, O32, $L$2:$L$36, "=Dead")</f>
        <v>0</v>
      </c>
      <c r="S32" s="7" t="n">
        <f aca="false">INDEX(LookupTable!B:B, MATCH(plot1!$O32,LookupTable!A:A,0))</f>
        <v>0.0554</v>
      </c>
      <c r="T32" s="7" t="n">
        <f aca="false">INDEX(LookupTable!C:C, MATCH(plot1!$O32,LookupTable!A:A,0))</f>
        <v>2.7276</v>
      </c>
      <c r="U32" s="7"/>
      <c r="V32" s="0" t="n">
        <f aca="false">SUMIF(H:H, O32, M:M)</f>
        <v>0</v>
      </c>
      <c r="W32" s="0" t="n">
        <f aca="false">SUMIFS(M:M, H:H, O32, L:L, "=Living" )</f>
        <v>0</v>
      </c>
      <c r="X32" s="0" t="n">
        <f aca="false">SUMIFS(M:M, H:H, O32, L:L, "=Dead" )</f>
        <v>0</v>
      </c>
      <c r="Y32" s="0" t="n">
        <f aca="false">V32/(20*20)</f>
        <v>0</v>
      </c>
      <c r="Z32" s="0" t="n">
        <f aca="false">W32/(20*20)</f>
        <v>0</v>
      </c>
      <c r="AA32" s="0" t="n">
        <f aca="false">X32/(20*20)</f>
        <v>0</v>
      </c>
    </row>
    <row r="33" customFormat="false" ht="15" hidden="false" customHeight="false" outlineLevel="0" collapsed="false">
      <c r="M33" s="0" t="e">
        <f aca="false">(INDEX(S:S,MATCH(H33,O:O,0)))*J33^(INDEX(T:T,MATCH(H33,O:O,0)))</f>
        <v>#N/A</v>
      </c>
      <c r="O33" s="8" t="s">
        <v>83</v>
      </c>
      <c r="P33" s="0" t="n">
        <f aca="false">COUNTIF($H$2:$H$36, O33)</f>
        <v>0</v>
      </c>
      <c r="Q33" s="0" t="n">
        <f aca="false">COUNTIFS($H$2:$H$36, O33, $L$2:$L$36, "=Living")</f>
        <v>0</v>
      </c>
      <c r="R33" s="0" t="n">
        <f aca="false">COUNTIFS($H$2:$H$36, O33, $L$2:$L$36, "=Dead")</f>
        <v>0</v>
      </c>
      <c r="S33" s="7" t="n">
        <f aca="false">INDEX(LookupTable!B:B, MATCH(plot1!$O33,LookupTable!A:A,0))</f>
        <v>0.1634</v>
      </c>
      <c r="T33" s="7" t="n">
        <f aca="false">INDEX(LookupTable!C:C, MATCH(plot1!$O33,LookupTable!A:A,0))</f>
        <v>2.348</v>
      </c>
      <c r="U33" s="7"/>
      <c r="V33" s="0" t="n">
        <f aca="false">SUMIF(H:H, O33, M:M)</f>
        <v>0</v>
      </c>
      <c r="W33" s="0" t="n">
        <f aca="false">SUMIFS(M:M, H:H, O33, L:L, "=Living" )</f>
        <v>0</v>
      </c>
      <c r="X33" s="0" t="n">
        <f aca="false">SUMIFS(M:M, H:H, O33, L:L, "=Dead" )</f>
        <v>0</v>
      </c>
      <c r="Y33" s="0" t="n">
        <f aca="false">V33/(20*20)</f>
        <v>0</v>
      </c>
      <c r="Z33" s="0" t="n">
        <f aca="false">W33/(20*20)</f>
        <v>0</v>
      </c>
      <c r="AA33" s="0" t="n">
        <f aca="false">X33/(20*20)</f>
        <v>0</v>
      </c>
    </row>
    <row r="34" customFormat="false" ht="15" hidden="false" customHeight="false" outlineLevel="0" collapsed="false">
      <c r="M34" s="0" t="e">
        <f aca="false">(INDEX(S:S,MATCH(H34,O:O,0)))*J34^(INDEX(T:T,MATCH(H34,O:O,0)))</f>
        <v>#N/A</v>
      </c>
      <c r="O34" s="8" t="s">
        <v>84</v>
      </c>
      <c r="P34" s="0" t="n">
        <f aca="false">COUNTIF($H$2:$H$36, O34)</f>
        <v>0</v>
      </c>
      <c r="Q34" s="0" t="n">
        <f aca="false">COUNTIFS($H$2:$H$36, O34, $L$2:$L$36, "=Living")</f>
        <v>0</v>
      </c>
      <c r="R34" s="0" t="n">
        <f aca="false">COUNTIFS($H$2:$H$36, O34, $L$2:$L$36, "=Dead")</f>
        <v>0</v>
      </c>
      <c r="S34" s="7" t="n">
        <f aca="false">INDEX(LookupTable!B:B, MATCH(plot1!$O34,LookupTable!A:A,0))</f>
        <v>0.0825</v>
      </c>
      <c r="T34" s="7" t="n">
        <f aca="false">INDEX(LookupTable!C:C, MATCH(plot1!$O34,LookupTable!A:A,0))</f>
        <v>2.468</v>
      </c>
      <c r="U34" s="7"/>
      <c r="V34" s="0" t="n">
        <f aca="false">SUMIF(H:H, O34, M:M)</f>
        <v>0</v>
      </c>
      <c r="W34" s="0" t="n">
        <f aca="false">SUMIFS(M:M, H:H, O34, L:L, "=Living" )</f>
        <v>0</v>
      </c>
      <c r="X34" s="0" t="n">
        <f aca="false">SUMIFS(M:M, H:H, O34, L:L, "=Dead" )</f>
        <v>0</v>
      </c>
      <c r="Y34" s="0" t="n">
        <f aca="false">V34/(20*20)</f>
        <v>0</v>
      </c>
      <c r="Z34" s="0" t="n">
        <f aca="false">W34/(20*20)</f>
        <v>0</v>
      </c>
      <c r="AA34" s="0" t="n">
        <f aca="false">X34/(20*20)</f>
        <v>0</v>
      </c>
    </row>
    <row r="35" customFormat="false" ht="15" hidden="false" customHeight="false" outlineLevel="0" collapsed="false">
      <c r="M35" s="0" t="e">
        <f aca="false">(INDEX(S:S,MATCH(H35,O:O,0)))*J35^(INDEX(T:T,MATCH(H35,O:O,0)))</f>
        <v>#N/A</v>
      </c>
      <c r="O35" s="8" t="s">
        <v>85</v>
      </c>
      <c r="P35" s="0" t="n">
        <f aca="false">COUNTIF($H$2:$H$36, O35)</f>
        <v>0</v>
      </c>
      <c r="Q35" s="0" t="n">
        <f aca="false">COUNTIFS($H$2:$H$36, O35, $L$2:$L$36, "=Living")</f>
        <v>0</v>
      </c>
      <c r="R35" s="0" t="n">
        <f aca="false">COUNTIFS($H$2:$H$36, O35, $L$2:$L$36, "=Dead")</f>
        <v>0</v>
      </c>
      <c r="S35" s="7" t="n">
        <f aca="false">INDEX(LookupTable!B:B, MATCH(plot1!$O35,LookupTable!A:A,0))</f>
        <v>0.0946</v>
      </c>
      <c r="T35" s="7" t="n">
        <f aca="false">INDEX(LookupTable!C:C, MATCH(plot1!$O35,LookupTable!A:A,0))</f>
        <v>2.3572</v>
      </c>
      <c r="U35" s="7"/>
      <c r="V35" s="0" t="n">
        <f aca="false">SUMIF(H:H, O35, M:M)</f>
        <v>0</v>
      </c>
      <c r="W35" s="0" t="n">
        <f aca="false">SUMIFS(M:M, H:H, O35, L:L, "=Living" )</f>
        <v>0</v>
      </c>
      <c r="X35" s="0" t="n">
        <f aca="false">SUMIFS(M:M, H:H, O35, L:L, "=Dead" )</f>
        <v>0</v>
      </c>
      <c r="Y35" s="0" t="n">
        <f aca="false">V35/(20*20)</f>
        <v>0</v>
      </c>
      <c r="Z35" s="0" t="n">
        <f aca="false">W35/(20*20)</f>
        <v>0</v>
      </c>
      <c r="AA35" s="0" t="n">
        <f aca="false">X35/(20*20)</f>
        <v>0</v>
      </c>
    </row>
    <row r="36" customFormat="false" ht="15" hidden="false" customHeight="false" outlineLevel="0" collapsed="false">
      <c r="M36" s="0" t="e">
        <f aca="false">(INDEX(S:S,MATCH(H36,O:O,0)))*J36^(INDEX(T:T,MATCH(H36,O:O,0)))</f>
        <v>#N/A</v>
      </c>
      <c r="O36" s="8" t="s">
        <v>86</v>
      </c>
      <c r="P36" s="0" t="n">
        <f aca="false">COUNTIF($H$2:$H$36, O36)</f>
        <v>0</v>
      </c>
      <c r="Q36" s="0" t="n">
        <f aca="false">COUNTIFS($H$2:$H$36, O36, $L$2:$L$36, "=Living")</f>
        <v>0</v>
      </c>
      <c r="R36" s="0" t="n">
        <f aca="false">COUNTIFS($H$2:$H$36, O36, $L$2:$L$36, "=Dead")</f>
        <v>0</v>
      </c>
      <c r="S36" s="7" t="n">
        <f aca="false">INDEX(LookupTable!B:B, MATCH(plot1!$O36,LookupTable!A:A,0))</f>
        <v>0.2065</v>
      </c>
      <c r="T36" s="7" t="n">
        <f aca="false">INDEX(LookupTable!C:C, MATCH(plot1!$O36,LookupTable!A:A,0))</f>
        <v>2.249</v>
      </c>
      <c r="U36" s="7"/>
      <c r="V36" s="0" t="n">
        <f aca="false">SUMIF(H:H, O36, M:M)</f>
        <v>0</v>
      </c>
      <c r="W36" s="0" t="n">
        <f aca="false">SUMIFS(M:M, H:H, O36, L:L, "=Living" )</f>
        <v>0</v>
      </c>
      <c r="X36" s="0" t="n">
        <f aca="false">SUMIFS(M:M, H:H, O36, L:L, "=Dead" )</f>
        <v>0</v>
      </c>
      <c r="Y36" s="0" t="n">
        <f aca="false">V36/(20*20)</f>
        <v>0</v>
      </c>
      <c r="Z36" s="0" t="n">
        <f aca="false">W36/(20*20)</f>
        <v>0</v>
      </c>
      <c r="AA36" s="0" t="n">
        <f aca="false">X36/(20*20)</f>
        <v>0</v>
      </c>
    </row>
    <row r="37" customFormat="false" ht="15" hidden="false" customHeight="false" outlineLevel="0" collapsed="false">
      <c r="M37" s="0" t="e">
        <f aca="false">(INDEX(S:S,MATCH(H37,O:O,0)))*J37^(INDEX(T:T,MATCH(H37,O:O,0)))</f>
        <v>#N/A</v>
      </c>
      <c r="O37" s="8"/>
      <c r="P37" s="0" t="n">
        <f aca="false">COUNTIF($H$2:$H$36, O37)</f>
        <v>0</v>
      </c>
      <c r="Q37" s="0" t="n">
        <f aca="false">COUNTIFS($H$2:$H$36, O37, $L$2:$L$36, "=Living")</f>
        <v>0</v>
      </c>
      <c r="R37" s="0" t="n">
        <f aca="false">COUNTIFS($H$2:$H$36, O37, $L$2:$L$36, "=Dead")</f>
        <v>0</v>
      </c>
      <c r="S37" s="7" t="e">
        <f aca="false">INDEX(LookupTable!B:B, MATCH(plot1!$O37,LookupTable!A:A,0))</f>
        <v>#N/A</v>
      </c>
      <c r="T37" s="7" t="e">
        <f aca="false">INDEX(LookupTable!C:C, MATCH(plot1!$O37,LookupTable!A:A,0))</f>
        <v>#N/A</v>
      </c>
      <c r="U37" s="7"/>
      <c r="V37" s="0" t="n">
        <f aca="false">SUMIF(H:H, O37, M:M)</f>
        <v>0</v>
      </c>
      <c r="W37" s="0" t="n">
        <f aca="false">SUMIFS(M:M, H:H, O37, L:L, "=Living" )</f>
        <v>0</v>
      </c>
      <c r="X37" s="0" t="n">
        <f aca="false">SUMIFS(M:M, H:H, O37, L:L, "=Dead" )</f>
        <v>0</v>
      </c>
      <c r="Y37" s="0" t="n">
        <f aca="false">V37/(20*20)</f>
        <v>0</v>
      </c>
      <c r="Z37" s="0" t="n">
        <f aca="false">W37/(20*20)</f>
        <v>0</v>
      </c>
      <c r="AA37" s="0" t="n">
        <f aca="false">X37/(20*20)</f>
        <v>0</v>
      </c>
    </row>
    <row r="38" customFormat="false" ht="15" hidden="false" customHeight="false" outlineLevel="0" collapsed="false">
      <c r="M38" s="0" t="e">
        <f aca="false">(INDEX(S:S,MATCH(H38,O:O,0)))*J38^(INDEX(T:T,MATCH(H38,O:O,0)))</f>
        <v>#N/A</v>
      </c>
      <c r="O38" s="8" t="s">
        <v>87</v>
      </c>
      <c r="P38" s="0" t="n">
        <f aca="false">COUNTIF($H$2:$H$36, O38)</f>
        <v>0</v>
      </c>
      <c r="Q38" s="0" t="n">
        <f aca="false">COUNTIFS($H$2:$H$36, O38, $L$2:$L$36, "=Living")</f>
        <v>0</v>
      </c>
      <c r="R38" s="0" t="n">
        <f aca="false">COUNTIFS($H$2:$H$36, O38, $L$2:$L$36, "=Dead")</f>
        <v>0</v>
      </c>
      <c r="S38" s="7" t="n">
        <f aca="false">INDEX(LookupTable!B:B, MATCH(plot1!$O38,LookupTable!A:A,0))</f>
        <v>3.7993</v>
      </c>
      <c r="T38" s="7" t="n">
        <f aca="false">INDEX(LookupTable!C:C, MATCH(plot1!$O38,LookupTable!A:A,0))</f>
        <v>2.169</v>
      </c>
      <c r="U38" s="7"/>
      <c r="V38" s="0" t="n">
        <f aca="false">SUMIF(H:H, O38, M:M)</f>
        <v>0</v>
      </c>
      <c r="W38" s="0" t="n">
        <f aca="false">SUMIFS(M:M, H:H, O38, L:L, "=Living" )</f>
        <v>0</v>
      </c>
      <c r="X38" s="0" t="n">
        <f aca="false">SUMIFS(M:M, H:H, O38, L:L, "=Dead" )</f>
        <v>0</v>
      </c>
      <c r="Y38" s="0" t="n">
        <f aca="false">V38/(20*20)</f>
        <v>0</v>
      </c>
      <c r="Z38" s="0" t="n">
        <f aca="false">W38/(20*20)</f>
        <v>0</v>
      </c>
      <c r="AA38" s="0" t="n">
        <f aca="false">X38/(20*20)</f>
        <v>0</v>
      </c>
    </row>
    <row r="39" customFormat="false" ht="15" hidden="false" customHeight="false" outlineLevel="0" collapsed="false">
      <c r="M39" s="0" t="e">
        <f aca="false">(INDEX(S:S,MATCH(H39,O:O,0)))*J39^(INDEX(T:T,MATCH(H39,O:O,0)))</f>
        <v>#N/A</v>
      </c>
      <c r="O39" s="8" t="s">
        <v>45</v>
      </c>
      <c r="P39" s="0" t="n">
        <f aca="false">COUNTIF($H$2:$H$36, O39)</f>
        <v>0</v>
      </c>
      <c r="Q39" s="0" t="n">
        <f aca="false">COUNTIFS($H$2:$H$36, O39, $L$2:$L$36, "=Living")</f>
        <v>0</v>
      </c>
      <c r="R39" s="0" t="n">
        <f aca="false">COUNTIFS($H$2:$H$36, O39, $L$2:$L$36, "=Dead")</f>
        <v>0</v>
      </c>
      <c r="S39" s="7" t="n">
        <f aca="false">INDEX(LookupTable!B:B, MATCH(plot1!$O39,LookupTable!A:A,0))</f>
        <v>-3.037</v>
      </c>
      <c r="T39" s="7" t="n">
        <f aca="false">INDEX(LookupTable!C:C, MATCH(plot1!$O39,LookupTable!A:A,0))</f>
        <v>2.9</v>
      </c>
      <c r="U39" s="7"/>
      <c r="V39" s="0" t="n">
        <f aca="false">SUMIF(H:H, O39, M:M)</f>
        <v>0</v>
      </c>
      <c r="W39" s="0" t="n">
        <f aca="false">SUMIFS(M:M, H:H, O39, L:L, "=Living" )</f>
        <v>0</v>
      </c>
      <c r="X39" s="0" t="n">
        <f aca="false">SUMIFS(M:M, H:H, O39, L:L, "=Dead" )</f>
        <v>0</v>
      </c>
      <c r="Y39" s="0" t="n">
        <f aca="false">V39/(20*20)</f>
        <v>0</v>
      </c>
      <c r="Z39" s="0" t="n">
        <f aca="false">W39/(20*20)</f>
        <v>0</v>
      </c>
      <c r="AA39" s="0" t="n">
        <f aca="false">X39/(20*20)</f>
        <v>0</v>
      </c>
    </row>
    <row r="40" customFormat="false" ht="15" hidden="false" customHeight="false" outlineLevel="0" collapsed="false">
      <c r="M40" s="0" t="e">
        <f aca="false">(INDEX(S:S,MATCH(H40,O:O,0)))*J40^(INDEX(T:T,MATCH(H40,O:O,0)))</f>
        <v>#N/A</v>
      </c>
      <c r="O40" s="8" t="s">
        <v>88</v>
      </c>
      <c r="P40" s="0" t="n">
        <f aca="false">COUNTIF($H$2:$H$36, O40)</f>
        <v>0</v>
      </c>
      <c r="Q40" s="0" t="n">
        <f aca="false">COUNTIFS($H$2:$H$36, O40, $L$2:$L$36, "=Living")</f>
        <v>0</v>
      </c>
      <c r="R40" s="0" t="n">
        <f aca="false">COUNTIFS($H$2:$H$36, O40, $L$2:$L$36, "=Dead")</f>
        <v>0</v>
      </c>
      <c r="S40" s="7" t="n">
        <f aca="false">INDEX(LookupTable!B:B, MATCH(plot1!$O40,LookupTable!A:A,0))</f>
        <v>0.1692</v>
      </c>
      <c r="T40" s="7" t="n">
        <f aca="false">INDEX(LookupTable!C:C, MATCH(plot1!$O40,LookupTable!A:A,0))</f>
        <v>2.2904</v>
      </c>
      <c r="U40" s="7"/>
      <c r="V40" s="0" t="n">
        <f aca="false">SUMIF(H:H, O40, M:M)</f>
        <v>0</v>
      </c>
      <c r="W40" s="0" t="n">
        <f aca="false">SUMIFS(M:M, H:H, O40, L:L, "=Living" )</f>
        <v>0</v>
      </c>
      <c r="X40" s="0" t="n">
        <f aca="false">SUMIFS(M:M, H:H, O40, L:L, "=Dead" )</f>
        <v>0</v>
      </c>
      <c r="Y40" s="0" t="n">
        <f aca="false">V40/(20*20)</f>
        <v>0</v>
      </c>
      <c r="Z40" s="0" t="n">
        <f aca="false">W40/(20*20)</f>
        <v>0</v>
      </c>
      <c r="AA40" s="0" t="n">
        <f aca="false">X40/(20*20)</f>
        <v>0</v>
      </c>
    </row>
    <row r="41" customFormat="false" ht="15" hidden="false" customHeight="false" outlineLevel="0" collapsed="false">
      <c r="M41" s="0" t="e">
        <f aca="false">(INDEX(S:S,MATCH(H41,O:O,0)))*J41^(INDEX(T:T,MATCH(H41,O:O,0)))</f>
        <v>#N/A</v>
      </c>
      <c r="O41" s="8" t="s">
        <v>89</v>
      </c>
      <c r="P41" s="0" t="n">
        <f aca="false">COUNTIF($H$2:$H$36, O41)</f>
        <v>0</v>
      </c>
      <c r="Q41" s="0" t="n">
        <f aca="false">COUNTIFS($H$2:$H$36, O41, $L$2:$L$36, "=Living")</f>
        <v>0</v>
      </c>
      <c r="R41" s="0" t="n">
        <f aca="false">COUNTIFS($H$2:$H$36, O41, $L$2:$L$36, "=Dead")</f>
        <v>0</v>
      </c>
      <c r="S41" s="7" t="n">
        <f aca="false">INDEX(LookupTable!B:B, MATCH(plot1!$O41,LookupTable!A:A,0))</f>
        <v>7.217</v>
      </c>
      <c r="T41" s="7" t="n">
        <f aca="false">INDEX(LookupTable!C:C, MATCH(plot1!$O41,LookupTable!A:A,0))</f>
        <v>0</v>
      </c>
      <c r="U41" s="7"/>
      <c r="V41" s="0" t="n">
        <f aca="false">SUMIF(H:H, O41, M:M)</f>
        <v>0</v>
      </c>
      <c r="W41" s="0" t="n">
        <f aca="false">SUMIFS(M:M, H:H, O41, L:L, "=Living" )</f>
        <v>0</v>
      </c>
      <c r="X41" s="0" t="n">
        <f aca="false">SUMIFS(M:M, H:H, O41, L:L, "=Dead" )</f>
        <v>0</v>
      </c>
      <c r="Y41" s="0" t="n">
        <f aca="false">V41/(20*20)</f>
        <v>0</v>
      </c>
      <c r="Z41" s="0" t="n">
        <f aca="false">W41/(20*20)</f>
        <v>0</v>
      </c>
      <c r="AA41" s="0" t="n">
        <f aca="false">X41/(20*20)</f>
        <v>0</v>
      </c>
    </row>
    <row r="42" customFormat="false" ht="15" hidden="false" customHeight="false" outlineLevel="0" collapsed="false">
      <c r="M42" s="0" t="e">
        <f aca="false">(INDEX(S:S,MATCH(H42,O:O,0)))*J42^(INDEX(T:T,MATCH(H42,O:O,0)))</f>
        <v>#N/A</v>
      </c>
      <c r="O42" s="8" t="s">
        <v>90</v>
      </c>
      <c r="P42" s="0" t="n">
        <f aca="false">COUNTIF($H$2:$H$36, O42)</f>
        <v>0</v>
      </c>
      <c r="Q42" s="0" t="n">
        <f aca="false">COUNTIFS($H$2:$H$36, O42, $L$2:$L$36, "=Living")</f>
        <v>0</v>
      </c>
      <c r="R42" s="0" t="n">
        <f aca="false">COUNTIFS($H$2:$H$36, O42, $L$2:$L$36, "=Dead")</f>
        <v>0</v>
      </c>
      <c r="S42" s="7" t="n">
        <f aca="false">INDEX(LookupTable!B:B, MATCH(plot1!$O42,LookupTable!A:A,0))</f>
        <v>0</v>
      </c>
      <c r="T42" s="7" t="n">
        <f aca="false">INDEX(LookupTable!C:C, MATCH(plot1!$O42,LookupTable!A:A,0))</f>
        <v>0</v>
      </c>
      <c r="U42" s="7"/>
      <c r="V42" s="0" t="n">
        <f aca="false">SUMIF(H:H, O42, M:M)</f>
        <v>0</v>
      </c>
      <c r="W42" s="0" t="n">
        <f aca="false">SUMIFS(M:M, H:H, O42, L:L, "=Living" )</f>
        <v>0</v>
      </c>
      <c r="X42" s="0" t="n">
        <f aca="false">SUMIFS(M:M, H:H, O42, L:L, "=Dead" )</f>
        <v>0</v>
      </c>
      <c r="Y42" s="0" t="n">
        <f aca="false">V42/(20*20)</f>
        <v>0</v>
      </c>
      <c r="Z42" s="0" t="n">
        <f aca="false">W42/(20*20)</f>
        <v>0</v>
      </c>
      <c r="AA42" s="0" t="n">
        <f aca="false">X42/(20*20)</f>
        <v>0</v>
      </c>
    </row>
    <row r="43" customFormat="false" ht="15" hidden="false" customHeight="false" outlineLevel="0" collapsed="false">
      <c r="M43" s="0" t="e">
        <f aca="false">(INDEX(S:S,MATCH(H43,O:O,0)))*J43^(INDEX(T:T,MATCH(H43,O:O,0)))</f>
        <v>#N/A</v>
      </c>
      <c r="O43" s="8" t="s">
        <v>91</v>
      </c>
      <c r="P43" s="0" t="n">
        <f aca="false">COUNTIF($H$2:$H$36, O43)</f>
        <v>0</v>
      </c>
      <c r="Q43" s="0" t="n">
        <f aca="false">COUNTIFS($H$2:$H$36, O43, $L$2:$L$36, "=Living")</f>
        <v>0</v>
      </c>
      <c r="R43" s="0" t="n">
        <f aca="false">COUNTIFS($H$2:$H$36, O43, $L$2:$L$36, "=Dead")</f>
        <v>0</v>
      </c>
      <c r="S43" s="7" t="n">
        <f aca="false">INDEX(LookupTable!B:B, MATCH(plot1!$O43,LookupTable!A:A,0))</f>
        <v>-1.339</v>
      </c>
      <c r="T43" s="7" t="n">
        <f aca="false">INDEX(LookupTable!C:C, MATCH(plot1!$O43,LookupTable!A:A,0))</f>
        <v>2.73</v>
      </c>
      <c r="U43" s="7"/>
      <c r="V43" s="0" t="n">
        <f aca="false">SUMIF(H:H, O43, M:M)</f>
        <v>0</v>
      </c>
      <c r="W43" s="0" t="n">
        <f aca="false">SUMIFS(M:M, H:H, O43, L:L, "=Living" )</f>
        <v>0</v>
      </c>
      <c r="X43" s="0" t="n">
        <f aca="false">SUMIFS(M:M, H:H, O43, L:L, "=Dead" )</f>
        <v>0</v>
      </c>
      <c r="Y43" s="0" t="n">
        <f aca="false">V43/(20*20)</f>
        <v>0</v>
      </c>
      <c r="Z43" s="0" t="n">
        <f aca="false">W43/(20*20)</f>
        <v>0</v>
      </c>
      <c r="AA43" s="0" t="n">
        <f aca="false">X43/(20*20)</f>
        <v>0</v>
      </c>
    </row>
    <row r="44" customFormat="false" ht="15" hidden="false" customHeight="false" outlineLevel="0" collapsed="false">
      <c r="O44" s="8"/>
      <c r="P44" s="8"/>
      <c r="Q44" s="8"/>
      <c r="R44" s="8"/>
    </row>
    <row r="45" customFormat="false" ht="15" hidden="false" customHeight="false" outlineLevel="0" collapsed="false">
      <c r="P45" s="0" t="n">
        <f aca="false">SUM(P2:P43)</f>
        <v>23</v>
      </c>
      <c r="U45" s="0" t="n">
        <f aca="false">SUM(U2:U43)/(20*20)</f>
        <v>34.119973872659</v>
      </c>
      <c r="X45" s="0" t="s">
        <v>92</v>
      </c>
      <c r="Y45" s="0" t="n">
        <f aca="false">SUM(Y2:Y43)</f>
        <v>32.3026414604716</v>
      </c>
      <c r="Z45" s="0" t="n">
        <f aca="false">SUM(Z2:Z43)</f>
        <v>32.2029639792624</v>
      </c>
      <c r="AA45" s="0" t="n">
        <f aca="false">SUM(AA2:AA43)</f>
        <v>0.0996774812092071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71"/>
    <col collapsed="false" customWidth="true" hidden="false" outlineLevel="0" max="7" min="4" style="0" width="8.53"/>
    <col collapsed="false" customWidth="true" hidden="false" outlineLevel="0" max="8" min="8" style="0" width="12.28"/>
    <col collapsed="false" customWidth="true" hidden="false" outlineLevel="0" max="12" min="9" style="0" width="8.53"/>
    <col collapsed="false" customWidth="true" hidden="false" outlineLevel="0" max="14" min="13" style="0" width="15"/>
    <col collapsed="false" customWidth="true" hidden="false" outlineLevel="0" max="15" min="15" style="0" width="14.28"/>
    <col collapsed="false" customWidth="true" hidden="false" outlineLevel="0" max="16" min="16" style="0" width="8.53"/>
    <col collapsed="false" customWidth="true" hidden="false" outlineLevel="0" max="17" min="17" style="0" width="10"/>
    <col collapsed="false" customWidth="true" hidden="false" outlineLevel="0" max="18" min="18" style="0" width="11.28"/>
    <col collapsed="false" customWidth="true" hidden="false" outlineLevel="0" max="20" min="19" style="0" width="8.53"/>
    <col collapsed="false" customWidth="true" hidden="false" outlineLevel="0" max="21" min="21" style="0" width="17.43"/>
    <col collapsed="false" customWidth="true" hidden="false" outlineLevel="0" max="22" min="22" style="0" width="18.57"/>
    <col collapsed="false" customWidth="true" hidden="false" outlineLevel="0" max="23" min="23" style="0" width="17.71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0" t="s">
        <v>29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30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51</v>
      </c>
      <c r="O1" s="6"/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58</v>
      </c>
      <c r="V1" s="6" t="s">
        <v>59</v>
      </c>
      <c r="W1" s="6" t="s">
        <v>60</v>
      </c>
    </row>
    <row r="2" customFormat="false" ht="15" hidden="false" customHeight="false" outlineLevel="0" collapsed="false">
      <c r="A2" s="0" t="s">
        <v>12</v>
      </c>
      <c r="B2" s="1" t="s">
        <v>31</v>
      </c>
      <c r="C2" s="2" t="n">
        <v>44678</v>
      </c>
      <c r="D2" s="0" t="s">
        <v>32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18.6</v>
      </c>
      <c r="L2" s="0" t="s">
        <v>20</v>
      </c>
      <c r="M2" s="0" t="n">
        <f aca="false">(INDEX(S:S,MATCH(H2,O:O,0)))*J2^(INDEX(T:T,MATCH(H2,O:O,0)))</f>
        <v>131.090464594977</v>
      </c>
      <c r="O2" s="0" t="s">
        <v>64</v>
      </c>
      <c r="P2" s="0" t="n">
        <f aca="false">COUNTIF($H$2:$H$36, O2)</f>
        <v>0</v>
      </c>
      <c r="Q2" s="0" t="n">
        <f aca="false">COUNTIFS($H$2:$H$36, O2, $L$2:$L$36, "=Living")</f>
        <v>0</v>
      </c>
      <c r="R2" s="0" t="n">
        <f aca="false">COUNTIFS($H$2:$H$36, O2, $L$2:$L$36, "=Dead")</f>
        <v>0</v>
      </c>
      <c r="S2" s="7" t="n">
        <f aca="false">INDEX(LookupTable!B:B, MATCH(plot1!$O2,LookupTable!A:A,0))</f>
        <v>0.0617</v>
      </c>
      <c r="T2" s="7" t="n">
        <f aca="false">INDEX(LookupTable!C:C, MATCH(plot1!$O2,LookupTable!A:A,0))</f>
        <v>2.5328</v>
      </c>
      <c r="U2" s="0" t="n">
        <f aca="false">SUMIF(H:H, O2, M:M)</f>
        <v>0</v>
      </c>
      <c r="V2" s="0" t="n">
        <f aca="false">SUMIFS(M:M, H:H, O2, L:L, "=Living" )</f>
        <v>0</v>
      </c>
      <c r="W2" s="0" t="n">
        <f aca="false">SUMIFS(M:M, H:H, O2, L:L, "=Dead" )</f>
        <v>0</v>
      </c>
    </row>
    <row r="3" customFormat="false" ht="15" hidden="false" customHeight="false" outlineLevel="0" collapsed="false">
      <c r="A3" s="0" t="s">
        <v>12</v>
      </c>
      <c r="B3" s="1" t="s">
        <v>31</v>
      </c>
      <c r="C3" s="2" t="n">
        <v>44678</v>
      </c>
      <c r="D3" s="0" t="s">
        <v>32</v>
      </c>
      <c r="E3" s="0" t="s">
        <v>15</v>
      </c>
      <c r="F3" s="0" t="s">
        <v>16</v>
      </c>
      <c r="G3" s="0" t="s">
        <v>17</v>
      </c>
      <c r="H3" s="0" t="s">
        <v>23</v>
      </c>
      <c r="I3" s="0" t="s">
        <v>19</v>
      </c>
      <c r="J3" s="0" t="n">
        <v>3.1</v>
      </c>
      <c r="L3" s="0" t="s">
        <v>20</v>
      </c>
      <c r="M3" s="0" t="n">
        <f aca="false">(INDEX(S:S,MATCH(H3,O:O,0)))*J3^(INDEX(T:T,MATCH(H3,O:O,0)))</f>
        <v>2.23881159545066</v>
      </c>
      <c r="O3" s="0" t="s">
        <v>65</v>
      </c>
      <c r="P3" s="0" t="n">
        <f aca="false">COUNTIF($H$2:$H$36, O3)</f>
        <v>0</v>
      </c>
      <c r="Q3" s="0" t="n">
        <f aca="false">COUNTIFS($H$2:$H$36, O3, $L$2:$L$36, "=Living")</f>
        <v>0</v>
      </c>
      <c r="R3" s="0" t="n">
        <f aca="false">COUNTIFS($H$2:$H$36, O3, $L$2:$L$36, "=Dead")</f>
        <v>0</v>
      </c>
      <c r="S3" s="7" t="n">
        <f aca="false">INDEX(LookupTable!B:B, MATCH(plot1!$O3,LookupTable!A:A,0))</f>
        <v>0.1957</v>
      </c>
      <c r="T3" s="7" t="n">
        <f aca="false">INDEX(LookupTable!C:C, MATCH(plot1!$O3,LookupTable!A:A,0))</f>
        <v>2.3916</v>
      </c>
      <c r="U3" s="0" t="n">
        <f aca="false">SUMIF(H:H, O3, M:M)</f>
        <v>0</v>
      </c>
      <c r="V3" s="0" t="n">
        <f aca="false">SUMIFS(M:M, H:H, O3, L:L, "=Living" )</f>
        <v>0</v>
      </c>
      <c r="W3" s="0" t="n">
        <f aca="false">SUMIFS(M:M, H:H, O3, L:L, "=Dead" )</f>
        <v>0</v>
      </c>
    </row>
    <row r="4" customFormat="false" ht="15" hidden="false" customHeight="false" outlineLevel="0" collapsed="false">
      <c r="A4" s="0" t="s">
        <v>12</v>
      </c>
      <c r="B4" s="1" t="s">
        <v>31</v>
      </c>
      <c r="C4" s="2" t="n">
        <v>44678</v>
      </c>
      <c r="D4" s="0" t="s">
        <v>32</v>
      </c>
      <c r="E4" s="0" t="s">
        <v>15</v>
      </c>
      <c r="F4" s="0" t="s">
        <v>16</v>
      </c>
      <c r="G4" s="0" t="s">
        <v>17</v>
      </c>
      <c r="H4" s="0" t="s">
        <v>23</v>
      </c>
      <c r="I4" s="0" t="s">
        <v>19</v>
      </c>
      <c r="J4" s="0" t="n">
        <v>7</v>
      </c>
      <c r="L4" s="0" t="s">
        <v>20</v>
      </c>
      <c r="M4" s="0" t="n">
        <f aca="false">(INDEX(S:S,MATCH(H4,O:O,0)))*J4^(INDEX(T:T,MATCH(H4,O:O,0)))</f>
        <v>13.8055051763058</v>
      </c>
      <c r="O4" s="0" t="s">
        <v>66</v>
      </c>
      <c r="P4" s="0" t="n">
        <f aca="false">COUNTIF($H$2:$H$36, O4)</f>
        <v>0</v>
      </c>
      <c r="Q4" s="0" t="n">
        <f aca="false">COUNTIFS($H$2:$H$36, O4, $L$2:$L$36, "=Living")</f>
        <v>0</v>
      </c>
      <c r="R4" s="0" t="n">
        <f aca="false">COUNTIFS($H$2:$H$36, O4, $L$2:$L$36, "=Dead")</f>
        <v>0</v>
      </c>
      <c r="S4" s="7" t="n">
        <f aca="false">INDEX(LookupTable!B:B, MATCH(plot1!$O4,LookupTable!A:A,0))</f>
        <v>0.1599</v>
      </c>
      <c r="T4" s="7" t="n">
        <f aca="false">INDEX(LookupTable!C:C, MATCH(plot1!$O4,LookupTable!A:A,0))</f>
        <v>2.3376</v>
      </c>
      <c r="U4" s="0" t="n">
        <f aca="false">SUMIF(H:H, O4, M:M)</f>
        <v>0</v>
      </c>
      <c r="V4" s="0" t="n">
        <f aca="false">SUMIFS(M:M, H:H, O4, L:L, "=Living" )</f>
        <v>0</v>
      </c>
      <c r="W4" s="0" t="n">
        <f aca="false">SUMIFS(M:M, H:H, O4, L:L, "=Dead" )</f>
        <v>0</v>
      </c>
    </row>
    <row r="5" customFormat="false" ht="15" hidden="false" customHeight="false" outlineLevel="0" collapsed="false">
      <c r="A5" s="0" t="s">
        <v>12</v>
      </c>
      <c r="B5" s="1" t="s">
        <v>31</v>
      </c>
      <c r="C5" s="2" t="n">
        <v>44678</v>
      </c>
      <c r="D5" s="0" t="s">
        <v>32</v>
      </c>
      <c r="E5" s="0" t="s">
        <v>15</v>
      </c>
      <c r="F5" s="0" t="s">
        <v>16</v>
      </c>
      <c r="G5" s="0" t="s">
        <v>17</v>
      </c>
      <c r="H5" s="0" t="s">
        <v>23</v>
      </c>
      <c r="I5" s="0" t="s">
        <v>19</v>
      </c>
      <c r="J5" s="0" t="n">
        <v>7.7</v>
      </c>
      <c r="K5" s="0" t="n">
        <v>5.5</v>
      </c>
      <c r="L5" s="0" t="s">
        <v>20</v>
      </c>
      <c r="M5" s="0" t="n">
        <f aca="false">(INDEX(S:S,MATCH(H5,O:O,0)))*J5^(INDEX(T:T,MATCH(H5,O:O,0)))</f>
        <v>17.0804271017946</v>
      </c>
      <c r="O5" s="0" t="s">
        <v>67</v>
      </c>
      <c r="P5" s="0" t="n">
        <f aca="false">COUNTIF($H$2:$H$36, O5)</f>
        <v>0</v>
      </c>
      <c r="Q5" s="0" t="n">
        <f aca="false">COUNTIFS($H$2:$H$36, O5, $L$2:$L$36, "=Living")</f>
        <v>0</v>
      </c>
      <c r="R5" s="0" t="n">
        <f aca="false">COUNTIFS($H$2:$H$36, O5, $L$2:$L$36, "=Dead")</f>
        <v>0</v>
      </c>
      <c r="S5" s="7" t="n">
        <f aca="false">INDEX(LookupTable!B:B, MATCH(plot1!$O5,LookupTable!A:A,0))</f>
        <v>0.0983</v>
      </c>
      <c r="T5" s="7" t="n">
        <f aca="false">INDEX(LookupTable!C:C, MATCH(plot1!$O5,LookupTable!A:A,0))</f>
        <v>2.3373</v>
      </c>
      <c r="U5" s="0" t="n">
        <f aca="false">SUMIF(H:H, O5, M:M)</f>
        <v>0</v>
      </c>
      <c r="V5" s="0" t="n">
        <f aca="false">SUMIFS(M:M, H:H, O5, L:L, "=Living" )</f>
        <v>0</v>
      </c>
      <c r="W5" s="0" t="n">
        <f aca="false">SUMIFS(M:M, H:H, O5, L:L, "=Dead" )</f>
        <v>0</v>
      </c>
    </row>
    <row r="6" customFormat="false" ht="15" hidden="false" customHeight="false" outlineLevel="0" collapsed="false">
      <c r="A6" s="0" t="s">
        <v>12</v>
      </c>
      <c r="B6" s="1" t="s">
        <v>31</v>
      </c>
      <c r="C6" s="2" t="n">
        <v>44678</v>
      </c>
      <c r="D6" s="0" t="s">
        <v>32</v>
      </c>
      <c r="E6" s="0" t="s">
        <v>15</v>
      </c>
      <c r="F6" s="0" t="s">
        <v>16</v>
      </c>
      <c r="G6" s="0" t="s">
        <v>17</v>
      </c>
      <c r="H6" s="0" t="s">
        <v>23</v>
      </c>
      <c r="I6" s="0" t="s">
        <v>19</v>
      </c>
      <c r="J6" s="0" t="n">
        <v>32.3</v>
      </c>
      <c r="K6" s="0" t="n">
        <v>18</v>
      </c>
      <c r="L6" s="0" t="s">
        <v>20</v>
      </c>
      <c r="M6" s="0" t="n">
        <f aca="false">(INDEX(S:S,MATCH(H6,O:O,0)))*J6^(INDEX(T:T,MATCH(H6,O:O,0)))</f>
        <v>420.013504161128</v>
      </c>
      <c r="O6" s="0" t="s">
        <v>68</v>
      </c>
      <c r="P6" s="0" t="n">
        <f aca="false">COUNTIF($H$2:$H$36, O6)</f>
        <v>0</v>
      </c>
      <c r="Q6" s="0" t="n">
        <f aca="false">COUNTIFS($H$2:$H$36, O6, $L$2:$L$36, "=Living")</f>
        <v>0</v>
      </c>
      <c r="R6" s="0" t="n">
        <f aca="false">COUNTIFS($H$2:$H$36, O6, $L$2:$L$36, "=Dead")</f>
        <v>0</v>
      </c>
      <c r="S6" s="7" t="n">
        <f aca="false">INDEX(LookupTable!B:B, MATCH(plot1!$O6,LookupTable!A:A,0))</f>
        <v>0.0629</v>
      </c>
      <c r="T6" s="7" t="n">
        <f aca="false">INDEX(LookupTable!C:C, MATCH(plot1!$O6,LookupTable!A:A,0))</f>
        <v>2.6606</v>
      </c>
      <c r="U6" s="0" t="n">
        <f aca="false">SUMIF(H:H, O6, M:M)</f>
        <v>0</v>
      </c>
      <c r="V6" s="0" t="n">
        <f aca="false">SUMIFS(M:M, H:H, O6, L:L, "=Living" )</f>
        <v>0</v>
      </c>
      <c r="W6" s="0" t="n">
        <f aca="false">SUMIFS(M:M, H:H, O6, L:L, "=Dead" )</f>
        <v>0</v>
      </c>
    </row>
    <row r="7" customFormat="false" ht="15" hidden="false" customHeight="false" outlineLevel="0" collapsed="false">
      <c r="A7" s="0" t="s">
        <v>12</v>
      </c>
      <c r="B7" s="1" t="s">
        <v>31</v>
      </c>
      <c r="C7" s="2" t="n">
        <v>44678</v>
      </c>
      <c r="D7" s="0" t="s">
        <v>32</v>
      </c>
      <c r="E7" s="0" t="s">
        <v>15</v>
      </c>
      <c r="F7" s="0" t="s">
        <v>16</v>
      </c>
      <c r="G7" s="0" t="s">
        <v>17</v>
      </c>
      <c r="H7" s="0" t="s">
        <v>23</v>
      </c>
      <c r="I7" s="0" t="s">
        <v>19</v>
      </c>
      <c r="J7" s="0" t="n">
        <v>37.5</v>
      </c>
      <c r="K7" s="0" t="n">
        <v>18</v>
      </c>
      <c r="L7" s="0" t="s">
        <v>20</v>
      </c>
      <c r="M7" s="0" t="n">
        <f aca="false">(INDEX(S:S,MATCH(H7,O:O,0)))*J7^(INDEX(T:T,MATCH(H7,O:O,0)))</f>
        <v>586.208044457373</v>
      </c>
      <c r="O7" s="0" t="s">
        <v>38</v>
      </c>
      <c r="P7" s="0" t="n">
        <f aca="false">COUNTIF($H$2:$H$36, O7)</f>
        <v>0</v>
      </c>
      <c r="Q7" s="0" t="n">
        <f aca="false">COUNTIFS($H$2:$H$36, O7, $L$2:$L$36, "=Living")</f>
        <v>0</v>
      </c>
      <c r="R7" s="0" t="n">
        <f aca="false">COUNTIFS($H$2:$H$36, O7, $L$2:$L$36, "=Dead")</f>
        <v>0</v>
      </c>
      <c r="S7" s="7" t="n">
        <f aca="false">INDEX(LookupTable!B:B, MATCH(plot1!$O7,LookupTable!A:A,0))</f>
        <v>0.1225</v>
      </c>
      <c r="T7" s="7" t="n">
        <f aca="false">INDEX(LookupTable!C:C, MATCH(plot1!$O7,LookupTable!A:A,0))</f>
        <v>2.4253</v>
      </c>
      <c r="U7" s="0" t="n">
        <f aca="false">SUMIF(H:H, O7, M:M)</f>
        <v>0</v>
      </c>
      <c r="V7" s="0" t="n">
        <f aca="false">SUMIFS(M:M, H:H, O7, L:L, "=Living" )</f>
        <v>0</v>
      </c>
      <c r="W7" s="0" t="n">
        <f aca="false">SUMIFS(M:M, H:H, O7, L:L, "=Dead" )</f>
        <v>0</v>
      </c>
    </row>
    <row r="8" customFormat="false" ht="15" hidden="false" customHeight="false" outlineLevel="0" collapsed="false">
      <c r="A8" s="0" t="s">
        <v>12</v>
      </c>
      <c r="B8" s="1" t="s">
        <v>31</v>
      </c>
      <c r="C8" s="2" t="n">
        <v>44678</v>
      </c>
      <c r="D8" s="0" t="s">
        <v>32</v>
      </c>
      <c r="E8" s="0" t="s">
        <v>15</v>
      </c>
      <c r="F8" s="0" t="s">
        <v>16</v>
      </c>
      <c r="G8" s="0" t="s">
        <v>17</v>
      </c>
      <c r="H8" s="0" t="s">
        <v>23</v>
      </c>
      <c r="I8" s="0" t="s">
        <v>19</v>
      </c>
      <c r="J8" s="0" t="n">
        <v>37</v>
      </c>
      <c r="L8" s="0" t="s">
        <v>20</v>
      </c>
      <c r="M8" s="0" t="n">
        <f aca="false">(INDEX(S:S,MATCH(H8,O:O,0)))*J8^(INDEX(T:T,MATCH(H8,O:O,0)))</f>
        <v>568.894940155099</v>
      </c>
      <c r="O8" s="0" t="s">
        <v>69</v>
      </c>
      <c r="P8" s="0" t="n">
        <f aca="false">COUNTIF($H$2:$H$36, O8)</f>
        <v>0</v>
      </c>
      <c r="Q8" s="0" t="n">
        <f aca="false">COUNTIFS($H$2:$H$36, O8, $L$2:$L$36, "=Living")</f>
        <v>0</v>
      </c>
      <c r="R8" s="0" t="n">
        <f aca="false">COUNTIFS($H$2:$H$36, O8, $L$2:$L$36, "=Dead")</f>
        <v>0</v>
      </c>
      <c r="S8" s="7" t="n">
        <f aca="false">INDEX(LookupTable!B:B, MATCH(plot1!$O8,LookupTable!A:A,0))</f>
        <v>0.0945</v>
      </c>
      <c r="T8" s="7" t="n">
        <f aca="false">INDEX(LookupTable!C:C, MATCH(plot1!$O8,LookupTable!A:A,0))</f>
        <v>2.503</v>
      </c>
      <c r="U8" s="0" t="n">
        <f aca="false">SUMIF(H:H, O8, M:M)</f>
        <v>0</v>
      </c>
      <c r="V8" s="0" t="n">
        <f aca="false">SUMIFS(M:M, H:H, O8, L:L, "=Living" )</f>
        <v>0</v>
      </c>
      <c r="W8" s="0" t="n">
        <f aca="false">SUMIFS(M:M, H:H, O8, L:L, "=Dead" )</f>
        <v>0</v>
      </c>
    </row>
    <row r="9" customFormat="false" ht="15" hidden="false" customHeight="false" outlineLevel="0" collapsed="false">
      <c r="A9" s="0" t="s">
        <v>12</v>
      </c>
      <c r="B9" s="1" t="s">
        <v>31</v>
      </c>
      <c r="C9" s="2" t="n">
        <v>44678</v>
      </c>
      <c r="D9" s="0" t="s">
        <v>32</v>
      </c>
      <c r="E9" s="0" t="s">
        <v>15</v>
      </c>
      <c r="F9" s="0" t="s">
        <v>16</v>
      </c>
      <c r="G9" s="0" t="s">
        <v>17</v>
      </c>
      <c r="H9" s="0" t="s">
        <v>23</v>
      </c>
      <c r="I9" s="0" t="s">
        <v>19</v>
      </c>
      <c r="J9" s="0" t="n">
        <v>24.3</v>
      </c>
      <c r="K9" s="0" t="n">
        <v>16</v>
      </c>
      <c r="L9" s="0" t="s">
        <v>20</v>
      </c>
      <c r="M9" s="0" t="n">
        <f aca="false">(INDEX(S:S,MATCH(H9,O:O,0)))*J9^(INDEX(T:T,MATCH(H9,O:O,0)))</f>
        <v>222.445380905822</v>
      </c>
      <c r="O9" s="0" t="s">
        <v>70</v>
      </c>
      <c r="P9" s="0" t="n">
        <f aca="false">COUNTIF($H$2:$H$36, O9)</f>
        <v>0</v>
      </c>
      <c r="Q9" s="0" t="n">
        <f aca="false">COUNTIFS($H$2:$H$36, O9, $L$2:$L$36, "=Living")</f>
        <v>0</v>
      </c>
      <c r="R9" s="0" t="n">
        <f aca="false">COUNTIFS($H$2:$H$36, O9, $L$2:$L$36, "=Dead")</f>
        <v>0</v>
      </c>
      <c r="S9" s="7" t="n">
        <f aca="false">INDEX(LookupTable!B:B, MATCH(plot1!$O9,LookupTable!A:A,0))</f>
        <v>0.1074</v>
      </c>
      <c r="T9" s="7" t="n">
        <f aca="false">INDEX(LookupTable!C:C, MATCH(plot1!$O9,LookupTable!A:A,0))</f>
        <v>2.4313</v>
      </c>
      <c r="U9" s="0" t="n">
        <f aca="false">SUMIF(H:H, O9, M:M)</f>
        <v>0</v>
      </c>
      <c r="V9" s="0" t="n">
        <f aca="false">SUMIFS(M:M, H:H, O9, L:L, "=Living" )</f>
        <v>0</v>
      </c>
      <c r="W9" s="0" t="n">
        <f aca="false">SUMIFS(M:M, H:H, O9, L:L, "=Dead" )</f>
        <v>0</v>
      </c>
    </row>
    <row r="10" customFormat="false" ht="15" hidden="false" customHeight="false" outlineLevel="0" collapsed="false">
      <c r="A10" s="0" t="s">
        <v>12</v>
      </c>
      <c r="B10" s="1" t="s">
        <v>31</v>
      </c>
      <c r="C10" s="2" t="n">
        <v>44678</v>
      </c>
      <c r="D10" s="0" t="s">
        <v>32</v>
      </c>
      <c r="E10" s="0" t="s">
        <v>15</v>
      </c>
      <c r="F10" s="0" t="s">
        <v>16</v>
      </c>
      <c r="G10" s="0" t="s">
        <v>17</v>
      </c>
      <c r="H10" s="0" t="s">
        <v>23</v>
      </c>
      <c r="I10" s="0" t="s">
        <v>19</v>
      </c>
      <c r="J10" s="0" t="n">
        <v>11.9</v>
      </c>
      <c r="L10" s="0" t="s">
        <v>20</v>
      </c>
      <c r="M10" s="0" t="n">
        <f aca="false">(INDEX(S:S,MATCH(H10,O:O,0)))*J10^(INDEX(T:T,MATCH(H10,O:O,0)))</f>
        <v>45.1582313465524</v>
      </c>
      <c r="O10" s="0" t="s">
        <v>71</v>
      </c>
      <c r="P10" s="0" t="n">
        <f aca="false">COUNTIF($H$2:$H$36, O10)</f>
        <v>0</v>
      </c>
      <c r="Q10" s="0" t="n">
        <f aca="false">COUNTIFS($H$2:$H$36, O10, $L$2:$L$36, "=Living")</f>
        <v>0</v>
      </c>
      <c r="R10" s="0" t="n">
        <f aca="false">COUNTIFS($H$2:$H$36, O10, $L$2:$L$36, "=Dead")</f>
        <v>0</v>
      </c>
      <c r="S10" s="7" t="n">
        <f aca="false">INDEX(LookupTable!B:B, MATCH(plot1!$O10,LookupTable!A:A,0))</f>
        <v>0.0991</v>
      </c>
      <c r="T10" s="7" t="n">
        <f aca="false">INDEX(LookupTable!C:C, MATCH(plot1!$O10,LookupTable!A:A,0))</f>
        <v>2.3617</v>
      </c>
      <c r="U10" s="0" t="n">
        <f aca="false">SUMIF(H:H, O10, M:M)</f>
        <v>0</v>
      </c>
      <c r="V10" s="0" t="n">
        <f aca="false">SUMIFS(M:M, H:H, O10, L:L, "=Living" )</f>
        <v>0</v>
      </c>
      <c r="W10" s="0" t="n">
        <f aca="false">SUMIFS(M:M, H:H, O10, L:L, "=Dead" )</f>
        <v>0</v>
      </c>
    </row>
    <row r="11" customFormat="false" ht="15" hidden="false" customHeight="false" outlineLevel="0" collapsed="false">
      <c r="A11" s="0" t="s">
        <v>12</v>
      </c>
      <c r="B11" s="1" t="s">
        <v>31</v>
      </c>
      <c r="C11" s="2" t="n">
        <v>44678</v>
      </c>
      <c r="D11" s="0" t="s">
        <v>32</v>
      </c>
      <c r="E11" s="0" t="s">
        <v>15</v>
      </c>
      <c r="F11" s="0" t="s">
        <v>16</v>
      </c>
      <c r="G11" s="0" t="s">
        <v>17</v>
      </c>
      <c r="H11" s="0" t="s">
        <v>23</v>
      </c>
      <c r="I11" s="0" t="s">
        <v>19</v>
      </c>
      <c r="J11" s="0" t="n">
        <v>8.8</v>
      </c>
      <c r="L11" s="0" t="s">
        <v>20</v>
      </c>
      <c r="M11" s="0" t="n">
        <f aca="false">(INDEX(S:S,MATCH(H11,O:O,0)))*J11^(INDEX(T:T,MATCH(H11,O:O,0)))</f>
        <v>23.0153689109913</v>
      </c>
      <c r="O11" s="0" t="s">
        <v>72</v>
      </c>
      <c r="P11" s="0" t="n">
        <f aca="false">COUNTIF($H$2:$H$36, O11)</f>
        <v>0</v>
      </c>
      <c r="Q11" s="0" t="n">
        <f aca="false">COUNTIFS($H$2:$H$36, O11, $L$2:$L$36, "=Living")</f>
        <v>0</v>
      </c>
      <c r="R11" s="0" t="n">
        <f aca="false">COUNTIFS($H$2:$H$36, O11, $L$2:$L$36, "=Dead")</f>
        <v>0</v>
      </c>
      <c r="S11" s="7" t="n">
        <f aca="false">INDEX(LookupTable!B:B, MATCH(plot1!$O11,LookupTable!A:A,0))</f>
        <v>0.1218</v>
      </c>
      <c r="T11" s="7" t="n">
        <f aca="false">INDEX(LookupTable!C:C, MATCH(plot1!$O11,LookupTable!A:A,0))</f>
        <v>2.3123</v>
      </c>
      <c r="U11" s="0" t="n">
        <f aca="false">SUMIF(H:H, O11, M:M)</f>
        <v>0</v>
      </c>
      <c r="V11" s="0" t="n">
        <f aca="false">SUMIFS(M:M, H:H, O11, L:L, "=Living" )</f>
        <v>0</v>
      </c>
      <c r="W11" s="0" t="n">
        <f aca="false">SUMIFS(M:M, H:H, O11, L:L, "=Dead" )</f>
        <v>0</v>
      </c>
    </row>
    <row r="12" customFormat="false" ht="15" hidden="false" customHeight="false" outlineLevel="0" collapsed="false">
      <c r="A12" s="0" t="s">
        <v>12</v>
      </c>
      <c r="B12" s="1" t="s">
        <v>31</v>
      </c>
      <c r="C12" s="2" t="n">
        <v>44678</v>
      </c>
      <c r="D12" s="0" t="s">
        <v>32</v>
      </c>
      <c r="E12" s="0" t="s">
        <v>15</v>
      </c>
      <c r="F12" s="0" t="s">
        <v>16</v>
      </c>
      <c r="G12" s="0" t="s">
        <v>17</v>
      </c>
      <c r="H12" s="0" t="s">
        <v>23</v>
      </c>
      <c r="I12" s="0" t="s">
        <v>19</v>
      </c>
      <c r="J12" s="0" t="n">
        <v>9.6</v>
      </c>
      <c r="L12" s="0" t="s">
        <v>20</v>
      </c>
      <c r="M12" s="0" t="n">
        <f aca="false">(INDEX(S:S,MATCH(H12,O:O,0)))*J12^(INDEX(T:T,MATCH(H12,O:O,0)))</f>
        <v>27.9521303201363</v>
      </c>
      <c r="O12" s="0" t="s">
        <v>18</v>
      </c>
      <c r="P12" s="0" t="n">
        <f aca="false">COUNTIF($H$2:$H$36, O12)</f>
        <v>1</v>
      </c>
      <c r="Q12" s="0" t="n">
        <f aca="false">COUNTIFS($H$2:$H$36, O12, $L$2:$L$36, "=Living")</f>
        <v>1</v>
      </c>
      <c r="R12" s="0" t="n">
        <f aca="false">COUNTIFS($H$2:$H$36, O12, $L$2:$L$36, "=Dead")</f>
        <v>0</v>
      </c>
      <c r="S12" s="7" t="n">
        <f aca="false">INDEX(LookupTable!B:B, MATCH(plot1!$O12,LookupTable!A:A,0))</f>
        <v>0.1074</v>
      </c>
      <c r="T12" s="7" t="n">
        <f aca="false">INDEX(LookupTable!C:C, MATCH(plot1!$O12,LookupTable!A:A,0))</f>
        <v>2.4313</v>
      </c>
      <c r="U12" s="0" t="n">
        <f aca="false">SUMIF(H:H, O12, M:M)</f>
        <v>131.090464594977</v>
      </c>
      <c r="V12" s="0" t="n">
        <f aca="false">SUMIFS(M:M, H:H, O12, L:L, "=Living" )</f>
        <v>131.090464594977</v>
      </c>
      <c r="W12" s="0" t="n">
        <f aca="false">SUMIFS(M:M, H:H, O12, L:L, "=Dead" )</f>
        <v>0</v>
      </c>
    </row>
    <row r="13" customFormat="false" ht="15" hidden="false" customHeight="false" outlineLevel="0" collapsed="false">
      <c r="A13" s="0" t="s">
        <v>12</v>
      </c>
      <c r="B13" s="1" t="s">
        <v>31</v>
      </c>
      <c r="C13" s="2" t="n">
        <v>44678</v>
      </c>
      <c r="D13" s="0" t="s">
        <v>32</v>
      </c>
      <c r="E13" s="0" t="s">
        <v>15</v>
      </c>
      <c r="F13" s="0" t="s">
        <v>16</v>
      </c>
      <c r="G13" s="0" t="s">
        <v>17</v>
      </c>
      <c r="H13" s="0" t="s">
        <v>23</v>
      </c>
      <c r="I13" s="0" t="s">
        <v>19</v>
      </c>
      <c r="J13" s="0" t="n">
        <v>9.3</v>
      </c>
      <c r="L13" s="0" t="s">
        <v>20</v>
      </c>
      <c r="M13" s="0" t="n">
        <f aca="false">(INDEX(S:S,MATCH(H13,O:O,0)))*J13^(INDEX(T:T,MATCH(H13,O:O,0)))</f>
        <v>26.03875155535</v>
      </c>
      <c r="O13" s="0" t="s">
        <v>35</v>
      </c>
      <c r="P13" s="0" t="n">
        <f aca="false">COUNTIF($H$2:$H$36, O13)</f>
        <v>0</v>
      </c>
      <c r="Q13" s="0" t="n">
        <f aca="false">COUNTIFS($H$2:$H$36, O13, $L$2:$L$36, "=Living")</f>
        <v>0</v>
      </c>
      <c r="R13" s="0" t="n">
        <f aca="false">COUNTIFS($H$2:$H$36, O13, $L$2:$L$36, "=Dead")</f>
        <v>0</v>
      </c>
      <c r="S13" s="7" t="n">
        <f aca="false">INDEX(LookupTable!B:B, MATCH(plot1!$O13,LookupTable!A:A,0))</f>
        <v>0.1074</v>
      </c>
      <c r="T13" s="7" t="n">
        <f aca="false">INDEX(LookupTable!C:C, MATCH(plot1!$O13,LookupTable!A:A,0))</f>
        <v>2.4313</v>
      </c>
      <c r="U13" s="0" t="n">
        <f aca="false">SUMIF(H:H, O13, M:M)</f>
        <v>0</v>
      </c>
      <c r="V13" s="0" t="n">
        <f aca="false">SUMIFS(M:M, H:H, O13, L:L, "=Living" )</f>
        <v>0</v>
      </c>
      <c r="W13" s="0" t="n">
        <f aca="false">SUMIFS(M:M, H:H, O13, L:L, "=Dead" )</f>
        <v>0</v>
      </c>
    </row>
    <row r="14" customFormat="false" ht="15" hidden="false" customHeight="false" outlineLevel="0" collapsed="false">
      <c r="A14" s="0" t="s">
        <v>12</v>
      </c>
      <c r="B14" s="1" t="s">
        <v>31</v>
      </c>
      <c r="C14" s="2" t="n">
        <v>44678</v>
      </c>
      <c r="D14" s="0" t="s">
        <v>32</v>
      </c>
      <c r="E14" s="0" t="s">
        <v>15</v>
      </c>
      <c r="F14" s="0" t="s">
        <v>16</v>
      </c>
      <c r="G14" s="0" t="s">
        <v>17</v>
      </c>
      <c r="H14" s="0" t="s">
        <v>23</v>
      </c>
      <c r="I14" s="0" t="s">
        <v>19</v>
      </c>
      <c r="J14" s="0" t="n">
        <v>10.5</v>
      </c>
      <c r="L14" s="0" t="s">
        <v>20</v>
      </c>
      <c r="M14" s="0" t="n">
        <f aca="false">(INDEX(S:S,MATCH(H14,O:O,0)))*J14^(INDEX(T:T,MATCH(H14,O:O,0)))</f>
        <v>34.1455821249155</v>
      </c>
      <c r="O14" s="0" t="s">
        <v>73</v>
      </c>
      <c r="P14" s="0" t="n">
        <f aca="false">COUNTIF($H$2:$H$36, O14)</f>
        <v>0</v>
      </c>
      <c r="Q14" s="0" t="n">
        <f aca="false">COUNTIFS($H$2:$H$36, O14, $L$2:$L$36, "=Living")</f>
        <v>0</v>
      </c>
      <c r="R14" s="0" t="n">
        <f aca="false">COUNTIFS($H$2:$H$36, O14, $L$2:$L$36, "=Dead")</f>
        <v>0</v>
      </c>
      <c r="S14" s="7" t="n">
        <f aca="false">INDEX(LookupTable!B:B, MATCH(plot1!$O14,LookupTable!A:A,0))</f>
        <v>0.1556</v>
      </c>
      <c r="T14" s="7" t="n">
        <f aca="false">INDEX(LookupTable!C:C, MATCH(plot1!$O14,LookupTable!A:A,0))</f>
        <v>2.1948</v>
      </c>
      <c r="U14" s="0" t="n">
        <f aca="false">SUMIF(H:H, O14, M:M)</f>
        <v>0</v>
      </c>
      <c r="V14" s="0" t="n">
        <f aca="false">SUMIFS(M:M, H:H, O14, L:L, "=Living" )</f>
        <v>0</v>
      </c>
      <c r="W14" s="0" t="n">
        <f aca="false">SUMIFS(M:M, H:H, O14, L:L, "=Dead" )</f>
        <v>0</v>
      </c>
    </row>
    <row r="15" customFormat="false" ht="15" hidden="false" customHeight="false" outlineLevel="0" collapsed="false">
      <c r="A15" s="0" t="s">
        <v>12</v>
      </c>
      <c r="B15" s="1" t="s">
        <v>31</v>
      </c>
      <c r="C15" s="2" t="n">
        <v>44678</v>
      </c>
      <c r="D15" s="0" t="s">
        <v>32</v>
      </c>
      <c r="E15" s="0" t="s">
        <v>15</v>
      </c>
      <c r="F15" s="0" t="s">
        <v>16</v>
      </c>
      <c r="G15" s="0" t="s">
        <v>17</v>
      </c>
      <c r="H15" s="0" t="s">
        <v>23</v>
      </c>
      <c r="I15" s="0" t="s">
        <v>19</v>
      </c>
      <c r="J15" s="0" t="n">
        <v>3.4</v>
      </c>
      <c r="L15" s="0" t="s">
        <v>21</v>
      </c>
      <c r="M15" s="0" t="n">
        <f aca="false">(INDEX(S:S,MATCH(H15,O:O,0)))*J15^(INDEX(T:T,MATCH(H15,O:O,0)))</f>
        <v>2.75179041688912</v>
      </c>
      <c r="O15" s="0" t="s">
        <v>23</v>
      </c>
      <c r="P15" s="0" t="n">
        <f aca="false">COUNTIF($H$2:$H$36, O15)</f>
        <v>17</v>
      </c>
      <c r="Q15" s="0" t="n">
        <f aca="false">COUNTIFS($H$2:$H$36, O15, $L$2:$L$36, "=Living")</f>
        <v>16</v>
      </c>
      <c r="R15" s="0" t="n">
        <f aca="false">COUNTIFS($H$2:$H$36, O15, $L$2:$L$36, "=Dead")</f>
        <v>1</v>
      </c>
      <c r="S15" s="7" t="n">
        <f aca="false">INDEX(LookupTable!B:B, MATCH(plot1!$O15,LookupTable!A:A,0))</f>
        <v>0.1789</v>
      </c>
      <c r="T15" s="7" t="n">
        <f aca="false">INDEX(LookupTable!C:C, MATCH(plot1!$O15,LookupTable!A:A,0))</f>
        <v>2.2334</v>
      </c>
      <c r="U15" s="0" t="n">
        <f aca="false">SUMIF(H:H, O15, M:M)</f>
        <v>2643.09764656547</v>
      </c>
      <c r="V15" s="0" t="n">
        <f aca="false">SUMIFS(M:M, H:H, O15, L:L, "=Living" )</f>
        <v>2640.34585614858</v>
      </c>
      <c r="W15" s="0" t="n">
        <f aca="false">SUMIFS(M:M, H:H, O15, L:L, "=Dead" )</f>
        <v>2.75179041688912</v>
      </c>
    </row>
    <row r="16" customFormat="false" ht="15" hidden="false" customHeight="false" outlineLevel="0" collapsed="false">
      <c r="A16" s="0" t="s">
        <v>12</v>
      </c>
      <c r="B16" s="1" t="s">
        <v>31</v>
      </c>
      <c r="C16" s="2" t="n">
        <v>44678</v>
      </c>
      <c r="D16" s="0" t="s">
        <v>32</v>
      </c>
      <c r="E16" s="0" t="s">
        <v>15</v>
      </c>
      <c r="F16" s="0" t="s">
        <v>16</v>
      </c>
      <c r="G16" s="0" t="s">
        <v>17</v>
      </c>
      <c r="H16" s="0" t="s">
        <v>23</v>
      </c>
      <c r="I16" s="0" t="s">
        <v>19</v>
      </c>
      <c r="J16" s="0" t="n">
        <v>14</v>
      </c>
      <c r="L16" s="0" t="s">
        <v>20</v>
      </c>
      <c r="M16" s="0" t="n">
        <f aca="false">(INDEX(S:S,MATCH(H16,O:O,0)))*J16^(INDEX(T:T,MATCH(H16,O:O,0)))</f>
        <v>64.9191306522891</v>
      </c>
      <c r="O16" s="0" t="s">
        <v>24</v>
      </c>
      <c r="P16" s="0" t="n">
        <f aca="false">COUNTIF($H$2:$H$36, O16)</f>
        <v>1</v>
      </c>
      <c r="Q16" s="0" t="n">
        <f aca="false">COUNTIFS($H$2:$H$36, O16, $L$2:$L$36, "=Living")</f>
        <v>1</v>
      </c>
      <c r="R16" s="0" t="n">
        <f aca="false">COUNTIFS($H$2:$H$36, O16, $L$2:$L$36, "=Dead")</f>
        <v>0</v>
      </c>
      <c r="S16" s="7" t="n">
        <f aca="false">INDEX(LookupTable!B:B, MATCH(plot1!$O16,LookupTable!A:A,0))</f>
        <v>0.0643</v>
      </c>
      <c r="T16" s="7" t="n">
        <f aca="false">INDEX(LookupTable!C:C, MATCH(plot1!$O16,LookupTable!A:A,0))</f>
        <v>2.6598</v>
      </c>
      <c r="U16" s="0" t="n">
        <f aca="false">SUMIF(H:H, O16, M:M)</f>
        <v>392.428326566588</v>
      </c>
      <c r="V16" s="0" t="n">
        <f aca="false">SUMIFS(M:M, H:H, O16, L:L, "=Living" )</f>
        <v>392.428326566588</v>
      </c>
      <c r="W16" s="0" t="n">
        <f aca="false">SUMIFS(M:M, H:H, O16, L:L, "=Dead" )</f>
        <v>0</v>
      </c>
    </row>
    <row r="17" customFormat="false" ht="15" hidden="false" customHeight="false" outlineLevel="0" collapsed="false">
      <c r="A17" s="0" t="s">
        <v>12</v>
      </c>
      <c r="B17" s="1" t="s">
        <v>31</v>
      </c>
      <c r="C17" s="2" t="n">
        <v>44678</v>
      </c>
      <c r="D17" s="0" t="s">
        <v>32</v>
      </c>
      <c r="E17" s="0" t="s">
        <v>15</v>
      </c>
      <c r="F17" s="0" t="s">
        <v>16</v>
      </c>
      <c r="G17" s="0" t="s">
        <v>17</v>
      </c>
      <c r="H17" s="0" t="s">
        <v>23</v>
      </c>
      <c r="I17" s="0" t="s">
        <v>19</v>
      </c>
      <c r="J17" s="0" t="n">
        <v>35.4</v>
      </c>
      <c r="L17" s="0" t="s">
        <v>20</v>
      </c>
      <c r="M17" s="0" t="n">
        <f aca="false">(INDEX(S:S,MATCH(H17,O:O,0)))*J17^(INDEX(T:T,MATCH(H17,O:O,0)))</f>
        <v>515.411644261887</v>
      </c>
      <c r="O17" s="0" t="s">
        <v>74</v>
      </c>
      <c r="P17" s="0" t="n">
        <f aca="false">COUNTIF($H$2:$H$36, O17)</f>
        <v>0</v>
      </c>
      <c r="Q17" s="0" t="n">
        <f aca="false">COUNTIFS($H$2:$H$36, O17, $L$2:$L$36, "=Living")</f>
        <v>0</v>
      </c>
      <c r="R17" s="0" t="n">
        <f aca="false">COUNTIFS($H$2:$H$36, O17, $L$2:$L$36, "=Dead")</f>
        <v>0</v>
      </c>
      <c r="S17" s="7" t="n">
        <f aca="false">INDEX(LookupTable!B:B, MATCH(plot1!$O17,LookupTable!A:A,0))</f>
        <v>0.0778</v>
      </c>
      <c r="T17" s="7" t="n">
        <f aca="false">INDEX(LookupTable!C:C, MATCH(plot1!$O17,LookupTable!A:A,0))</f>
        <v>2.4171</v>
      </c>
      <c r="U17" s="0" t="n">
        <f aca="false">SUMIF(H:H, O17, M:M)</f>
        <v>0</v>
      </c>
      <c r="V17" s="0" t="n">
        <f aca="false">SUMIFS(M:M, H:H, O17, L:L, "=Living" )</f>
        <v>0</v>
      </c>
      <c r="W17" s="0" t="n">
        <f aca="false">SUMIFS(M:M, H:H, O17, L:L, "=Dead" )</f>
        <v>0</v>
      </c>
    </row>
    <row r="18" customFormat="false" ht="15" hidden="false" customHeight="false" outlineLevel="0" collapsed="false">
      <c r="A18" s="0" t="s">
        <v>12</v>
      </c>
      <c r="B18" s="1" t="s">
        <v>31</v>
      </c>
      <c r="C18" s="2" t="n">
        <v>44678</v>
      </c>
      <c r="D18" s="0" t="s">
        <v>32</v>
      </c>
      <c r="E18" s="0" t="s">
        <v>15</v>
      </c>
      <c r="F18" s="0" t="s">
        <v>16</v>
      </c>
      <c r="G18" s="0" t="s">
        <v>17</v>
      </c>
      <c r="H18" s="0" t="s">
        <v>23</v>
      </c>
      <c r="I18" s="0" t="s">
        <v>19</v>
      </c>
      <c r="J18" s="0" t="n">
        <v>13.8</v>
      </c>
      <c r="L18" s="0" t="s">
        <v>20</v>
      </c>
      <c r="M18" s="0" t="n">
        <f aca="false">(INDEX(S:S,MATCH(H18,O:O,0)))*J18^(INDEX(T:T,MATCH(H18,O:O,0)))</f>
        <v>62.8660671565515</v>
      </c>
      <c r="O18" s="0" t="s">
        <v>75</v>
      </c>
      <c r="P18" s="0" t="n">
        <f aca="false">COUNTIF($H$2:$H$36, O18)</f>
        <v>0</v>
      </c>
      <c r="Q18" s="0" t="n">
        <f aca="false">COUNTIFS($H$2:$H$36, O18, $L$2:$L$36, "=Living")</f>
        <v>0</v>
      </c>
      <c r="R18" s="0" t="n">
        <f aca="false">COUNTIFS($H$2:$H$36, O18, $L$2:$L$36, "=Dead")</f>
        <v>0</v>
      </c>
      <c r="S18" s="7" t="n">
        <f aca="false">INDEX(LookupTable!B:B, MATCH(plot1!$O18,LookupTable!A:A,0))</f>
        <v>0.2066</v>
      </c>
      <c r="T18" s="7" t="n">
        <f aca="false">INDEX(LookupTable!C:C, MATCH(plot1!$O18,LookupTable!A:A,0))</f>
        <v>2.183</v>
      </c>
      <c r="U18" s="0" t="n">
        <f aca="false">SUMIF(H:H, O18, M:M)</f>
        <v>0</v>
      </c>
      <c r="V18" s="0" t="n">
        <f aca="false">SUMIFS(M:M, H:H, O18, L:L, "=Living" )</f>
        <v>0</v>
      </c>
      <c r="W18" s="0" t="n">
        <f aca="false">SUMIFS(M:M, H:H, O18, L:L, "=Dead" )</f>
        <v>0</v>
      </c>
    </row>
    <row r="19" customFormat="false" ht="15" hidden="false" customHeight="false" outlineLevel="0" collapsed="false">
      <c r="A19" s="0" t="s">
        <v>12</v>
      </c>
      <c r="B19" s="1" t="s">
        <v>31</v>
      </c>
      <c r="C19" s="2" t="n">
        <v>44678</v>
      </c>
      <c r="D19" s="0" t="s">
        <v>32</v>
      </c>
      <c r="E19" s="0" t="s">
        <v>15</v>
      </c>
      <c r="F19" s="0" t="s">
        <v>16</v>
      </c>
      <c r="G19" s="0" t="s">
        <v>17</v>
      </c>
      <c r="H19" s="0" t="s">
        <v>23</v>
      </c>
      <c r="I19" s="0" t="s">
        <v>19</v>
      </c>
      <c r="J19" s="0" t="n">
        <v>6.1</v>
      </c>
      <c r="L19" s="0" t="s">
        <v>20</v>
      </c>
      <c r="M19" s="0" t="n">
        <f aca="false">(INDEX(S:S,MATCH(H19,O:O,0)))*J19^(INDEX(T:T,MATCH(H19,O:O,0)))</f>
        <v>10.1523362669374</v>
      </c>
      <c r="O19" s="0" t="s">
        <v>76</v>
      </c>
      <c r="P19" s="0" t="n">
        <f aca="false">COUNTIF($H$2:$H$36, O19)</f>
        <v>0</v>
      </c>
      <c r="Q19" s="0" t="n">
        <f aca="false">COUNTIFS($H$2:$H$36, O19, $L$2:$L$36, "=Living")</f>
        <v>0</v>
      </c>
      <c r="R19" s="0" t="n">
        <f aca="false">COUNTIFS($H$2:$H$36, O19, $L$2:$L$36, "=Dead")</f>
        <v>0</v>
      </c>
      <c r="S19" s="7" t="n">
        <f aca="false">INDEX(LookupTable!B:B, MATCH(plot1!$O19,LookupTable!A:A,0))</f>
        <v>0.0839</v>
      </c>
      <c r="T19" s="7" t="n">
        <f aca="false">INDEX(LookupTable!C:C, MATCH(plot1!$O19,LookupTable!A:A,0))</f>
        <v>2.23</v>
      </c>
      <c r="U19" s="0" t="n">
        <f aca="false">SUMIF(H:H, O19, M:M)</f>
        <v>0</v>
      </c>
      <c r="V19" s="0" t="n">
        <f aca="false">SUMIFS(M:M, H:H, O19, L:L, "=Living" )</f>
        <v>0</v>
      </c>
      <c r="W19" s="0" t="n">
        <f aca="false">SUMIFS(M:M, H:H, O19, L:L, "=Dead" )</f>
        <v>0</v>
      </c>
    </row>
    <row r="20" customFormat="false" ht="15" hidden="false" customHeight="false" outlineLevel="0" collapsed="false">
      <c r="A20" s="0" t="s">
        <v>12</v>
      </c>
      <c r="B20" s="1" t="s">
        <v>31</v>
      </c>
      <c r="C20" s="2" t="n">
        <v>44678</v>
      </c>
      <c r="D20" s="0" t="s">
        <v>32</v>
      </c>
      <c r="E20" s="0" t="s">
        <v>15</v>
      </c>
      <c r="F20" s="0" t="s">
        <v>16</v>
      </c>
      <c r="G20" s="0" t="s">
        <v>17</v>
      </c>
      <c r="H20" s="0" t="s">
        <v>24</v>
      </c>
      <c r="I20" s="0" t="s">
        <v>19</v>
      </c>
      <c r="J20" s="0" t="n">
        <v>26.5</v>
      </c>
      <c r="K20" s="0" t="n">
        <v>15.5</v>
      </c>
      <c r="L20" s="0" t="s">
        <v>20</v>
      </c>
      <c r="M20" s="0" t="n">
        <f aca="false">(INDEX(S:S,MATCH(H20,O:O,0)))*J20^(INDEX(T:T,MATCH(H20,O:O,0)))</f>
        <v>392.428326566588</v>
      </c>
      <c r="O20" s="0" t="s">
        <v>25</v>
      </c>
      <c r="P20" s="0" t="n">
        <f aca="false">COUNTIF($H$2:$H$36, O20)</f>
        <v>5</v>
      </c>
      <c r="Q20" s="0" t="n">
        <f aca="false">COUNTIFS($H$2:$H$36, O20, $L$2:$L$36, "=Living")</f>
        <v>5</v>
      </c>
      <c r="R20" s="0" t="n">
        <f aca="false">COUNTIFS($H$2:$H$36, O20, $L$2:$L$36, "=Dead")</f>
        <v>0</v>
      </c>
      <c r="S20" s="7" t="n">
        <f aca="false">INDEX(LookupTable!B:B, MATCH(plot1!$O20,LookupTable!A:A,0))</f>
        <v>0.1599</v>
      </c>
      <c r="T20" s="7" t="n">
        <f aca="false">INDEX(LookupTable!C:C, MATCH(plot1!$O20,LookupTable!A:A,0))</f>
        <v>2.3376</v>
      </c>
      <c r="U20" s="0" t="n">
        <f aca="false">SUMIF(H:H, O20, M:M)</f>
        <v>406.625205706938</v>
      </c>
      <c r="V20" s="0" t="n">
        <f aca="false">SUMIFS(M:M, H:H, O20, L:L, "=Living" )</f>
        <v>406.625205706938</v>
      </c>
      <c r="W20" s="0" t="n">
        <f aca="false">SUMIFS(M:M, H:H, O20, L:L, "=Dead" )</f>
        <v>0</v>
      </c>
    </row>
    <row r="21" customFormat="false" ht="15" hidden="false" customHeight="false" outlineLevel="0" collapsed="false">
      <c r="A21" s="0" t="s">
        <v>12</v>
      </c>
      <c r="B21" s="1" t="s">
        <v>31</v>
      </c>
      <c r="C21" s="2" t="n">
        <v>44678</v>
      </c>
      <c r="D21" s="0" t="s">
        <v>32</v>
      </c>
      <c r="E21" s="0" t="s">
        <v>15</v>
      </c>
      <c r="F21" s="0" t="s">
        <v>16</v>
      </c>
      <c r="G21" s="0" t="s">
        <v>17</v>
      </c>
      <c r="H21" s="0" t="s">
        <v>25</v>
      </c>
      <c r="I21" s="0" t="s">
        <v>19</v>
      </c>
      <c r="J21" s="0" t="n">
        <v>10.5</v>
      </c>
      <c r="L21" s="0" t="s">
        <v>20</v>
      </c>
      <c r="M21" s="0" t="n">
        <f aca="false">(INDEX(S:S,MATCH(H21,O:O,0)))*J21^(INDEX(T:T,MATCH(H21,O:O,0)))</f>
        <v>38.9924540691733</v>
      </c>
      <c r="O21" s="0" t="s">
        <v>26</v>
      </c>
      <c r="P21" s="0" t="n">
        <f aca="false">COUNTIF($H$2:$H$36, O21)</f>
        <v>0</v>
      </c>
      <c r="Q21" s="0" t="n">
        <f aca="false">COUNTIFS($H$2:$H$36, O21, $L$2:$L$36, "=Living")</f>
        <v>0</v>
      </c>
      <c r="R21" s="0" t="n">
        <f aca="false">COUNTIFS($H$2:$H$36, O21, $L$2:$L$36, "=Dead")</f>
        <v>0</v>
      </c>
      <c r="S21" s="7" t="n">
        <f aca="false">INDEX(LookupTable!B:B, MATCH(plot1!$O21,LookupTable!A:A,0))</f>
        <v>0.1535</v>
      </c>
      <c r="T21" s="7" t="n">
        <f aca="false">INDEX(LookupTable!C:C, MATCH(plot1!$O21,LookupTable!A:A,0))</f>
        <v>2.3213</v>
      </c>
      <c r="U21" s="0" t="n">
        <f aca="false">SUMIF(H:H, O21, M:M)</f>
        <v>0</v>
      </c>
      <c r="V21" s="0" t="n">
        <f aca="false">SUMIFS(M:M, H:H, O21, L:L, "=Living" )</f>
        <v>0</v>
      </c>
      <c r="W21" s="0" t="n">
        <f aca="false">SUMIFS(M:M, H:H, O21, L:L, "=Dead" )</f>
        <v>0</v>
      </c>
    </row>
    <row r="22" customFormat="false" ht="15" hidden="false" customHeight="false" outlineLevel="0" collapsed="false">
      <c r="A22" s="0" t="s">
        <v>12</v>
      </c>
      <c r="B22" s="1" t="s">
        <v>31</v>
      </c>
      <c r="C22" s="2" t="n">
        <v>44678</v>
      </c>
      <c r="D22" s="0" t="s">
        <v>32</v>
      </c>
      <c r="E22" s="0" t="s">
        <v>15</v>
      </c>
      <c r="F22" s="0" t="s">
        <v>16</v>
      </c>
      <c r="G22" s="0" t="s">
        <v>17</v>
      </c>
      <c r="H22" s="0" t="s">
        <v>25</v>
      </c>
      <c r="I22" s="0" t="s">
        <v>19</v>
      </c>
      <c r="J22" s="0" t="n">
        <v>24.4</v>
      </c>
      <c r="L22" s="0" t="s">
        <v>20</v>
      </c>
      <c r="M22" s="0" t="n">
        <f aca="false">(INDEX(S:S,MATCH(H22,O:O,0)))*J22^(INDEX(T:T,MATCH(H22,O:O,0)))</f>
        <v>279.90517103201</v>
      </c>
      <c r="O22" s="0" t="s">
        <v>27</v>
      </c>
      <c r="P22" s="0" t="n">
        <f aca="false">COUNTIF($H$2:$H$36, O22)</f>
        <v>0</v>
      </c>
      <c r="Q22" s="0" t="n">
        <f aca="false">COUNTIFS($H$2:$H$36, O22, $L$2:$L$36, "=Living")</f>
        <v>0</v>
      </c>
      <c r="R22" s="0" t="n">
        <f aca="false">COUNTIFS($H$2:$H$36, O22, $L$2:$L$36, "=Dead")</f>
        <v>0</v>
      </c>
      <c r="S22" s="7" t="n">
        <f aca="false">INDEX(LookupTable!B:B, MATCH(plot1!$O22,LookupTable!A:A,0))</f>
        <v>0.0472</v>
      </c>
      <c r="T22" s="7" t="n">
        <f aca="false">INDEX(LookupTable!C:C, MATCH(plot1!$O22,LookupTable!A:A,0))</f>
        <v>2.701</v>
      </c>
      <c r="U22" s="0" t="n">
        <f aca="false">SUMIF(H:H, O22, M:M)</f>
        <v>0</v>
      </c>
      <c r="V22" s="0" t="n">
        <f aca="false">SUMIFS(M:M, H:H, O22, L:L, "=Living" )</f>
        <v>0</v>
      </c>
      <c r="W22" s="0" t="n">
        <f aca="false">SUMIFS(M:M, H:H, O22, L:L, "=Dead" )</f>
        <v>0</v>
      </c>
    </row>
    <row r="23" customFormat="false" ht="15" hidden="false" customHeight="false" outlineLevel="0" collapsed="false">
      <c r="A23" s="0" t="s">
        <v>12</v>
      </c>
      <c r="B23" s="1" t="s">
        <v>31</v>
      </c>
      <c r="C23" s="2" t="n">
        <v>44678</v>
      </c>
      <c r="D23" s="0" t="s">
        <v>32</v>
      </c>
      <c r="E23" s="0" t="s">
        <v>15</v>
      </c>
      <c r="F23" s="0" t="s">
        <v>16</v>
      </c>
      <c r="G23" s="0" t="s">
        <v>17</v>
      </c>
      <c r="H23" s="0" t="s">
        <v>25</v>
      </c>
      <c r="I23" s="0" t="s">
        <v>19</v>
      </c>
      <c r="J23" s="0" t="n">
        <v>10.3</v>
      </c>
      <c r="L23" s="0" t="s">
        <v>20</v>
      </c>
      <c r="M23" s="0" t="n">
        <f aca="false">(INDEX(S:S,MATCH(H23,O:O,0)))*J23^(INDEX(T:T,MATCH(H23,O:O,0)))</f>
        <v>37.2783567540636</v>
      </c>
      <c r="O23" s="0" t="s">
        <v>77</v>
      </c>
      <c r="P23" s="0" t="n">
        <f aca="false">COUNTIF($H$2:$H$36, O23)</f>
        <v>0</v>
      </c>
      <c r="Q23" s="0" t="n">
        <f aca="false">COUNTIFS($H$2:$H$36, O23, $L$2:$L$36, "=Living")</f>
        <v>0</v>
      </c>
      <c r="R23" s="0" t="n">
        <f aca="false">COUNTIFS($H$2:$H$36, O23, $L$2:$L$36, "=Dead")</f>
        <v>0</v>
      </c>
      <c r="S23" s="7" t="n">
        <f aca="false">INDEX(LookupTable!B:B, MATCH(plot1!$O23,LookupTable!A:A,0))</f>
        <v>0.0696</v>
      </c>
      <c r="T23" s="7" t="n">
        <f aca="false">INDEX(LookupTable!C:C, MATCH(plot1!$O23,LookupTable!A:A,0))</f>
        <v>2.449</v>
      </c>
      <c r="U23" s="0" t="n">
        <f aca="false">SUMIF(H:H, O23, M:M)</f>
        <v>0</v>
      </c>
      <c r="V23" s="0" t="n">
        <f aca="false">SUMIFS(M:M, H:H, O23, L:L, "=Living" )</f>
        <v>0</v>
      </c>
      <c r="W23" s="0" t="n">
        <f aca="false">SUMIFS(M:M, H:H, O23, L:L, "=Dead" )</f>
        <v>0</v>
      </c>
    </row>
    <row r="24" customFormat="false" ht="15" hidden="false" customHeight="false" outlineLevel="0" collapsed="false">
      <c r="A24" s="0" t="s">
        <v>12</v>
      </c>
      <c r="B24" s="1" t="s">
        <v>31</v>
      </c>
      <c r="C24" s="2" t="n">
        <v>44678</v>
      </c>
      <c r="D24" s="0" t="s">
        <v>32</v>
      </c>
      <c r="E24" s="0" t="s">
        <v>15</v>
      </c>
      <c r="F24" s="0" t="s">
        <v>16</v>
      </c>
      <c r="G24" s="0" t="s">
        <v>17</v>
      </c>
      <c r="H24" s="0" t="s">
        <v>25</v>
      </c>
      <c r="I24" s="0" t="s">
        <v>19</v>
      </c>
      <c r="J24" s="0" t="n">
        <v>6.6</v>
      </c>
      <c r="L24" s="0" t="s">
        <v>20</v>
      </c>
      <c r="M24" s="0" t="n">
        <f aca="false">(INDEX(S:S,MATCH(H24,O:O,0)))*J24^(INDEX(T:T,MATCH(H24,O:O,0)))</f>
        <v>13.1708670976276</v>
      </c>
      <c r="O24" s="8" t="s">
        <v>78</v>
      </c>
      <c r="P24" s="0" t="n">
        <f aca="false">COUNTIF($H$2:$H$36, O24)</f>
        <v>0</v>
      </c>
      <c r="Q24" s="0" t="n">
        <f aca="false">COUNTIFS($H$2:$H$36, O24, $L$2:$L$36, "=Living")</f>
        <v>0</v>
      </c>
      <c r="R24" s="0" t="n">
        <f aca="false">COUNTIFS($H$2:$H$36, O24, $L$2:$L$36, "=Dead")</f>
        <v>0</v>
      </c>
      <c r="S24" s="7" t="n">
        <f aca="false">INDEX(LookupTable!B:B, MATCH(plot1!$O24,LookupTable!A:A,0))</f>
        <v>0.1684</v>
      </c>
      <c r="T24" s="7" t="n">
        <f aca="false">INDEX(LookupTable!C:C, MATCH(plot1!$O24,LookupTable!A:A,0))</f>
        <v>2.415</v>
      </c>
      <c r="U24" s="0" t="n">
        <f aca="false">SUMIF(H:H, O24, M:M)</f>
        <v>0</v>
      </c>
      <c r="V24" s="0" t="n">
        <f aca="false">SUMIFS(M:M, H:H, O24, L:L, "=Living" )</f>
        <v>0</v>
      </c>
      <c r="W24" s="0" t="n">
        <f aca="false">SUMIFS(M:M, H:H, O24, L:L, "=Dead" )</f>
        <v>0</v>
      </c>
    </row>
    <row r="25" customFormat="false" ht="15" hidden="false" customHeight="false" outlineLevel="0" collapsed="false">
      <c r="A25" s="0" t="s">
        <v>12</v>
      </c>
      <c r="B25" s="1" t="s">
        <v>31</v>
      </c>
      <c r="C25" s="2" t="n">
        <v>44678</v>
      </c>
      <c r="D25" s="0" t="s">
        <v>32</v>
      </c>
      <c r="E25" s="0" t="s">
        <v>15</v>
      </c>
      <c r="F25" s="0" t="s">
        <v>16</v>
      </c>
      <c r="G25" s="0" t="s">
        <v>17</v>
      </c>
      <c r="H25" s="0" t="s">
        <v>25</v>
      </c>
      <c r="I25" s="0" t="s">
        <v>19</v>
      </c>
      <c r="J25" s="0" t="n">
        <v>10.3</v>
      </c>
      <c r="L25" s="0" t="s">
        <v>20</v>
      </c>
      <c r="M25" s="0" t="n">
        <f aca="false">(INDEX(S:S,MATCH(H25,O:O,0)))*J25^(INDEX(T:T,MATCH(H25,O:O,0)))</f>
        <v>37.2783567540636</v>
      </c>
      <c r="O25" s="8" t="s">
        <v>79</v>
      </c>
      <c r="P25" s="0" t="n">
        <f aca="false">COUNTIF($H$2:$H$36, O25)</f>
        <v>0</v>
      </c>
      <c r="Q25" s="0" t="n">
        <f aca="false">COUNTIFS($H$2:$H$36, O25, $L$2:$L$36, "=Living")</f>
        <v>0</v>
      </c>
      <c r="R25" s="0" t="n">
        <f aca="false">COUNTIFS($H$2:$H$36, O25, $L$2:$L$36, "=Dead")</f>
        <v>0</v>
      </c>
      <c r="S25" s="7" t="n">
        <f aca="false">INDEX(LookupTable!B:B, MATCH(plot1!$O25,LookupTable!A:A,0))</f>
        <v>0.1599</v>
      </c>
      <c r="T25" s="7" t="n">
        <f aca="false">INDEX(LookupTable!C:C, MATCH(plot1!$O25,LookupTable!A:A,0))</f>
        <v>2.3376</v>
      </c>
      <c r="U25" s="0" t="n">
        <f aca="false">SUMIF(H:H, O25, M:M)</f>
        <v>0</v>
      </c>
      <c r="V25" s="0" t="n">
        <f aca="false">SUMIFS(M:M, H:H, O25, L:L, "=Living" )</f>
        <v>0</v>
      </c>
      <c r="W25" s="0" t="n">
        <f aca="false">SUMIFS(M:M, H:H, O25, L:L, "=Dead" )</f>
        <v>0</v>
      </c>
    </row>
    <row r="26" customFormat="false" ht="15" hidden="false" customHeight="false" outlineLevel="0" collapsed="false">
      <c r="M26" s="0" t="e">
        <f aca="false">(INDEX(S:S,MATCH(H26,O:O,0)))*J26^(INDEX(T:T,MATCH(H26,O:O,0)))</f>
        <v>#N/A</v>
      </c>
      <c r="O26" s="8" t="s">
        <v>80</v>
      </c>
      <c r="P26" s="0" t="n">
        <f aca="false">COUNTIF($H$2:$H$36, O26)</f>
        <v>0</v>
      </c>
      <c r="Q26" s="0" t="n">
        <f aca="false">COUNTIFS($H$2:$H$36, O26, $L$2:$L$36, "=Living")</f>
        <v>0</v>
      </c>
      <c r="R26" s="0" t="n">
        <f aca="false">COUNTIFS($H$2:$H$36, O26, $L$2:$L$36, "=Dead")</f>
        <v>0</v>
      </c>
      <c r="S26" s="7" t="n">
        <f aca="false">INDEX(LookupTable!B:B, MATCH(plot1!$O26,LookupTable!A:A,0))</f>
        <v>0.0792</v>
      </c>
      <c r="T26" s="7" t="n">
        <f aca="false">INDEX(LookupTable!C:C, MATCH(plot1!$O26,LookupTable!A:A,0))</f>
        <v>2.6349</v>
      </c>
      <c r="U26" s="0" t="n">
        <f aca="false">SUMIF(H:H, O26, M:M)</f>
        <v>0</v>
      </c>
      <c r="V26" s="0" t="n">
        <f aca="false">SUMIFS(M:M, H:H, O26, L:L, "=Living" )</f>
        <v>0</v>
      </c>
      <c r="W26" s="0" t="n">
        <f aca="false">SUMIFS(M:M, H:H, O26, L:L, "=Dead" )</f>
        <v>0</v>
      </c>
    </row>
    <row r="27" customFormat="false" ht="15" hidden="false" customHeight="false" outlineLevel="0" collapsed="false">
      <c r="M27" s="0" t="e">
        <f aca="false">(INDEX(S:S,MATCH(H27,O:O,0)))*J27^(INDEX(T:T,MATCH(H27,O:O,0)))</f>
        <v>#N/A</v>
      </c>
      <c r="O27" s="8" t="s">
        <v>42</v>
      </c>
      <c r="P27" s="0" t="n">
        <f aca="false">COUNTIF($H$2:$H$36, O27)</f>
        <v>0</v>
      </c>
      <c r="Q27" s="0" t="n">
        <f aca="false">COUNTIFS($H$2:$H$36, O27, $L$2:$L$36, "=Living")</f>
        <v>0</v>
      </c>
      <c r="R27" s="0" t="n">
        <f aca="false">COUNTIFS($H$2:$H$36, O27, $L$2:$L$36, "=Dead")</f>
        <v>0</v>
      </c>
      <c r="S27" s="7" t="n">
        <f aca="false">INDEX(LookupTable!B:B, MATCH(plot1!$O27,LookupTable!A:A,0))</f>
        <v>0.0792</v>
      </c>
      <c r="T27" s="7" t="n">
        <f aca="false">INDEX(LookupTable!C:C, MATCH(plot1!$O27,LookupTable!A:A,0))</f>
        <v>2.6349</v>
      </c>
      <c r="U27" s="0" t="n">
        <f aca="false">SUMIF(H:H, O27, M:M)</f>
        <v>0</v>
      </c>
      <c r="V27" s="0" t="n">
        <f aca="false">SUMIFS(M:M, H:H, O27, L:L, "=Living" )</f>
        <v>0</v>
      </c>
      <c r="W27" s="0" t="n">
        <f aca="false">SUMIFS(M:M, H:H, O27, L:L, "=Dead" )</f>
        <v>0</v>
      </c>
    </row>
    <row r="28" customFormat="false" ht="15" hidden="false" customHeight="false" outlineLevel="0" collapsed="false">
      <c r="M28" s="0" t="e">
        <f aca="false">(INDEX(S:S,MATCH(H28,O:O,0)))*J28^(INDEX(T:T,MATCH(H28,O:O,0)))</f>
        <v>#N/A</v>
      </c>
      <c r="O28" s="8" t="s">
        <v>22</v>
      </c>
      <c r="P28" s="0" t="n">
        <f aca="false">COUNTIF($H$2:$H$36, O28)</f>
        <v>0</v>
      </c>
      <c r="Q28" s="0" t="n">
        <f aca="false">COUNTIFS($H$2:$H$36, O28, $L$2:$L$36, "=Living")</f>
        <v>0</v>
      </c>
      <c r="R28" s="0" t="n">
        <f aca="false">COUNTIFS($H$2:$H$36, O28, $L$2:$L$36, "=Dead")</f>
        <v>0</v>
      </c>
      <c r="S28" s="7" t="n">
        <f aca="false">INDEX(LookupTable!B:B, MATCH(plot1!$O28,LookupTable!A:A,0))</f>
        <v>0.0792</v>
      </c>
      <c r="T28" s="7" t="n">
        <f aca="false">INDEX(LookupTable!C:C, MATCH(plot1!$O28,LookupTable!A:A,0))</f>
        <v>2.6349</v>
      </c>
      <c r="U28" s="0" t="n">
        <f aca="false">SUMIF(H:H, O28, M:M)</f>
        <v>0</v>
      </c>
      <c r="V28" s="0" t="n">
        <f aca="false">SUMIFS(M:M, H:H, O28, L:L, "=Living" )</f>
        <v>0</v>
      </c>
      <c r="W28" s="0" t="n">
        <f aca="false">SUMIFS(M:M, H:H, O28, L:L, "=Dead" )</f>
        <v>0</v>
      </c>
    </row>
    <row r="29" customFormat="false" ht="15" hidden="false" customHeight="false" outlineLevel="0" collapsed="false">
      <c r="M29" s="0" t="e">
        <f aca="false">(INDEX(S:S,MATCH(H29,O:O,0)))*J29^(INDEX(T:T,MATCH(H29,O:O,0)))</f>
        <v>#N/A</v>
      </c>
      <c r="O29" s="8" t="s">
        <v>43</v>
      </c>
      <c r="P29" s="0" t="n">
        <f aca="false">COUNTIF($H$2:$H$36, O29)</f>
        <v>0</v>
      </c>
      <c r="Q29" s="0" t="n">
        <f aca="false">COUNTIFS($H$2:$H$36, O29, $L$2:$L$36, "=Living")</f>
        <v>0</v>
      </c>
      <c r="R29" s="0" t="n">
        <f aca="false">COUNTIFS($H$2:$H$36, O29, $L$2:$L$36, "=Dead")</f>
        <v>0</v>
      </c>
      <c r="S29" s="7" t="n">
        <f aca="false">INDEX(LookupTable!B:B, MATCH(plot1!$O29,LookupTable!A:A,0))</f>
        <v>0.0792</v>
      </c>
      <c r="T29" s="7" t="n">
        <f aca="false">INDEX(LookupTable!C:C, MATCH(plot1!$O29,LookupTable!A:A,0))</f>
        <v>2.6349</v>
      </c>
      <c r="U29" s="0" t="n">
        <f aca="false">SUMIF(H:H, O29, M:M)</f>
        <v>0</v>
      </c>
      <c r="V29" s="0" t="n">
        <f aca="false">SUMIFS(M:M, H:H, O29, L:L, "=Living" )</f>
        <v>0</v>
      </c>
      <c r="W29" s="0" t="n">
        <f aca="false">SUMIFS(M:M, H:H, O29, L:L, "=Dead" )</f>
        <v>0</v>
      </c>
    </row>
    <row r="30" customFormat="false" ht="15" hidden="false" customHeight="false" outlineLevel="0" collapsed="false">
      <c r="M30" s="0" t="e">
        <f aca="false">(INDEX(S:S,MATCH(H30,O:O,0)))*J30^(INDEX(T:T,MATCH(H30,O:O,0)))</f>
        <v>#N/A</v>
      </c>
      <c r="O30" s="8" t="s">
        <v>81</v>
      </c>
      <c r="P30" s="0" t="n">
        <f aca="false">COUNTIF($H$2:$H$36, O30)</f>
        <v>0</v>
      </c>
      <c r="Q30" s="0" t="n">
        <f aca="false">COUNTIFS($H$2:$H$36, O30, $L$2:$L$36, "=Living")</f>
        <v>0</v>
      </c>
      <c r="R30" s="0" t="n">
        <f aca="false">COUNTIFS($H$2:$H$36, O30, $L$2:$L$36, "=Dead")</f>
        <v>0</v>
      </c>
      <c r="S30" s="7" t="n">
        <f aca="false">INDEX(LookupTable!B:B, MATCH(plot1!$O30,LookupTable!A:A,0))</f>
        <v>0.1634</v>
      </c>
      <c r="T30" s="7" t="n">
        <f aca="false">INDEX(LookupTable!C:C, MATCH(plot1!$O30,LookupTable!A:A,0))</f>
        <v>2.348</v>
      </c>
      <c r="U30" s="0" t="n">
        <f aca="false">SUMIF(H:H, O30, M:M)</f>
        <v>0</v>
      </c>
      <c r="V30" s="0" t="n">
        <f aca="false">SUMIFS(M:M, H:H, O30, L:L, "=Living" )</f>
        <v>0</v>
      </c>
      <c r="W30" s="0" t="n">
        <f aca="false">SUMIFS(M:M, H:H, O30, L:L, "=Dead" )</f>
        <v>0</v>
      </c>
    </row>
    <row r="31" customFormat="false" ht="15" hidden="false" customHeight="false" outlineLevel="0" collapsed="false">
      <c r="M31" s="0" t="e">
        <f aca="false">(INDEX(S:S,MATCH(H31,O:O,0)))*J31^(INDEX(T:T,MATCH(H31,O:O,0)))</f>
        <v>#N/A</v>
      </c>
      <c r="O31" s="8" t="s">
        <v>82</v>
      </c>
      <c r="P31" s="0" t="n">
        <f aca="false">COUNTIF($H$2:$H$36, O31)</f>
        <v>0</v>
      </c>
      <c r="Q31" s="0" t="n">
        <f aca="false">COUNTIFS($H$2:$H$36, O31, $L$2:$L$36, "=Living")</f>
        <v>0</v>
      </c>
      <c r="R31" s="0" t="n">
        <f aca="false">COUNTIFS($H$2:$H$36, O31, $L$2:$L$36, "=Dead")</f>
        <v>0</v>
      </c>
      <c r="S31" s="7" t="n">
        <f aca="false">INDEX(LookupTable!B:B, MATCH(plot1!$O31,LookupTable!A:A,0))</f>
        <v>0.1683</v>
      </c>
      <c r="T31" s="7" t="n">
        <f aca="false">INDEX(LookupTable!C:C, MATCH(plot1!$O31,LookupTable!A:A,0))</f>
        <v>2.1777</v>
      </c>
      <c r="U31" s="0" t="n">
        <f aca="false">SUMIF(H:H, O31, M:M)</f>
        <v>0</v>
      </c>
      <c r="V31" s="0" t="n">
        <f aca="false">SUMIFS(M:M, H:H, O31, L:L, "=Living" )</f>
        <v>0</v>
      </c>
      <c r="W31" s="0" t="n">
        <f aca="false">SUMIFS(M:M, H:H, O31, L:L, "=Dead" )</f>
        <v>0</v>
      </c>
    </row>
    <row r="32" customFormat="false" ht="15" hidden="false" customHeight="false" outlineLevel="0" collapsed="false">
      <c r="M32" s="0" t="e">
        <f aca="false">(INDEX(S:S,MATCH(H32,O:O,0)))*J32^(INDEX(T:T,MATCH(H32,O:O,0)))</f>
        <v>#N/A</v>
      </c>
      <c r="O32" s="8" t="s">
        <v>39</v>
      </c>
      <c r="P32" s="0" t="n">
        <f aca="false">COUNTIF($H$2:$H$36, O32)</f>
        <v>0</v>
      </c>
      <c r="Q32" s="0" t="n">
        <f aca="false">COUNTIFS($H$2:$H$36, O32, $L$2:$L$36, "=Living")</f>
        <v>0</v>
      </c>
      <c r="R32" s="0" t="n">
        <f aca="false">COUNTIFS($H$2:$H$36, O32, $L$2:$L$36, "=Dead")</f>
        <v>0</v>
      </c>
      <c r="S32" s="7" t="n">
        <f aca="false">INDEX(LookupTable!B:B, MATCH(plot1!$O32,LookupTable!A:A,0))</f>
        <v>0.0554</v>
      </c>
      <c r="T32" s="7" t="n">
        <f aca="false">INDEX(LookupTable!C:C, MATCH(plot1!$O32,LookupTable!A:A,0))</f>
        <v>2.7276</v>
      </c>
      <c r="U32" s="0" t="n">
        <f aca="false">SUMIF(H:H, O32, M:M)</f>
        <v>0</v>
      </c>
      <c r="V32" s="0" t="n">
        <f aca="false">SUMIFS(M:M, H:H, O32, L:L, "=Living" )</f>
        <v>0</v>
      </c>
      <c r="W32" s="0" t="n">
        <f aca="false">SUMIFS(M:M, H:H, O32, L:L, "=Dead" )</f>
        <v>0</v>
      </c>
    </row>
    <row r="33" customFormat="false" ht="15" hidden="false" customHeight="false" outlineLevel="0" collapsed="false">
      <c r="M33" s="0" t="e">
        <f aca="false">(INDEX(S:S,MATCH(H33,O:O,0)))*J33^(INDEX(T:T,MATCH(H33,O:O,0)))</f>
        <v>#N/A</v>
      </c>
      <c r="O33" s="8" t="s">
        <v>83</v>
      </c>
      <c r="P33" s="0" t="n">
        <f aca="false">COUNTIF($H$2:$H$36, O33)</f>
        <v>0</v>
      </c>
      <c r="Q33" s="0" t="n">
        <f aca="false">COUNTIFS($H$2:$H$36, O33, $L$2:$L$36, "=Living")</f>
        <v>0</v>
      </c>
      <c r="R33" s="0" t="n">
        <f aca="false">COUNTIFS($H$2:$H$36, O33, $L$2:$L$36, "=Dead")</f>
        <v>0</v>
      </c>
      <c r="S33" s="7" t="n">
        <f aca="false">INDEX(LookupTable!B:B, MATCH(plot1!$O33,LookupTable!A:A,0))</f>
        <v>0.1634</v>
      </c>
      <c r="T33" s="7" t="n">
        <f aca="false">INDEX(LookupTable!C:C, MATCH(plot1!$O33,LookupTable!A:A,0))</f>
        <v>2.348</v>
      </c>
      <c r="U33" s="0" t="n">
        <f aca="false">SUMIF(H:H, O33, M:M)</f>
        <v>0</v>
      </c>
      <c r="V33" s="0" t="n">
        <f aca="false">SUMIFS(M:M, H:H, O33, L:L, "=Living" )</f>
        <v>0</v>
      </c>
      <c r="W33" s="0" t="n">
        <f aca="false">SUMIFS(M:M, H:H, O33, L:L, "=Dead" )</f>
        <v>0</v>
      </c>
    </row>
    <row r="34" customFormat="false" ht="15" hidden="false" customHeight="false" outlineLevel="0" collapsed="false">
      <c r="M34" s="0" t="e">
        <f aca="false">(INDEX(S:S,MATCH(H34,O:O,0)))*J34^(INDEX(T:T,MATCH(H34,O:O,0)))</f>
        <v>#N/A</v>
      </c>
      <c r="O34" s="8" t="s">
        <v>84</v>
      </c>
      <c r="P34" s="0" t="n">
        <f aca="false">COUNTIF($H$2:$H$36, O34)</f>
        <v>0</v>
      </c>
      <c r="Q34" s="0" t="n">
        <f aca="false">COUNTIFS($H$2:$H$36, O34, $L$2:$L$36, "=Living")</f>
        <v>0</v>
      </c>
      <c r="R34" s="0" t="n">
        <f aca="false">COUNTIFS($H$2:$H$36, O34, $L$2:$L$36, "=Dead")</f>
        <v>0</v>
      </c>
      <c r="S34" s="7" t="n">
        <f aca="false">INDEX(LookupTable!B:B, MATCH(plot1!$O34,LookupTable!A:A,0))</f>
        <v>0.0825</v>
      </c>
      <c r="T34" s="7" t="n">
        <f aca="false">INDEX(LookupTable!C:C, MATCH(plot1!$O34,LookupTable!A:A,0))</f>
        <v>2.468</v>
      </c>
      <c r="U34" s="0" t="n">
        <f aca="false">SUMIF(H:H, O34, M:M)</f>
        <v>0</v>
      </c>
      <c r="V34" s="0" t="n">
        <f aca="false">SUMIFS(M:M, H:H, O34, L:L, "=Living" )</f>
        <v>0</v>
      </c>
      <c r="W34" s="0" t="n">
        <f aca="false">SUMIFS(M:M, H:H, O34, L:L, "=Dead" )</f>
        <v>0</v>
      </c>
    </row>
    <row r="35" customFormat="false" ht="15" hidden="false" customHeight="false" outlineLevel="0" collapsed="false">
      <c r="M35" s="0" t="e">
        <f aca="false">(INDEX(S:S,MATCH(H35,O:O,0)))*J35^(INDEX(T:T,MATCH(H35,O:O,0)))</f>
        <v>#N/A</v>
      </c>
      <c r="O35" s="8" t="s">
        <v>85</v>
      </c>
      <c r="P35" s="0" t="n">
        <f aca="false">COUNTIF($H$2:$H$36, O35)</f>
        <v>0</v>
      </c>
      <c r="Q35" s="0" t="n">
        <f aca="false">COUNTIFS($H$2:$H$36, O35, $L$2:$L$36, "=Living")</f>
        <v>0</v>
      </c>
      <c r="R35" s="0" t="n">
        <f aca="false">COUNTIFS($H$2:$H$36, O35, $L$2:$L$36, "=Dead")</f>
        <v>0</v>
      </c>
      <c r="S35" s="7" t="n">
        <f aca="false">INDEX(LookupTable!B:B, MATCH(plot1!$O35,LookupTable!A:A,0))</f>
        <v>0.0946</v>
      </c>
      <c r="T35" s="7" t="n">
        <f aca="false">INDEX(LookupTable!C:C, MATCH(plot1!$O35,LookupTable!A:A,0))</f>
        <v>2.3572</v>
      </c>
      <c r="U35" s="0" t="n">
        <f aca="false">SUMIF(H:H, O35, M:M)</f>
        <v>0</v>
      </c>
      <c r="V35" s="0" t="n">
        <f aca="false">SUMIFS(M:M, H:H, O35, L:L, "=Living" )</f>
        <v>0</v>
      </c>
      <c r="W35" s="0" t="n">
        <f aca="false">SUMIFS(M:M, H:H, O35, L:L, "=Dead" )</f>
        <v>0</v>
      </c>
    </row>
    <row r="36" customFormat="false" ht="15" hidden="false" customHeight="false" outlineLevel="0" collapsed="false">
      <c r="M36" s="0" t="e">
        <f aca="false">(INDEX(S:S,MATCH(H36,O:O,0)))*J36^(INDEX(T:T,MATCH(H36,O:O,0)))</f>
        <v>#N/A</v>
      </c>
      <c r="O36" s="8" t="s">
        <v>86</v>
      </c>
      <c r="P36" s="0" t="n">
        <f aca="false">COUNTIF($H$2:$H$36, O36)</f>
        <v>0</v>
      </c>
      <c r="Q36" s="0" t="n">
        <f aca="false">COUNTIFS($H$2:$H$36, O36, $L$2:$L$36, "=Living")</f>
        <v>0</v>
      </c>
      <c r="R36" s="0" t="n">
        <f aca="false">COUNTIFS($H$2:$H$36, O36, $L$2:$L$36, "=Dead")</f>
        <v>0</v>
      </c>
      <c r="S36" s="7" t="n">
        <f aca="false">INDEX(LookupTable!B:B, MATCH(plot1!$O36,LookupTable!A:A,0))</f>
        <v>0.2065</v>
      </c>
      <c r="T36" s="7" t="n">
        <f aca="false">INDEX(LookupTable!C:C, MATCH(plot1!$O36,LookupTable!A:A,0))</f>
        <v>2.249</v>
      </c>
      <c r="U36" s="0" t="n">
        <f aca="false">SUMIF(H:H, O36, M:M)</f>
        <v>0</v>
      </c>
      <c r="V36" s="0" t="n">
        <f aca="false">SUMIFS(M:M, H:H, O36, L:L, "=Living" )</f>
        <v>0</v>
      </c>
      <c r="W36" s="0" t="n">
        <f aca="false">SUMIFS(M:M, H:H, O36, L:L, "=Dead" )</f>
        <v>0</v>
      </c>
    </row>
    <row r="37" customFormat="false" ht="15" hidden="false" customHeight="false" outlineLevel="0" collapsed="false">
      <c r="M37" s="0" t="e">
        <f aca="false">(INDEX(S:S,MATCH(H37,O:O,0)))*J37^(INDEX(T:T,MATCH(H37,O:O,0)))</f>
        <v>#N/A</v>
      </c>
      <c r="O37" s="8"/>
      <c r="P37" s="0" t="n">
        <f aca="false">COUNTIF($H$2:$H$36, O37)</f>
        <v>0</v>
      </c>
      <c r="Q37" s="0" t="n">
        <f aca="false">COUNTIFS($H$2:$H$36, O37, $L$2:$L$36, "=Living")</f>
        <v>0</v>
      </c>
      <c r="R37" s="0" t="n">
        <f aca="false">COUNTIFS($H$2:$H$36, O37, $L$2:$L$36, "=Dead")</f>
        <v>0</v>
      </c>
      <c r="S37" s="7" t="e">
        <f aca="false">INDEX(LookupTable!B:B, MATCH(plot1!$O37,LookupTable!A:A,0))</f>
        <v>#N/A</v>
      </c>
      <c r="T37" s="7" t="e">
        <f aca="false">INDEX(LookupTable!C:C, MATCH(plot1!$O37,LookupTable!A:A,0))</f>
        <v>#N/A</v>
      </c>
      <c r="U37" s="0" t="n">
        <f aca="false">SUMIF(H:H, O37, M:M)</f>
        <v>0</v>
      </c>
      <c r="V37" s="0" t="n">
        <f aca="false">SUMIFS(M:M, H:H, O37, L:L, "=Living" )</f>
        <v>0</v>
      </c>
      <c r="W37" s="0" t="n">
        <f aca="false">SUMIFS(M:M, H:H, O37, L:L, "=Dead" )</f>
        <v>0</v>
      </c>
    </row>
    <row r="38" customFormat="false" ht="15" hidden="false" customHeight="false" outlineLevel="0" collapsed="false">
      <c r="M38" s="0" t="e">
        <f aca="false">(INDEX(S:S,MATCH(H38,O:O,0)))*J38^(INDEX(T:T,MATCH(H38,O:O,0)))</f>
        <v>#N/A</v>
      </c>
      <c r="O38" s="8" t="s">
        <v>87</v>
      </c>
      <c r="P38" s="0" t="n">
        <f aca="false">COUNTIF($H$2:$H$36, O38)</f>
        <v>0</v>
      </c>
      <c r="Q38" s="0" t="n">
        <f aca="false">COUNTIFS($H$2:$H$36, O38, $L$2:$L$36, "=Living")</f>
        <v>0</v>
      </c>
      <c r="R38" s="0" t="n">
        <f aca="false">COUNTIFS($H$2:$H$36, O38, $L$2:$L$36, "=Dead")</f>
        <v>0</v>
      </c>
      <c r="S38" s="7" t="n">
        <f aca="false">INDEX(LookupTable!B:B, MATCH(plot1!$O38,LookupTable!A:A,0))</f>
        <v>3.7993</v>
      </c>
      <c r="T38" s="7" t="n">
        <f aca="false">INDEX(LookupTable!C:C, MATCH(plot1!$O38,LookupTable!A:A,0))</f>
        <v>2.169</v>
      </c>
      <c r="U38" s="0" t="n">
        <f aca="false">SUMIF(H:H, O38, M:M)</f>
        <v>0</v>
      </c>
      <c r="V38" s="0" t="n">
        <f aca="false">SUMIFS(M:M, H:H, O38, L:L, "=Living" )</f>
        <v>0</v>
      </c>
      <c r="W38" s="0" t="n">
        <f aca="false">SUMIFS(M:M, H:H, O38, L:L, "=Dead" )</f>
        <v>0</v>
      </c>
    </row>
    <row r="39" customFormat="false" ht="15" hidden="false" customHeight="false" outlineLevel="0" collapsed="false">
      <c r="M39" s="0" t="e">
        <f aca="false">(INDEX(S:S,MATCH(H39,O:O,0)))*J39^(INDEX(T:T,MATCH(H39,O:O,0)))</f>
        <v>#N/A</v>
      </c>
      <c r="O39" s="8" t="s">
        <v>45</v>
      </c>
      <c r="P39" s="0" t="n">
        <f aca="false">COUNTIF($H$2:$H$36, O39)</f>
        <v>0</v>
      </c>
      <c r="Q39" s="0" t="n">
        <f aca="false">COUNTIFS($H$2:$H$36, O39, $L$2:$L$36, "=Living")</f>
        <v>0</v>
      </c>
      <c r="R39" s="0" t="n">
        <f aca="false">COUNTIFS($H$2:$H$36, O39, $L$2:$L$36, "=Dead")</f>
        <v>0</v>
      </c>
      <c r="S39" s="7" t="n">
        <f aca="false">INDEX(LookupTable!B:B, MATCH(plot1!$O39,LookupTable!A:A,0))</f>
        <v>-3.037</v>
      </c>
      <c r="T39" s="7" t="n">
        <f aca="false">INDEX(LookupTable!C:C, MATCH(plot1!$O39,LookupTable!A:A,0))</f>
        <v>2.9</v>
      </c>
      <c r="U39" s="0" t="n">
        <f aca="false">SUMIF(H:H, O39, M:M)</f>
        <v>0</v>
      </c>
      <c r="V39" s="0" t="n">
        <f aca="false">SUMIFS(M:M, H:H, O39, L:L, "=Living" )</f>
        <v>0</v>
      </c>
      <c r="W39" s="0" t="n">
        <f aca="false">SUMIFS(M:M, H:H, O39, L:L, "=Dead" )</f>
        <v>0</v>
      </c>
    </row>
    <row r="40" customFormat="false" ht="15" hidden="false" customHeight="false" outlineLevel="0" collapsed="false">
      <c r="M40" s="0" t="e">
        <f aca="false">(INDEX(S:S,MATCH(H40,O:O,0)))*J40^(INDEX(T:T,MATCH(H40,O:O,0)))</f>
        <v>#N/A</v>
      </c>
      <c r="O40" s="8" t="s">
        <v>88</v>
      </c>
      <c r="P40" s="0" t="n">
        <f aca="false">COUNTIF($H$2:$H$36, O40)</f>
        <v>0</v>
      </c>
      <c r="Q40" s="0" t="n">
        <f aca="false">COUNTIFS($H$2:$H$36, O40, $L$2:$L$36, "=Living")</f>
        <v>0</v>
      </c>
      <c r="R40" s="0" t="n">
        <f aca="false">COUNTIFS($H$2:$H$36, O40, $L$2:$L$36, "=Dead")</f>
        <v>0</v>
      </c>
      <c r="S40" s="7" t="n">
        <f aca="false">INDEX(LookupTable!B:B, MATCH(plot1!$O40,LookupTable!A:A,0))</f>
        <v>0.1692</v>
      </c>
      <c r="T40" s="7" t="n">
        <f aca="false">INDEX(LookupTable!C:C, MATCH(plot1!$O40,LookupTable!A:A,0))</f>
        <v>2.2904</v>
      </c>
      <c r="U40" s="0" t="n">
        <f aca="false">SUMIF(H:H, O40, M:M)</f>
        <v>0</v>
      </c>
      <c r="V40" s="0" t="n">
        <f aca="false">SUMIFS(M:M, H:H, O40, L:L, "=Living" )</f>
        <v>0</v>
      </c>
      <c r="W40" s="0" t="n">
        <f aca="false">SUMIFS(M:M, H:H, O40, L:L, "=Dead" )</f>
        <v>0</v>
      </c>
    </row>
    <row r="41" customFormat="false" ht="15" hidden="false" customHeight="false" outlineLevel="0" collapsed="false">
      <c r="M41" s="0" t="e">
        <f aca="false">(INDEX(S:S,MATCH(H41,O:O,0)))*J41^(INDEX(T:T,MATCH(H41,O:O,0)))</f>
        <v>#N/A</v>
      </c>
      <c r="O41" s="8" t="s">
        <v>89</v>
      </c>
      <c r="P41" s="0" t="n">
        <f aca="false">COUNTIF($H$2:$H$36, O41)</f>
        <v>0</v>
      </c>
      <c r="Q41" s="0" t="n">
        <f aca="false">COUNTIFS($H$2:$H$36, O41, $L$2:$L$36, "=Living")</f>
        <v>0</v>
      </c>
      <c r="R41" s="0" t="n">
        <f aca="false">COUNTIFS($H$2:$H$36, O41, $L$2:$L$36, "=Dead")</f>
        <v>0</v>
      </c>
      <c r="S41" s="7" t="n">
        <f aca="false">INDEX(LookupTable!B:B, MATCH(plot1!$O41,LookupTable!A:A,0))</f>
        <v>7.217</v>
      </c>
      <c r="T41" s="7" t="n">
        <f aca="false">INDEX(LookupTable!C:C, MATCH(plot1!$O41,LookupTable!A:A,0))</f>
        <v>0</v>
      </c>
      <c r="U41" s="0" t="n">
        <f aca="false">SUMIF(H:H, O41, M:M)</f>
        <v>0</v>
      </c>
      <c r="V41" s="0" t="n">
        <f aca="false">SUMIFS(M:M, H:H, O41, L:L, "=Living" )</f>
        <v>0</v>
      </c>
      <c r="W41" s="0" t="n">
        <f aca="false">SUMIFS(M:M, H:H, O41, L:L, "=Dead" )</f>
        <v>0</v>
      </c>
    </row>
    <row r="42" customFormat="false" ht="15" hidden="false" customHeight="false" outlineLevel="0" collapsed="false">
      <c r="M42" s="0" t="e">
        <f aca="false">(INDEX(S:S,MATCH(H42,O:O,0)))*J42^(INDEX(T:T,MATCH(H42,O:O,0)))</f>
        <v>#N/A</v>
      </c>
      <c r="O42" s="8" t="s">
        <v>90</v>
      </c>
      <c r="P42" s="0" t="n">
        <f aca="false">COUNTIF($H$2:$H$36, O42)</f>
        <v>0</v>
      </c>
      <c r="Q42" s="0" t="n">
        <f aca="false">COUNTIFS($H$2:$H$36, O42, $L$2:$L$36, "=Living")</f>
        <v>0</v>
      </c>
      <c r="R42" s="0" t="n">
        <f aca="false">COUNTIFS($H$2:$H$36, O42, $L$2:$L$36, "=Dead")</f>
        <v>0</v>
      </c>
      <c r="S42" s="7" t="n">
        <f aca="false">INDEX(LookupTable!B:B, MATCH(plot1!$O42,LookupTable!A:A,0))</f>
        <v>0</v>
      </c>
      <c r="T42" s="7" t="n">
        <f aca="false">INDEX(LookupTable!C:C, MATCH(plot1!$O42,LookupTable!A:A,0))</f>
        <v>0</v>
      </c>
      <c r="U42" s="0" t="n">
        <f aca="false">SUMIF(H:H, O42, M:M)</f>
        <v>0</v>
      </c>
      <c r="V42" s="0" t="n">
        <f aca="false">SUMIFS(M:M, H:H, O42, L:L, "=Living" )</f>
        <v>0</v>
      </c>
      <c r="W42" s="0" t="n">
        <f aca="false">SUMIFS(M:M, H:H, O42, L:L, "=Dead" )</f>
        <v>0</v>
      </c>
    </row>
    <row r="43" customFormat="false" ht="15" hidden="false" customHeight="false" outlineLevel="0" collapsed="false">
      <c r="M43" s="0" t="e">
        <f aca="false">(INDEX(S:S,MATCH(H43,O:O,0)))*J43^(INDEX(T:T,MATCH(H43,O:O,0)))</f>
        <v>#N/A</v>
      </c>
      <c r="O43" s="8" t="s">
        <v>91</v>
      </c>
      <c r="P43" s="0" t="n">
        <f aca="false">COUNTIF($H$2:$H$36, O43)</f>
        <v>0</v>
      </c>
      <c r="Q43" s="0" t="n">
        <f aca="false">COUNTIFS($H$2:$H$36, O43, $L$2:$L$36, "=Living")</f>
        <v>0</v>
      </c>
      <c r="R43" s="0" t="n">
        <f aca="false">COUNTIFS($H$2:$H$36, O43, $L$2:$L$36, "=Dead")</f>
        <v>0</v>
      </c>
      <c r="S43" s="7" t="n">
        <f aca="false">INDEX(LookupTable!B:B, MATCH(plot1!$O43,LookupTable!A:A,0))</f>
        <v>-1.339</v>
      </c>
      <c r="T43" s="7" t="n">
        <f aca="false">INDEX(LookupTable!C:C, MATCH(plot1!$O43,LookupTable!A:A,0))</f>
        <v>2.73</v>
      </c>
      <c r="U43" s="0" t="n">
        <f aca="false">SUMIF(H:H, O43, M:M)</f>
        <v>0</v>
      </c>
      <c r="V43" s="0" t="n">
        <f aca="false">SUMIFS(M:M, H:H, O43, L:L, "=Living" )</f>
        <v>0</v>
      </c>
      <c r="W43" s="0" t="n">
        <f aca="false">SUMIFS(M:M, H:H, O43, L:L, "=Dead" 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8" activeCellId="0" sqref="S8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71"/>
    <col collapsed="false" customWidth="true" hidden="false" outlineLevel="0" max="12" min="4" style="0" width="8.53"/>
    <col collapsed="false" customWidth="true" hidden="false" outlineLevel="0" max="14" min="13" style="0" width="15"/>
    <col collapsed="false" customWidth="true" hidden="false" outlineLevel="0" max="15" min="15" style="0" width="14.28"/>
    <col collapsed="false" customWidth="true" hidden="false" outlineLevel="0" max="16" min="16" style="0" width="8.53"/>
    <col collapsed="false" customWidth="true" hidden="false" outlineLevel="0" max="17" min="17" style="0" width="10"/>
    <col collapsed="false" customWidth="true" hidden="false" outlineLevel="0" max="18" min="18" style="0" width="11.28"/>
    <col collapsed="false" customWidth="true" hidden="false" outlineLevel="0" max="20" min="19" style="0" width="8.53"/>
    <col collapsed="false" customWidth="true" hidden="false" outlineLevel="0" max="21" min="21" style="0" width="17.43"/>
    <col collapsed="false" customWidth="true" hidden="false" outlineLevel="0" max="22" min="22" style="0" width="18.57"/>
    <col collapsed="false" customWidth="true" hidden="false" outlineLevel="0" max="23" min="23" style="0" width="17.71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0" t="s">
        <v>29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30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51</v>
      </c>
      <c r="O1" s="6"/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58</v>
      </c>
      <c r="V1" s="6" t="s">
        <v>59</v>
      </c>
      <c r="W1" s="6" t="s">
        <v>60</v>
      </c>
    </row>
    <row r="2" customFormat="false" ht="15" hidden="false" customHeight="false" outlineLevel="0" collapsed="false">
      <c r="A2" s="0" t="s">
        <v>12</v>
      </c>
      <c r="B2" s="1" t="s">
        <v>33</v>
      </c>
      <c r="C2" s="2" t="n">
        <v>44678</v>
      </c>
      <c r="D2" s="0" t="s">
        <v>34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27.3</v>
      </c>
      <c r="K2" s="0" t="n">
        <v>13.5</v>
      </c>
      <c r="L2" s="0" t="s">
        <v>20</v>
      </c>
      <c r="M2" s="0" t="n">
        <f aca="false">(INDEX(S:S,MATCH(H2,O:O,0)))*J2^(INDEX(T:T,MATCH(H2,O:O,0)))</f>
        <v>333.231866051671</v>
      </c>
      <c r="O2" s="0" t="s">
        <v>64</v>
      </c>
      <c r="P2" s="0" t="n">
        <f aca="false">COUNTIF($H$2:$H$36, O2)</f>
        <v>0</v>
      </c>
      <c r="Q2" s="0" t="n">
        <f aca="false">COUNTIFS($H$2:$H$36, O2, $L$2:$L$36, "=Living")</f>
        <v>0</v>
      </c>
      <c r="R2" s="0" t="n">
        <f aca="false">COUNTIFS($H$2:$H$36, O2, $L$2:$L$36, "=Dead")</f>
        <v>0</v>
      </c>
      <c r="S2" s="7" t="n">
        <f aca="false">INDEX(LookupTable!B:B, MATCH(plot1!$O2,LookupTable!A:A,0))</f>
        <v>0.0617</v>
      </c>
      <c r="T2" s="7" t="n">
        <f aca="false">INDEX(LookupTable!C:C, MATCH(plot1!$O2,LookupTable!A:A,0))</f>
        <v>2.5328</v>
      </c>
      <c r="U2" s="0" t="n">
        <f aca="false">SUMIF(H:H, O2, M:M)</f>
        <v>0</v>
      </c>
      <c r="V2" s="0" t="n">
        <f aca="false">SUMIFS(M:M, H:H, O2, L:L, "=Living" )</f>
        <v>0</v>
      </c>
      <c r="W2" s="0" t="n">
        <f aca="false">SUMIFS(M:M, H:H, O2, L:L, "=Dead" )</f>
        <v>0</v>
      </c>
    </row>
    <row r="3" customFormat="false" ht="15" hidden="false" customHeight="false" outlineLevel="0" collapsed="false">
      <c r="A3" s="0" t="s">
        <v>12</v>
      </c>
      <c r="B3" s="1" t="s">
        <v>33</v>
      </c>
      <c r="C3" s="2" t="n">
        <v>44678</v>
      </c>
      <c r="D3" s="0" t="s">
        <v>34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n">
        <v>17.9</v>
      </c>
      <c r="L3" s="0" t="s">
        <v>20</v>
      </c>
      <c r="M3" s="0" t="n">
        <f aca="false">(INDEX(S:S,MATCH(H3,O:O,0)))*J3^(INDEX(T:T,MATCH(H3,O:O,0)))</f>
        <v>119.416917226581</v>
      </c>
      <c r="O3" s="0" t="s">
        <v>65</v>
      </c>
      <c r="P3" s="0" t="n">
        <f aca="false">COUNTIF($H$2:$H$36, O3)</f>
        <v>0</v>
      </c>
      <c r="Q3" s="0" t="n">
        <f aca="false">COUNTIFS($H$2:$H$36, O3, $L$2:$L$36, "=Living")</f>
        <v>0</v>
      </c>
      <c r="R3" s="0" t="n">
        <f aca="false">COUNTIFS($H$2:$H$36, O3, $L$2:$L$36, "=Dead")</f>
        <v>0</v>
      </c>
      <c r="S3" s="7" t="n">
        <f aca="false">INDEX(LookupTable!B:B, MATCH(plot1!$O3,LookupTable!A:A,0))</f>
        <v>0.1957</v>
      </c>
      <c r="T3" s="7" t="n">
        <f aca="false">INDEX(LookupTable!C:C, MATCH(plot1!$O3,LookupTable!A:A,0))</f>
        <v>2.3916</v>
      </c>
      <c r="U3" s="0" t="n">
        <f aca="false">SUMIF(H:H, O3, M:M)</f>
        <v>0</v>
      </c>
      <c r="V3" s="0" t="n">
        <f aca="false">SUMIFS(M:M, H:H, O3, L:L, "=Living" )</f>
        <v>0</v>
      </c>
      <c r="W3" s="0" t="n">
        <f aca="false">SUMIFS(M:M, H:H, O3, L:L, "=Dead" )</f>
        <v>0</v>
      </c>
    </row>
    <row r="4" customFormat="false" ht="15" hidden="false" customHeight="false" outlineLevel="0" collapsed="false">
      <c r="A4" s="0" t="s">
        <v>12</v>
      </c>
      <c r="B4" s="1" t="s">
        <v>33</v>
      </c>
      <c r="C4" s="2" t="n">
        <v>44678</v>
      </c>
      <c r="D4" s="0" t="s">
        <v>34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19</v>
      </c>
      <c r="J4" s="0" t="n">
        <v>22.7</v>
      </c>
      <c r="L4" s="0" t="s">
        <v>20</v>
      </c>
      <c r="M4" s="0" t="n">
        <f aca="false">(INDEX(S:S,MATCH(H4,O:O,0)))*J4^(INDEX(T:T,MATCH(H4,O:O,0)))</f>
        <v>212.769781679605</v>
      </c>
      <c r="O4" s="0" t="s">
        <v>66</v>
      </c>
      <c r="P4" s="0" t="n">
        <f aca="false">COUNTIF($H$2:$H$36, O4)</f>
        <v>0</v>
      </c>
      <c r="Q4" s="0" t="n">
        <f aca="false">COUNTIFS($H$2:$H$36, O4, $L$2:$L$36, "=Living")</f>
        <v>0</v>
      </c>
      <c r="R4" s="0" t="n">
        <f aca="false">COUNTIFS($H$2:$H$36, O4, $L$2:$L$36, "=Dead")</f>
        <v>0</v>
      </c>
      <c r="S4" s="7" t="n">
        <f aca="false">INDEX(LookupTable!B:B, MATCH(plot1!$O4,LookupTable!A:A,0))</f>
        <v>0.1599</v>
      </c>
      <c r="T4" s="7" t="n">
        <f aca="false">INDEX(LookupTable!C:C, MATCH(plot1!$O4,LookupTable!A:A,0))</f>
        <v>2.3376</v>
      </c>
      <c r="U4" s="0" t="n">
        <f aca="false">SUMIF(H:H, O4, M:M)</f>
        <v>0</v>
      </c>
      <c r="V4" s="0" t="n">
        <f aca="false">SUMIFS(M:M, H:H, O4, L:L, "=Living" )</f>
        <v>0</v>
      </c>
      <c r="W4" s="0" t="n">
        <f aca="false">SUMIFS(M:M, H:H, O4, L:L, "=Dead" )</f>
        <v>0</v>
      </c>
    </row>
    <row r="5" customFormat="false" ht="15" hidden="false" customHeight="false" outlineLevel="0" collapsed="false">
      <c r="A5" s="0" t="s">
        <v>12</v>
      </c>
      <c r="B5" s="1" t="s">
        <v>33</v>
      </c>
      <c r="C5" s="2" t="n">
        <v>44678</v>
      </c>
      <c r="D5" s="0" t="s">
        <v>34</v>
      </c>
      <c r="E5" s="0" t="s">
        <v>15</v>
      </c>
      <c r="F5" s="0" t="s">
        <v>16</v>
      </c>
      <c r="G5" s="0" t="s">
        <v>17</v>
      </c>
      <c r="H5" s="0" t="s">
        <v>18</v>
      </c>
      <c r="I5" s="0" t="s">
        <v>19</v>
      </c>
      <c r="J5" s="0" t="n">
        <v>18</v>
      </c>
      <c r="L5" s="0" t="s">
        <v>20</v>
      </c>
      <c r="M5" s="0" t="n">
        <f aca="false">(INDEX(S:S,MATCH(H5,O:O,0)))*J5^(INDEX(T:T,MATCH(H5,O:O,0)))</f>
        <v>121.04540922725</v>
      </c>
      <c r="O5" s="0" t="s">
        <v>67</v>
      </c>
      <c r="P5" s="0" t="n">
        <f aca="false">COUNTIF($H$2:$H$36, O5)</f>
        <v>0</v>
      </c>
      <c r="Q5" s="0" t="n">
        <f aca="false">COUNTIFS($H$2:$H$36, O5, $L$2:$L$36, "=Living")</f>
        <v>0</v>
      </c>
      <c r="R5" s="0" t="n">
        <f aca="false">COUNTIFS($H$2:$H$36, O5, $L$2:$L$36, "=Dead")</f>
        <v>0</v>
      </c>
      <c r="S5" s="7" t="n">
        <f aca="false">INDEX(LookupTable!B:B, MATCH(plot1!$O5,LookupTable!A:A,0))</f>
        <v>0.0983</v>
      </c>
      <c r="T5" s="7" t="n">
        <f aca="false">INDEX(LookupTable!C:C, MATCH(plot1!$O5,LookupTable!A:A,0))</f>
        <v>2.3373</v>
      </c>
      <c r="U5" s="0" t="n">
        <f aca="false">SUMIF(H:H, O5, M:M)</f>
        <v>0</v>
      </c>
      <c r="V5" s="0" t="n">
        <f aca="false">SUMIFS(M:M, H:H, O5, L:L, "=Living" )</f>
        <v>0</v>
      </c>
      <c r="W5" s="0" t="n">
        <f aca="false">SUMIFS(M:M, H:H, O5, L:L, "=Dead" )</f>
        <v>0</v>
      </c>
    </row>
    <row r="6" customFormat="false" ht="15" hidden="false" customHeight="false" outlineLevel="0" collapsed="false">
      <c r="A6" s="0" t="s">
        <v>12</v>
      </c>
      <c r="B6" s="1" t="s">
        <v>33</v>
      </c>
      <c r="C6" s="2" t="n">
        <v>44678</v>
      </c>
      <c r="D6" s="0" t="s">
        <v>34</v>
      </c>
      <c r="E6" s="0" t="s">
        <v>15</v>
      </c>
      <c r="F6" s="0" t="s">
        <v>16</v>
      </c>
      <c r="G6" s="0" t="s">
        <v>17</v>
      </c>
      <c r="H6" s="0" t="s">
        <v>18</v>
      </c>
      <c r="I6" s="0" t="s">
        <v>19</v>
      </c>
      <c r="J6" s="0" t="n">
        <v>24.2</v>
      </c>
      <c r="L6" s="0" t="s">
        <v>20</v>
      </c>
      <c r="M6" s="0" t="n">
        <f aca="false">(INDEX(S:S,MATCH(H6,O:O,0)))*J6^(INDEX(T:T,MATCH(H6,O:O,0)))</f>
        <v>248.584806286969</v>
      </c>
      <c r="O6" s="0" t="s">
        <v>68</v>
      </c>
      <c r="P6" s="0" t="n">
        <f aca="false">COUNTIF($H$2:$H$36, O6)</f>
        <v>0</v>
      </c>
      <c r="Q6" s="0" t="n">
        <f aca="false">COUNTIFS($H$2:$H$36, O6, $L$2:$L$36, "=Living")</f>
        <v>0</v>
      </c>
      <c r="R6" s="0" t="n">
        <f aca="false">COUNTIFS($H$2:$H$36, O6, $L$2:$L$36, "=Dead")</f>
        <v>0</v>
      </c>
      <c r="S6" s="7" t="n">
        <f aca="false">INDEX(LookupTable!B:B, MATCH(plot1!$O6,LookupTable!A:A,0))</f>
        <v>0.0629</v>
      </c>
      <c r="T6" s="7" t="n">
        <f aca="false">INDEX(LookupTable!C:C, MATCH(plot1!$O6,LookupTable!A:A,0))</f>
        <v>2.6606</v>
      </c>
      <c r="U6" s="0" t="n">
        <f aca="false">SUMIF(H:H, O6, M:M)</f>
        <v>0</v>
      </c>
      <c r="V6" s="0" t="n">
        <f aca="false">SUMIFS(M:M, H:H, O6, L:L, "=Living" )</f>
        <v>0</v>
      </c>
      <c r="W6" s="0" t="n">
        <f aca="false">SUMIFS(M:M, H:H, O6, L:L, "=Dead" )</f>
        <v>0</v>
      </c>
    </row>
    <row r="7" customFormat="false" ht="15" hidden="false" customHeight="false" outlineLevel="0" collapsed="false">
      <c r="A7" s="0" t="s">
        <v>12</v>
      </c>
      <c r="B7" s="1" t="s">
        <v>33</v>
      </c>
      <c r="C7" s="2" t="n">
        <v>44678</v>
      </c>
      <c r="D7" s="0" t="s">
        <v>34</v>
      </c>
      <c r="E7" s="0" t="s">
        <v>15</v>
      </c>
      <c r="F7" s="0" t="s">
        <v>16</v>
      </c>
      <c r="G7" s="0" t="s">
        <v>17</v>
      </c>
      <c r="H7" s="0" t="s">
        <v>18</v>
      </c>
      <c r="I7" s="0" t="s">
        <v>19</v>
      </c>
      <c r="J7" s="0" t="n">
        <v>32</v>
      </c>
      <c r="L7" s="0" t="s">
        <v>20</v>
      </c>
      <c r="M7" s="0" t="n">
        <f aca="false">(INDEX(S:S,MATCH(H7,O:O,0)))*J7^(INDEX(T:T,MATCH(H7,O:O,0)))</f>
        <v>490.315275491509</v>
      </c>
      <c r="O7" s="0" t="s">
        <v>38</v>
      </c>
      <c r="P7" s="0" t="n">
        <f aca="false">COUNTIF($H$2:$H$36, O7)</f>
        <v>0</v>
      </c>
      <c r="Q7" s="0" t="n">
        <f aca="false">COUNTIFS($H$2:$H$36, O7, $L$2:$L$36, "=Living")</f>
        <v>0</v>
      </c>
      <c r="R7" s="0" t="n">
        <f aca="false">COUNTIFS($H$2:$H$36, O7, $L$2:$L$36, "=Dead")</f>
        <v>0</v>
      </c>
      <c r="S7" s="7" t="n">
        <f aca="false">INDEX(LookupTable!B:B, MATCH(plot1!$O7,LookupTable!A:A,0))</f>
        <v>0.1225</v>
      </c>
      <c r="T7" s="7" t="n">
        <f aca="false">INDEX(LookupTable!C:C, MATCH(plot1!$O7,LookupTable!A:A,0))</f>
        <v>2.4253</v>
      </c>
      <c r="U7" s="0" t="n">
        <f aca="false">SUMIF(H:H, O7, M:M)</f>
        <v>0</v>
      </c>
      <c r="V7" s="0" t="n">
        <f aca="false">SUMIFS(M:M, H:H, O7, L:L, "=Living" )</f>
        <v>0</v>
      </c>
      <c r="W7" s="0" t="n">
        <f aca="false">SUMIFS(M:M, H:H, O7, L:L, "=Dead" )</f>
        <v>0</v>
      </c>
    </row>
    <row r="8" customFormat="false" ht="15" hidden="false" customHeight="false" outlineLevel="0" collapsed="false">
      <c r="A8" s="0" t="s">
        <v>12</v>
      </c>
      <c r="B8" s="1" t="s">
        <v>33</v>
      </c>
      <c r="C8" s="2" t="n">
        <v>44678</v>
      </c>
      <c r="D8" s="0" t="s">
        <v>34</v>
      </c>
      <c r="E8" s="0" t="s">
        <v>15</v>
      </c>
      <c r="F8" s="0" t="s">
        <v>16</v>
      </c>
      <c r="G8" s="0" t="s">
        <v>17</v>
      </c>
      <c r="H8" s="0" t="s">
        <v>18</v>
      </c>
      <c r="I8" s="0" t="s">
        <v>19</v>
      </c>
      <c r="J8" s="0" t="n">
        <v>17.1</v>
      </c>
      <c r="L8" s="0" t="s">
        <v>20</v>
      </c>
      <c r="M8" s="0" t="n">
        <f aca="false">(INDEX(S:S,MATCH(H8,O:O,0)))*J8^(INDEX(T:T,MATCH(H8,O:O,0)))</f>
        <v>106.85324718408</v>
      </c>
      <c r="O8" s="0" t="s">
        <v>69</v>
      </c>
      <c r="P8" s="0" t="n">
        <f aca="false">COUNTIF($H$2:$H$36, O8)</f>
        <v>0</v>
      </c>
      <c r="Q8" s="0" t="n">
        <f aca="false">COUNTIFS($H$2:$H$36, O8, $L$2:$L$36, "=Living")</f>
        <v>0</v>
      </c>
      <c r="R8" s="0" t="n">
        <f aca="false">COUNTIFS($H$2:$H$36, O8, $L$2:$L$36, "=Dead")</f>
        <v>0</v>
      </c>
      <c r="S8" s="7" t="n">
        <f aca="false">INDEX(LookupTable!B:B, MATCH(plot1!$O8,LookupTable!A:A,0))</f>
        <v>0.0945</v>
      </c>
      <c r="T8" s="7" t="n">
        <f aca="false">INDEX(LookupTable!C:C, MATCH(plot1!$O8,LookupTable!A:A,0))</f>
        <v>2.503</v>
      </c>
      <c r="U8" s="0" t="n">
        <f aca="false">SUMIF(H:H, O8, M:M)</f>
        <v>0</v>
      </c>
      <c r="V8" s="0" t="n">
        <f aca="false">SUMIFS(M:M, H:H, O8, L:L, "=Living" )</f>
        <v>0</v>
      </c>
      <c r="W8" s="0" t="n">
        <f aca="false">SUMIFS(M:M, H:H, O8, L:L, "=Dead" )</f>
        <v>0</v>
      </c>
    </row>
    <row r="9" customFormat="false" ht="15" hidden="false" customHeight="false" outlineLevel="0" collapsed="false">
      <c r="A9" s="0" t="s">
        <v>12</v>
      </c>
      <c r="B9" s="1" t="s">
        <v>33</v>
      </c>
      <c r="C9" s="2" t="n">
        <v>44678</v>
      </c>
      <c r="D9" s="0" t="s">
        <v>34</v>
      </c>
      <c r="E9" s="0" t="s">
        <v>15</v>
      </c>
      <c r="F9" s="0" t="s">
        <v>16</v>
      </c>
      <c r="G9" s="0" t="s">
        <v>17</v>
      </c>
      <c r="H9" s="0" t="s">
        <v>18</v>
      </c>
      <c r="I9" s="0" t="s">
        <v>19</v>
      </c>
      <c r="J9" s="0" t="n">
        <v>28.4</v>
      </c>
      <c r="L9" s="0" t="s">
        <v>20</v>
      </c>
      <c r="M9" s="0" t="n">
        <f aca="false">(INDEX(S:S,MATCH(H9,O:O,0)))*J9^(INDEX(T:T,MATCH(H9,O:O,0)))</f>
        <v>366.823509462468</v>
      </c>
      <c r="O9" s="0" t="s">
        <v>70</v>
      </c>
      <c r="P9" s="0" t="n">
        <f aca="false">COUNTIF($H$2:$H$36, O9)</f>
        <v>0</v>
      </c>
      <c r="Q9" s="0" t="n">
        <f aca="false">COUNTIFS($H$2:$H$36, O9, $L$2:$L$36, "=Living")</f>
        <v>0</v>
      </c>
      <c r="R9" s="0" t="n">
        <f aca="false">COUNTIFS($H$2:$H$36, O9, $L$2:$L$36, "=Dead")</f>
        <v>0</v>
      </c>
      <c r="S9" s="7" t="n">
        <f aca="false">INDEX(LookupTable!B:B, MATCH(plot1!$O9,LookupTable!A:A,0))</f>
        <v>0.1074</v>
      </c>
      <c r="T9" s="7" t="n">
        <f aca="false">INDEX(LookupTable!C:C, MATCH(plot1!$O9,LookupTable!A:A,0))</f>
        <v>2.4313</v>
      </c>
      <c r="U9" s="0" t="n">
        <f aca="false">SUMIF(H:H, O9, M:M)</f>
        <v>0</v>
      </c>
      <c r="V9" s="0" t="n">
        <f aca="false">SUMIFS(M:M, H:H, O9, L:L, "=Living" )</f>
        <v>0</v>
      </c>
      <c r="W9" s="0" t="n">
        <f aca="false">SUMIFS(M:M, H:H, O9, L:L, "=Dead" )</f>
        <v>0</v>
      </c>
    </row>
    <row r="10" customFormat="false" ht="15" hidden="false" customHeight="false" outlineLevel="0" collapsed="false">
      <c r="A10" s="0" t="s">
        <v>12</v>
      </c>
      <c r="B10" s="1" t="s">
        <v>33</v>
      </c>
      <c r="C10" s="2" t="n">
        <v>44678</v>
      </c>
      <c r="D10" s="0" t="s">
        <v>34</v>
      </c>
      <c r="E10" s="0" t="s">
        <v>15</v>
      </c>
      <c r="F10" s="0" t="s">
        <v>16</v>
      </c>
      <c r="G10" s="0" t="s">
        <v>17</v>
      </c>
      <c r="H10" s="0" t="s">
        <v>18</v>
      </c>
      <c r="I10" s="0" t="s">
        <v>19</v>
      </c>
      <c r="J10" s="0" t="n">
        <v>20.1</v>
      </c>
      <c r="L10" s="0" t="s">
        <v>20</v>
      </c>
      <c r="M10" s="0" t="n">
        <f aca="false">(INDEX(S:S,MATCH(H10,O:O,0)))*J10^(INDEX(T:T,MATCH(H10,O:O,0)))</f>
        <v>158.294146581571</v>
      </c>
      <c r="O10" s="0" t="s">
        <v>71</v>
      </c>
      <c r="P10" s="0" t="n">
        <f aca="false">COUNTIF($H$2:$H$36, O10)</f>
        <v>0</v>
      </c>
      <c r="Q10" s="0" t="n">
        <f aca="false">COUNTIFS($H$2:$H$36, O10, $L$2:$L$36, "=Living")</f>
        <v>0</v>
      </c>
      <c r="R10" s="0" t="n">
        <f aca="false">COUNTIFS($H$2:$H$36, O10, $L$2:$L$36, "=Dead")</f>
        <v>0</v>
      </c>
      <c r="S10" s="7" t="n">
        <f aca="false">INDEX(LookupTable!B:B, MATCH(plot1!$O10,LookupTable!A:A,0))</f>
        <v>0.0991</v>
      </c>
      <c r="T10" s="7" t="n">
        <f aca="false">INDEX(LookupTable!C:C, MATCH(plot1!$O10,LookupTable!A:A,0))</f>
        <v>2.3617</v>
      </c>
      <c r="U10" s="0" t="n">
        <f aca="false">SUMIF(H:H, O10, M:M)</f>
        <v>0</v>
      </c>
      <c r="V10" s="0" t="n">
        <f aca="false">SUMIFS(M:M, H:H, O10, L:L, "=Living" )</f>
        <v>0</v>
      </c>
      <c r="W10" s="0" t="n">
        <f aca="false">SUMIFS(M:M, H:H, O10, L:L, "=Dead" )</f>
        <v>0</v>
      </c>
    </row>
    <row r="11" customFormat="false" ht="15" hidden="false" customHeight="false" outlineLevel="0" collapsed="false">
      <c r="A11" s="0" t="s">
        <v>12</v>
      </c>
      <c r="B11" s="1" t="s">
        <v>33</v>
      </c>
      <c r="C11" s="2" t="n">
        <v>44678</v>
      </c>
      <c r="D11" s="0" t="s">
        <v>34</v>
      </c>
      <c r="E11" s="0" t="s">
        <v>15</v>
      </c>
      <c r="F11" s="0" t="s">
        <v>16</v>
      </c>
      <c r="G11" s="0" t="s">
        <v>17</v>
      </c>
      <c r="H11" s="0" t="s">
        <v>18</v>
      </c>
      <c r="I11" s="0" t="s">
        <v>19</v>
      </c>
      <c r="J11" s="0" t="n">
        <v>23.9</v>
      </c>
      <c r="L11" s="0" t="s">
        <v>21</v>
      </c>
      <c r="M11" s="0" t="n">
        <f aca="false">(INDEX(S:S,MATCH(H11,O:O,0)))*J11^(INDEX(T:T,MATCH(H11,O:O,0)))</f>
        <v>241.158790992246</v>
      </c>
      <c r="O11" s="0" t="s">
        <v>72</v>
      </c>
      <c r="P11" s="0" t="n">
        <f aca="false">COUNTIF($H$2:$H$36, O11)</f>
        <v>0</v>
      </c>
      <c r="Q11" s="0" t="n">
        <f aca="false">COUNTIFS($H$2:$H$36, O11, $L$2:$L$36, "=Living")</f>
        <v>0</v>
      </c>
      <c r="R11" s="0" t="n">
        <f aca="false">COUNTIFS($H$2:$H$36, O11, $L$2:$L$36, "=Dead")</f>
        <v>0</v>
      </c>
      <c r="S11" s="7" t="n">
        <f aca="false">INDEX(LookupTable!B:B, MATCH(plot1!$O11,LookupTable!A:A,0))</f>
        <v>0.1218</v>
      </c>
      <c r="T11" s="7" t="n">
        <f aca="false">INDEX(LookupTable!C:C, MATCH(plot1!$O11,LookupTable!A:A,0))</f>
        <v>2.3123</v>
      </c>
      <c r="U11" s="0" t="n">
        <f aca="false">SUMIF(H:H, O11, M:M)</f>
        <v>0</v>
      </c>
      <c r="V11" s="0" t="n">
        <f aca="false">SUMIFS(M:M, H:H, O11, L:L, "=Living" )</f>
        <v>0</v>
      </c>
      <c r="W11" s="0" t="n">
        <f aca="false">SUMIFS(M:M, H:H, O11, L:L, "=Dead" )</f>
        <v>0</v>
      </c>
    </row>
    <row r="12" customFormat="false" ht="15" hidden="false" customHeight="false" outlineLevel="0" collapsed="false">
      <c r="A12" s="0" t="s">
        <v>12</v>
      </c>
      <c r="B12" s="1" t="s">
        <v>33</v>
      </c>
      <c r="C12" s="2" t="n">
        <v>44678</v>
      </c>
      <c r="D12" s="0" t="s">
        <v>34</v>
      </c>
      <c r="E12" s="0" t="s">
        <v>15</v>
      </c>
      <c r="F12" s="0" t="s">
        <v>16</v>
      </c>
      <c r="G12" s="0" t="s">
        <v>17</v>
      </c>
      <c r="H12" s="0" t="s">
        <v>35</v>
      </c>
      <c r="I12" s="0" t="s">
        <v>19</v>
      </c>
      <c r="J12" s="0" t="n">
        <v>36.2</v>
      </c>
      <c r="K12" s="0" t="n">
        <v>17.5</v>
      </c>
      <c r="L12" s="0" t="s">
        <v>20</v>
      </c>
      <c r="M12" s="0" t="n">
        <f aca="false">(INDEX(S:S,MATCH(H12,O:O,0)))*J12^(INDEX(T:T,MATCH(H12,O:O,0)))</f>
        <v>661.747682291514</v>
      </c>
      <c r="O12" s="0" t="s">
        <v>18</v>
      </c>
      <c r="P12" s="0" t="n">
        <f aca="false">COUNTIF($H$2:$H$36, O12)</f>
        <v>10</v>
      </c>
      <c r="Q12" s="0" t="n">
        <f aca="false">COUNTIFS($H$2:$H$36, O12, $L$2:$L$36, "=Living")</f>
        <v>9</v>
      </c>
      <c r="R12" s="0" t="n">
        <f aca="false">COUNTIFS($H$2:$H$36, O12, $L$2:$L$36, "=Dead")</f>
        <v>1</v>
      </c>
      <c r="S12" s="7" t="n">
        <f aca="false">INDEX(LookupTable!B:B, MATCH(plot1!$O12,LookupTable!A:A,0))</f>
        <v>0.1074</v>
      </c>
      <c r="T12" s="7" t="n">
        <f aca="false">INDEX(LookupTable!C:C, MATCH(plot1!$O12,LookupTable!A:A,0))</f>
        <v>2.4313</v>
      </c>
      <c r="U12" s="0" t="n">
        <f aca="false">SUMIF(H:H, O12, M:M)</f>
        <v>2398.49375018395</v>
      </c>
      <c r="V12" s="0" t="n">
        <f aca="false">SUMIFS(M:M, H:H, O12, L:L, "=Living" )</f>
        <v>2157.3349591917</v>
      </c>
      <c r="W12" s="0" t="n">
        <f aca="false">SUMIFS(M:M, H:H, O12, L:L, "=Dead" )</f>
        <v>241.158790992246</v>
      </c>
    </row>
    <row r="13" customFormat="false" ht="15" hidden="false" customHeight="false" outlineLevel="0" collapsed="false">
      <c r="A13" s="0" t="s">
        <v>12</v>
      </c>
      <c r="B13" s="1" t="s">
        <v>33</v>
      </c>
      <c r="C13" s="2" t="n">
        <v>44678</v>
      </c>
      <c r="D13" s="0" t="s">
        <v>34</v>
      </c>
      <c r="E13" s="0" t="s">
        <v>15</v>
      </c>
      <c r="F13" s="0" t="s">
        <v>16</v>
      </c>
      <c r="G13" s="0" t="s">
        <v>17</v>
      </c>
      <c r="H13" s="0" t="s">
        <v>23</v>
      </c>
      <c r="I13" s="0" t="s">
        <v>19</v>
      </c>
      <c r="J13" s="0" t="n">
        <v>8.5</v>
      </c>
      <c r="L13" s="0" t="s">
        <v>20</v>
      </c>
      <c r="M13" s="0" t="n">
        <f aca="false">(INDEX(S:S,MATCH(H13,O:O,0)))*J13^(INDEX(T:T,MATCH(H13,O:O,0)))</f>
        <v>21.2997530997062</v>
      </c>
      <c r="O13" s="0" t="s">
        <v>35</v>
      </c>
      <c r="P13" s="0" t="n">
        <f aca="false">COUNTIF($H$2:$H$36, O13)</f>
        <v>1</v>
      </c>
      <c r="Q13" s="0" t="n">
        <f aca="false">COUNTIFS($H$2:$H$36, O13, $L$2:$L$36, "=Living")</f>
        <v>1</v>
      </c>
      <c r="R13" s="0" t="n">
        <f aca="false">COUNTIFS($H$2:$H$36, O13, $L$2:$L$36, "=Dead")</f>
        <v>0</v>
      </c>
      <c r="S13" s="7" t="n">
        <f aca="false">INDEX(LookupTable!B:B, MATCH(plot1!$O13,LookupTable!A:A,0))</f>
        <v>0.1074</v>
      </c>
      <c r="T13" s="7" t="n">
        <f aca="false">INDEX(LookupTable!C:C, MATCH(plot1!$O13,LookupTable!A:A,0))</f>
        <v>2.4313</v>
      </c>
      <c r="U13" s="0" t="n">
        <f aca="false">SUMIF(H:H, O13, M:M)</f>
        <v>661.747682291514</v>
      </c>
      <c r="V13" s="0" t="n">
        <f aca="false">SUMIFS(M:M, H:H, O13, L:L, "=Living" )</f>
        <v>661.747682291514</v>
      </c>
      <c r="W13" s="0" t="n">
        <f aca="false">SUMIFS(M:M, H:H, O13, L:L, "=Dead" )</f>
        <v>0</v>
      </c>
    </row>
    <row r="14" customFormat="false" ht="15" hidden="false" customHeight="false" outlineLevel="0" collapsed="false">
      <c r="A14" s="0" t="s">
        <v>12</v>
      </c>
      <c r="B14" s="1" t="s">
        <v>33</v>
      </c>
      <c r="C14" s="2" t="n">
        <v>44678</v>
      </c>
      <c r="D14" s="0" t="s">
        <v>34</v>
      </c>
      <c r="E14" s="0" t="s">
        <v>15</v>
      </c>
      <c r="F14" s="0" t="s">
        <v>16</v>
      </c>
      <c r="G14" s="0" t="s">
        <v>17</v>
      </c>
      <c r="H14" s="0" t="s">
        <v>23</v>
      </c>
      <c r="I14" s="0" t="s">
        <v>19</v>
      </c>
      <c r="J14" s="0" t="n">
        <v>43.3</v>
      </c>
      <c r="K14" s="0" t="n">
        <v>18.5</v>
      </c>
      <c r="L14" s="0" t="s">
        <v>20</v>
      </c>
      <c r="M14" s="0" t="n">
        <f aca="false">(INDEX(S:S,MATCH(H14,O:O,0)))*J14^(INDEX(T:T,MATCH(H14,O:O,0)))</f>
        <v>808.243849204414</v>
      </c>
      <c r="O14" s="0" t="s">
        <v>73</v>
      </c>
      <c r="P14" s="0" t="n">
        <f aca="false">COUNTIF($H$2:$H$36, O14)</f>
        <v>0</v>
      </c>
      <c r="Q14" s="0" t="n">
        <f aca="false">COUNTIFS($H$2:$H$36, O14, $L$2:$L$36, "=Living")</f>
        <v>0</v>
      </c>
      <c r="R14" s="0" t="n">
        <f aca="false">COUNTIFS($H$2:$H$36, O14, $L$2:$L$36, "=Dead")</f>
        <v>0</v>
      </c>
      <c r="S14" s="7" t="n">
        <f aca="false">INDEX(LookupTable!B:B, MATCH(plot1!$O14,LookupTable!A:A,0))</f>
        <v>0.1556</v>
      </c>
      <c r="T14" s="7" t="n">
        <f aca="false">INDEX(LookupTable!C:C, MATCH(plot1!$O14,LookupTable!A:A,0))</f>
        <v>2.1948</v>
      </c>
      <c r="U14" s="0" t="n">
        <f aca="false">SUMIF(H:H, O14, M:M)</f>
        <v>0</v>
      </c>
      <c r="V14" s="0" t="n">
        <f aca="false">SUMIFS(M:M, H:H, O14, L:L, "=Living" )</f>
        <v>0</v>
      </c>
      <c r="W14" s="0" t="n">
        <f aca="false">SUMIFS(M:M, H:H, O14, L:L, "=Dead" )</f>
        <v>0</v>
      </c>
    </row>
    <row r="15" customFormat="false" ht="15" hidden="false" customHeight="false" outlineLevel="0" collapsed="false">
      <c r="A15" s="0" t="s">
        <v>12</v>
      </c>
      <c r="B15" s="1" t="s">
        <v>33</v>
      </c>
      <c r="C15" s="2" t="n">
        <v>44678</v>
      </c>
      <c r="D15" s="0" t="s">
        <v>34</v>
      </c>
      <c r="E15" s="0" t="s">
        <v>15</v>
      </c>
      <c r="F15" s="0" t="s">
        <v>16</v>
      </c>
      <c r="G15" s="0" t="s">
        <v>17</v>
      </c>
      <c r="H15" s="0" t="s">
        <v>23</v>
      </c>
      <c r="I15" s="0" t="s">
        <v>19</v>
      </c>
      <c r="J15" s="0" t="n">
        <v>12.5</v>
      </c>
      <c r="L15" s="0" t="s">
        <v>20</v>
      </c>
      <c r="M15" s="0" t="n">
        <f aca="false">(INDEX(S:S,MATCH(H15,O:O,0)))*J15^(INDEX(T:T,MATCH(H15,O:O,0)))</f>
        <v>50.4021617352837</v>
      </c>
      <c r="O15" s="0" t="s">
        <v>23</v>
      </c>
      <c r="P15" s="0" t="n">
        <f aca="false">COUNTIF($H$2:$H$36, O15)</f>
        <v>22</v>
      </c>
      <c r="Q15" s="0" t="n">
        <f aca="false">COUNTIFS($H$2:$H$36, O15, $L$2:$L$36, "=Living")</f>
        <v>21</v>
      </c>
      <c r="R15" s="0" t="n">
        <f aca="false">COUNTIFS($H$2:$H$36, O15, $L$2:$L$36, "=Dead")</f>
        <v>1</v>
      </c>
      <c r="S15" s="7" t="n">
        <f aca="false">INDEX(LookupTable!B:B, MATCH(plot1!$O15,LookupTable!A:A,0))</f>
        <v>0.1789</v>
      </c>
      <c r="T15" s="7" t="n">
        <f aca="false">INDEX(LookupTable!C:C, MATCH(plot1!$O15,LookupTable!A:A,0))</f>
        <v>2.2334</v>
      </c>
      <c r="U15" s="0" t="n">
        <f aca="false">SUMIF(H:H, O15, M:M)</f>
        <v>2183.24706107019</v>
      </c>
      <c r="V15" s="0" t="n">
        <f aca="false">SUMIFS(M:M, H:H, O15, L:L, "=Living" )</f>
        <v>2166.6580912302</v>
      </c>
      <c r="W15" s="0" t="n">
        <f aca="false">SUMIFS(M:M, H:H, O15, L:L, "=Dead" )</f>
        <v>16.5889698399811</v>
      </c>
    </row>
    <row r="16" customFormat="false" ht="15" hidden="false" customHeight="false" outlineLevel="0" collapsed="false">
      <c r="A16" s="0" t="s">
        <v>12</v>
      </c>
      <c r="B16" s="1" t="s">
        <v>33</v>
      </c>
      <c r="C16" s="2" t="n">
        <v>44678</v>
      </c>
      <c r="D16" s="0" t="s">
        <v>34</v>
      </c>
      <c r="E16" s="0" t="s">
        <v>15</v>
      </c>
      <c r="F16" s="0" t="s">
        <v>16</v>
      </c>
      <c r="G16" s="0" t="s">
        <v>17</v>
      </c>
      <c r="H16" s="0" t="s">
        <v>23</v>
      </c>
      <c r="I16" s="0" t="s">
        <v>19</v>
      </c>
      <c r="J16" s="0" t="n">
        <v>6</v>
      </c>
      <c r="L16" s="0" t="s">
        <v>20</v>
      </c>
      <c r="M16" s="0" t="n">
        <f aca="false">(INDEX(S:S,MATCH(H16,O:O,0)))*J16^(INDEX(T:T,MATCH(H16,O:O,0)))</f>
        <v>9.78438071969135</v>
      </c>
      <c r="O16" s="0" t="s">
        <v>24</v>
      </c>
      <c r="P16" s="0" t="n">
        <f aca="false">COUNTIF($H$2:$H$36, O16)</f>
        <v>1</v>
      </c>
      <c r="Q16" s="0" t="n">
        <f aca="false">COUNTIFS($H$2:$H$36, O16, $L$2:$L$36, "=Living")</f>
        <v>1</v>
      </c>
      <c r="R16" s="0" t="n">
        <f aca="false">COUNTIFS($H$2:$H$36, O16, $L$2:$L$36, "=Dead")</f>
        <v>0</v>
      </c>
      <c r="S16" s="7" t="n">
        <f aca="false">INDEX(LookupTable!B:B, MATCH(plot1!$O16,LookupTable!A:A,0))</f>
        <v>0.0643</v>
      </c>
      <c r="T16" s="7" t="n">
        <f aca="false">INDEX(LookupTable!C:C, MATCH(plot1!$O16,LookupTable!A:A,0))</f>
        <v>2.6598</v>
      </c>
      <c r="U16" s="0" t="n">
        <f aca="false">SUMIF(H:H, O16, M:M)</f>
        <v>1134.59255081656</v>
      </c>
      <c r="V16" s="0" t="n">
        <f aca="false">SUMIFS(M:M, H:H, O16, L:L, "=Living" )</f>
        <v>1134.59255081656</v>
      </c>
      <c r="W16" s="0" t="n">
        <f aca="false">SUMIFS(M:M, H:H, O16, L:L, "=Dead" )</f>
        <v>0</v>
      </c>
    </row>
    <row r="17" customFormat="false" ht="15" hidden="false" customHeight="false" outlineLevel="0" collapsed="false">
      <c r="A17" s="0" t="s">
        <v>12</v>
      </c>
      <c r="B17" s="1" t="s">
        <v>33</v>
      </c>
      <c r="C17" s="2" t="n">
        <v>44678</v>
      </c>
      <c r="D17" s="0" t="s">
        <v>34</v>
      </c>
      <c r="E17" s="0" t="s">
        <v>15</v>
      </c>
      <c r="F17" s="0" t="s">
        <v>16</v>
      </c>
      <c r="G17" s="0" t="s">
        <v>17</v>
      </c>
      <c r="H17" s="0" t="s">
        <v>23</v>
      </c>
      <c r="I17" s="0" t="s">
        <v>19</v>
      </c>
      <c r="J17" s="0" t="n">
        <v>7.6</v>
      </c>
      <c r="L17" s="0" t="s">
        <v>21</v>
      </c>
      <c r="M17" s="0" t="n">
        <f aca="false">(INDEX(S:S,MATCH(H17,O:O,0)))*J17^(INDEX(T:T,MATCH(H17,O:O,0)))</f>
        <v>16.5889698399811</v>
      </c>
      <c r="O17" s="0" t="s">
        <v>74</v>
      </c>
      <c r="P17" s="0" t="n">
        <f aca="false">COUNTIF($H$2:$H$36, O17)</f>
        <v>0</v>
      </c>
      <c r="Q17" s="0" t="n">
        <f aca="false">COUNTIFS($H$2:$H$36, O17, $L$2:$L$36, "=Living")</f>
        <v>0</v>
      </c>
      <c r="R17" s="0" t="n">
        <f aca="false">COUNTIFS($H$2:$H$36, O17, $L$2:$L$36, "=Dead")</f>
        <v>0</v>
      </c>
      <c r="S17" s="7" t="n">
        <f aca="false">INDEX(LookupTable!B:B, MATCH(plot1!$O17,LookupTable!A:A,0))</f>
        <v>0.0778</v>
      </c>
      <c r="T17" s="7" t="n">
        <f aca="false">INDEX(LookupTable!C:C, MATCH(plot1!$O17,LookupTable!A:A,0))</f>
        <v>2.4171</v>
      </c>
      <c r="U17" s="0" t="n">
        <f aca="false">SUMIF(H:H, O17, M:M)</f>
        <v>0</v>
      </c>
      <c r="V17" s="0" t="n">
        <f aca="false">SUMIFS(M:M, H:H, O17, L:L, "=Living" )</f>
        <v>0</v>
      </c>
      <c r="W17" s="0" t="n">
        <f aca="false">SUMIFS(M:M, H:H, O17, L:L, "=Dead" )</f>
        <v>0</v>
      </c>
    </row>
    <row r="18" customFormat="false" ht="15" hidden="false" customHeight="false" outlineLevel="0" collapsed="false">
      <c r="A18" s="0" t="s">
        <v>12</v>
      </c>
      <c r="B18" s="1" t="s">
        <v>33</v>
      </c>
      <c r="C18" s="2" t="n">
        <v>44678</v>
      </c>
      <c r="D18" s="0" t="s">
        <v>34</v>
      </c>
      <c r="E18" s="0" t="s">
        <v>15</v>
      </c>
      <c r="F18" s="0" t="s">
        <v>16</v>
      </c>
      <c r="G18" s="0" t="s">
        <v>17</v>
      </c>
      <c r="H18" s="0" t="s">
        <v>23</v>
      </c>
      <c r="I18" s="0" t="s">
        <v>19</v>
      </c>
      <c r="J18" s="0" t="n">
        <v>6.9</v>
      </c>
      <c r="L18" s="0" t="s">
        <v>20</v>
      </c>
      <c r="M18" s="0" t="n">
        <f aca="false">(INDEX(S:S,MATCH(H18,O:O,0)))*J18^(INDEX(T:T,MATCH(H18,O:O,0)))</f>
        <v>13.3689069281022</v>
      </c>
      <c r="O18" s="0" t="s">
        <v>75</v>
      </c>
      <c r="P18" s="0" t="n">
        <f aca="false">COUNTIF($H$2:$H$36, O18)</f>
        <v>0</v>
      </c>
      <c r="Q18" s="0" t="n">
        <f aca="false">COUNTIFS($H$2:$H$36, O18, $L$2:$L$36, "=Living")</f>
        <v>0</v>
      </c>
      <c r="R18" s="0" t="n">
        <f aca="false">COUNTIFS($H$2:$H$36, O18, $L$2:$L$36, "=Dead")</f>
        <v>0</v>
      </c>
      <c r="S18" s="7" t="n">
        <f aca="false">INDEX(LookupTable!B:B, MATCH(plot1!$O18,LookupTable!A:A,0))</f>
        <v>0.2066</v>
      </c>
      <c r="T18" s="7" t="n">
        <f aca="false">INDEX(LookupTable!C:C, MATCH(plot1!$O18,LookupTable!A:A,0))</f>
        <v>2.183</v>
      </c>
      <c r="U18" s="0" t="n">
        <f aca="false">SUMIF(H:H, O18, M:M)</f>
        <v>0</v>
      </c>
      <c r="V18" s="0" t="n">
        <f aca="false">SUMIFS(M:M, H:H, O18, L:L, "=Living" )</f>
        <v>0</v>
      </c>
      <c r="W18" s="0" t="n">
        <f aca="false">SUMIFS(M:M, H:H, O18, L:L, "=Dead" )</f>
        <v>0</v>
      </c>
    </row>
    <row r="19" customFormat="false" ht="15" hidden="false" customHeight="false" outlineLevel="0" collapsed="false">
      <c r="A19" s="0" t="s">
        <v>12</v>
      </c>
      <c r="B19" s="1" t="s">
        <v>33</v>
      </c>
      <c r="C19" s="2" t="n">
        <v>44678</v>
      </c>
      <c r="D19" s="0" t="s">
        <v>34</v>
      </c>
      <c r="E19" s="0" t="s">
        <v>15</v>
      </c>
      <c r="F19" s="0" t="s">
        <v>16</v>
      </c>
      <c r="G19" s="0" t="s">
        <v>17</v>
      </c>
      <c r="H19" s="0" t="s">
        <v>23</v>
      </c>
      <c r="I19" s="0" t="s">
        <v>19</v>
      </c>
      <c r="J19" s="0" t="n">
        <v>12</v>
      </c>
      <c r="K19" s="0" t="n">
        <v>11</v>
      </c>
      <c r="L19" s="0" t="s">
        <v>20</v>
      </c>
      <c r="M19" s="0" t="n">
        <f aca="false">(INDEX(S:S,MATCH(H19,O:O,0)))*J19^(INDEX(T:T,MATCH(H19,O:O,0)))</f>
        <v>46.0101591489425</v>
      </c>
      <c r="O19" s="0" t="s">
        <v>76</v>
      </c>
      <c r="P19" s="0" t="n">
        <f aca="false">COUNTIF($H$2:$H$36, O19)</f>
        <v>0</v>
      </c>
      <c r="Q19" s="0" t="n">
        <f aca="false">COUNTIFS($H$2:$H$36, O19, $L$2:$L$36, "=Living")</f>
        <v>0</v>
      </c>
      <c r="R19" s="0" t="n">
        <f aca="false">COUNTIFS($H$2:$H$36, O19, $L$2:$L$36, "=Dead")</f>
        <v>0</v>
      </c>
      <c r="S19" s="7" t="n">
        <f aca="false">INDEX(LookupTable!B:B, MATCH(plot1!$O19,LookupTable!A:A,0))</f>
        <v>0.0839</v>
      </c>
      <c r="T19" s="7" t="n">
        <f aca="false">INDEX(LookupTable!C:C, MATCH(plot1!$O19,LookupTable!A:A,0))</f>
        <v>2.23</v>
      </c>
      <c r="U19" s="0" t="n">
        <f aca="false">SUMIF(H:H, O19, M:M)</f>
        <v>0</v>
      </c>
      <c r="V19" s="0" t="n">
        <f aca="false">SUMIFS(M:M, H:H, O19, L:L, "=Living" )</f>
        <v>0</v>
      </c>
      <c r="W19" s="0" t="n">
        <f aca="false">SUMIFS(M:M, H:H, O19, L:L, "=Dead" )</f>
        <v>0</v>
      </c>
    </row>
    <row r="20" customFormat="false" ht="15" hidden="false" customHeight="false" outlineLevel="0" collapsed="false">
      <c r="A20" s="0" t="s">
        <v>12</v>
      </c>
      <c r="B20" s="1" t="s">
        <v>33</v>
      </c>
      <c r="C20" s="2" t="n">
        <v>44678</v>
      </c>
      <c r="D20" s="0" t="s">
        <v>34</v>
      </c>
      <c r="E20" s="0" t="s">
        <v>15</v>
      </c>
      <c r="F20" s="0" t="s">
        <v>16</v>
      </c>
      <c r="G20" s="0" t="s">
        <v>17</v>
      </c>
      <c r="H20" s="0" t="s">
        <v>23</v>
      </c>
      <c r="I20" s="0" t="s">
        <v>19</v>
      </c>
      <c r="J20" s="0" t="n">
        <v>11.5</v>
      </c>
      <c r="L20" s="0" t="s">
        <v>20</v>
      </c>
      <c r="M20" s="0" t="n">
        <f aca="false">(INDEX(S:S,MATCH(H20,O:O,0)))*J20^(INDEX(T:T,MATCH(H20,O:O,0)))</f>
        <v>41.8381909013383</v>
      </c>
      <c r="O20" s="0" t="s">
        <v>25</v>
      </c>
      <c r="P20" s="0" t="n">
        <f aca="false">COUNTIF($H$2:$H$36, O20)</f>
        <v>0</v>
      </c>
      <c r="Q20" s="0" t="n">
        <f aca="false">COUNTIFS($H$2:$H$36, O20, $L$2:$L$36, "=Living")</f>
        <v>0</v>
      </c>
      <c r="R20" s="0" t="n">
        <f aca="false">COUNTIFS($H$2:$H$36, O20, $L$2:$L$36, "=Dead")</f>
        <v>0</v>
      </c>
      <c r="S20" s="7" t="n">
        <f aca="false">INDEX(LookupTable!B:B, MATCH(plot1!$O20,LookupTable!A:A,0))</f>
        <v>0.1599</v>
      </c>
      <c r="T20" s="7" t="n">
        <f aca="false">INDEX(LookupTable!C:C, MATCH(plot1!$O20,LookupTable!A:A,0))</f>
        <v>2.3376</v>
      </c>
      <c r="U20" s="0" t="n">
        <f aca="false">SUMIF(H:H, O20, M:M)</f>
        <v>0</v>
      </c>
      <c r="V20" s="0" t="n">
        <f aca="false">SUMIFS(M:M, H:H, O20, L:L, "=Living" )</f>
        <v>0</v>
      </c>
      <c r="W20" s="0" t="n">
        <f aca="false">SUMIFS(M:M, H:H, O20, L:L, "=Dead" )</f>
        <v>0</v>
      </c>
    </row>
    <row r="21" customFormat="false" ht="15" hidden="false" customHeight="false" outlineLevel="0" collapsed="false">
      <c r="A21" s="0" t="s">
        <v>12</v>
      </c>
      <c r="B21" s="1" t="s">
        <v>33</v>
      </c>
      <c r="C21" s="2" t="n">
        <v>44678</v>
      </c>
      <c r="D21" s="0" t="s">
        <v>34</v>
      </c>
      <c r="E21" s="0" t="s">
        <v>15</v>
      </c>
      <c r="F21" s="0" t="s">
        <v>16</v>
      </c>
      <c r="G21" s="0" t="s">
        <v>17</v>
      </c>
      <c r="H21" s="0" t="s">
        <v>23</v>
      </c>
      <c r="I21" s="0" t="s">
        <v>19</v>
      </c>
      <c r="J21" s="0" t="n">
        <v>10.8</v>
      </c>
      <c r="L21" s="0" t="s">
        <v>20</v>
      </c>
      <c r="M21" s="0" t="n">
        <f aca="false">(INDEX(S:S,MATCH(H21,O:O,0)))*J21^(INDEX(T:T,MATCH(H21,O:O,0)))</f>
        <v>36.3629372136033</v>
      </c>
      <c r="O21" s="0" t="s">
        <v>26</v>
      </c>
      <c r="P21" s="0" t="n">
        <f aca="false">COUNTIF($H$2:$H$36, O21)</f>
        <v>1</v>
      </c>
      <c r="Q21" s="0" t="n">
        <f aca="false">COUNTIFS($H$2:$H$36, O21, $L$2:$L$36, "=Living")</f>
        <v>0</v>
      </c>
      <c r="R21" s="0" t="n">
        <f aca="false">COUNTIFS($H$2:$H$36, O21, $L$2:$L$36, "=Dead")</f>
        <v>1</v>
      </c>
      <c r="S21" s="7" t="n">
        <f aca="false">INDEX(LookupTable!B:B, MATCH(plot1!$O21,LookupTable!A:A,0))</f>
        <v>0.1535</v>
      </c>
      <c r="T21" s="7" t="n">
        <f aca="false">INDEX(LookupTable!C:C, MATCH(plot1!$O21,LookupTable!A:A,0))</f>
        <v>2.3213</v>
      </c>
      <c r="U21" s="0" t="n">
        <f aca="false">SUMIF(H:H, O21, M:M)</f>
        <v>670.463348752495</v>
      </c>
      <c r="V21" s="0" t="n">
        <f aca="false">SUMIFS(M:M, H:H, O21, L:L, "=Living" )</f>
        <v>0</v>
      </c>
      <c r="W21" s="0" t="n">
        <f aca="false">SUMIFS(M:M, H:H, O21, L:L, "=Dead" )</f>
        <v>670.463348752495</v>
      </c>
    </row>
    <row r="22" customFormat="false" ht="15" hidden="false" customHeight="false" outlineLevel="0" collapsed="false">
      <c r="A22" s="0" t="s">
        <v>12</v>
      </c>
      <c r="B22" s="1" t="s">
        <v>33</v>
      </c>
      <c r="C22" s="2" t="n">
        <v>44678</v>
      </c>
      <c r="D22" s="0" t="s">
        <v>34</v>
      </c>
      <c r="E22" s="0" t="s">
        <v>15</v>
      </c>
      <c r="F22" s="0" t="s">
        <v>16</v>
      </c>
      <c r="G22" s="0" t="s">
        <v>17</v>
      </c>
      <c r="H22" s="0" t="s">
        <v>23</v>
      </c>
      <c r="I22" s="0" t="s">
        <v>19</v>
      </c>
      <c r="J22" s="0" t="n">
        <v>8.1</v>
      </c>
      <c r="L22" s="0" t="s">
        <v>20</v>
      </c>
      <c r="M22" s="0" t="n">
        <f aca="false">(INDEX(S:S,MATCH(H22,O:O,0)))*J22^(INDEX(T:T,MATCH(H22,O:O,0)))</f>
        <v>19.1258516011329</v>
      </c>
      <c r="O22" s="0" t="s">
        <v>27</v>
      </c>
      <c r="P22" s="0" t="n">
        <f aca="false">COUNTIF($H$2:$H$36, O22)</f>
        <v>0</v>
      </c>
      <c r="Q22" s="0" t="n">
        <f aca="false">COUNTIFS($H$2:$H$36, O22, $L$2:$L$36, "=Living")</f>
        <v>0</v>
      </c>
      <c r="R22" s="0" t="n">
        <f aca="false">COUNTIFS($H$2:$H$36, O22, $L$2:$L$36, "=Dead")</f>
        <v>0</v>
      </c>
      <c r="S22" s="7" t="n">
        <f aca="false">INDEX(LookupTable!B:B, MATCH(plot1!$O22,LookupTable!A:A,0))</f>
        <v>0.0472</v>
      </c>
      <c r="T22" s="7" t="n">
        <f aca="false">INDEX(LookupTable!C:C, MATCH(plot1!$O22,LookupTable!A:A,0))</f>
        <v>2.701</v>
      </c>
      <c r="U22" s="0" t="n">
        <f aca="false">SUMIF(H:H, O22, M:M)</f>
        <v>0</v>
      </c>
      <c r="V22" s="0" t="n">
        <f aca="false">SUMIFS(M:M, H:H, O22, L:L, "=Living" )</f>
        <v>0</v>
      </c>
      <c r="W22" s="0" t="n">
        <f aca="false">SUMIFS(M:M, H:H, O22, L:L, "=Dead" )</f>
        <v>0</v>
      </c>
    </row>
    <row r="23" customFormat="false" ht="15" hidden="false" customHeight="false" outlineLevel="0" collapsed="false">
      <c r="A23" s="0" t="s">
        <v>12</v>
      </c>
      <c r="B23" s="1" t="s">
        <v>33</v>
      </c>
      <c r="C23" s="2" t="n">
        <v>44678</v>
      </c>
      <c r="D23" s="0" t="s">
        <v>34</v>
      </c>
      <c r="E23" s="0" t="s">
        <v>15</v>
      </c>
      <c r="F23" s="0" t="s">
        <v>16</v>
      </c>
      <c r="G23" s="0" t="s">
        <v>17</v>
      </c>
      <c r="H23" s="0" t="s">
        <v>23</v>
      </c>
      <c r="I23" s="0" t="s">
        <v>19</v>
      </c>
      <c r="J23" s="0" t="n">
        <v>10.3</v>
      </c>
      <c r="L23" s="0" t="s">
        <v>20</v>
      </c>
      <c r="M23" s="0" t="n">
        <f aca="false">(INDEX(S:S,MATCH(H23,O:O,0)))*J23^(INDEX(T:T,MATCH(H23,O:O,0)))</f>
        <v>32.71003420164</v>
      </c>
      <c r="O23" s="0" t="s">
        <v>77</v>
      </c>
      <c r="P23" s="0" t="n">
        <f aca="false">COUNTIF($H$2:$H$36, O23)</f>
        <v>0</v>
      </c>
      <c r="Q23" s="0" t="n">
        <f aca="false">COUNTIFS($H$2:$H$36, O23, $L$2:$L$36, "=Living")</f>
        <v>0</v>
      </c>
      <c r="R23" s="0" t="n">
        <f aca="false">COUNTIFS($H$2:$H$36, O23, $L$2:$L$36, "=Dead")</f>
        <v>0</v>
      </c>
      <c r="S23" s="7" t="n">
        <f aca="false">INDEX(LookupTable!B:B, MATCH(plot1!$O23,LookupTable!A:A,0))</f>
        <v>0.0696</v>
      </c>
      <c r="T23" s="7" t="n">
        <f aca="false">INDEX(LookupTable!C:C, MATCH(plot1!$O23,LookupTable!A:A,0))</f>
        <v>2.449</v>
      </c>
      <c r="U23" s="0" t="n">
        <f aca="false">SUMIF(H:H, O23, M:M)</f>
        <v>0</v>
      </c>
      <c r="V23" s="0" t="n">
        <f aca="false">SUMIFS(M:M, H:H, O23, L:L, "=Living" )</f>
        <v>0</v>
      </c>
      <c r="W23" s="0" t="n">
        <f aca="false">SUMIFS(M:M, H:H, O23, L:L, "=Dead" )</f>
        <v>0</v>
      </c>
    </row>
    <row r="24" customFormat="false" ht="15" hidden="false" customHeight="false" outlineLevel="0" collapsed="false">
      <c r="A24" s="0" t="s">
        <v>12</v>
      </c>
      <c r="B24" s="1" t="s">
        <v>33</v>
      </c>
      <c r="C24" s="2" t="n">
        <v>44678</v>
      </c>
      <c r="D24" s="0" t="s">
        <v>34</v>
      </c>
      <c r="E24" s="0" t="s">
        <v>15</v>
      </c>
      <c r="F24" s="0" t="s">
        <v>16</v>
      </c>
      <c r="G24" s="0" t="s">
        <v>17</v>
      </c>
      <c r="H24" s="0" t="s">
        <v>23</v>
      </c>
      <c r="I24" s="0" t="s">
        <v>19</v>
      </c>
      <c r="J24" s="0" t="n">
        <v>6.9</v>
      </c>
      <c r="L24" s="0" t="s">
        <v>20</v>
      </c>
      <c r="M24" s="0" t="n">
        <f aca="false">(INDEX(S:S,MATCH(H24,O:O,0)))*J24^(INDEX(T:T,MATCH(H24,O:O,0)))</f>
        <v>13.3689069281022</v>
      </c>
      <c r="O24" s="8" t="s">
        <v>78</v>
      </c>
      <c r="P24" s="0" t="n">
        <f aca="false">COUNTIF($H$2:$H$36, O24)</f>
        <v>0</v>
      </c>
      <c r="Q24" s="0" t="n">
        <f aca="false">COUNTIFS($H$2:$H$36, O24, $L$2:$L$36, "=Living")</f>
        <v>0</v>
      </c>
      <c r="R24" s="0" t="n">
        <f aca="false">COUNTIFS($H$2:$H$36, O24, $L$2:$L$36, "=Dead")</f>
        <v>0</v>
      </c>
      <c r="S24" s="7" t="n">
        <f aca="false">INDEX(LookupTable!B:B, MATCH(plot1!$O24,LookupTable!A:A,0))</f>
        <v>0.1684</v>
      </c>
      <c r="T24" s="7" t="n">
        <f aca="false">INDEX(LookupTable!C:C, MATCH(plot1!$O24,LookupTable!A:A,0))</f>
        <v>2.415</v>
      </c>
      <c r="U24" s="0" t="n">
        <f aca="false">SUMIF(H:H, O24, M:M)</f>
        <v>0</v>
      </c>
      <c r="V24" s="0" t="n">
        <f aca="false">SUMIFS(M:M, H:H, O24, L:L, "=Living" )</f>
        <v>0</v>
      </c>
      <c r="W24" s="0" t="n">
        <f aca="false">SUMIFS(M:M, H:H, O24, L:L, "=Dead" )</f>
        <v>0</v>
      </c>
    </row>
    <row r="25" customFormat="false" ht="15" hidden="false" customHeight="false" outlineLevel="0" collapsed="false">
      <c r="A25" s="0" t="s">
        <v>12</v>
      </c>
      <c r="B25" s="1" t="s">
        <v>33</v>
      </c>
      <c r="C25" s="2" t="n">
        <v>44678</v>
      </c>
      <c r="D25" s="0" t="s">
        <v>34</v>
      </c>
      <c r="E25" s="0" t="s">
        <v>15</v>
      </c>
      <c r="F25" s="0" t="s">
        <v>16</v>
      </c>
      <c r="G25" s="0" t="s">
        <v>17</v>
      </c>
      <c r="H25" s="0" t="s">
        <v>23</v>
      </c>
      <c r="I25" s="0" t="s">
        <v>19</v>
      </c>
      <c r="J25" s="0" t="n">
        <v>12.1</v>
      </c>
      <c r="L25" s="0" t="s">
        <v>20</v>
      </c>
      <c r="M25" s="0" t="n">
        <f aca="false">(INDEX(S:S,MATCH(H25,O:O,0)))*J25^(INDEX(T:T,MATCH(H25,O:O,0)))</f>
        <v>46.8708885436717</v>
      </c>
      <c r="O25" s="8" t="s">
        <v>79</v>
      </c>
      <c r="P25" s="0" t="n">
        <f aca="false">COUNTIF($H$2:$H$36, O25)</f>
        <v>0</v>
      </c>
      <c r="Q25" s="0" t="n">
        <f aca="false">COUNTIFS($H$2:$H$36, O25, $L$2:$L$36, "=Living")</f>
        <v>0</v>
      </c>
      <c r="R25" s="0" t="n">
        <f aca="false">COUNTIFS($H$2:$H$36, O25, $L$2:$L$36, "=Dead")</f>
        <v>0</v>
      </c>
      <c r="S25" s="7" t="n">
        <f aca="false">INDEX(LookupTable!B:B, MATCH(plot1!$O25,LookupTable!A:A,0))</f>
        <v>0.1599</v>
      </c>
      <c r="T25" s="7" t="n">
        <f aca="false">INDEX(LookupTable!C:C, MATCH(plot1!$O25,LookupTable!A:A,0))</f>
        <v>2.3376</v>
      </c>
      <c r="U25" s="0" t="n">
        <f aca="false">SUMIF(H:H, O25, M:M)</f>
        <v>0</v>
      </c>
      <c r="V25" s="0" t="n">
        <f aca="false">SUMIFS(M:M, H:H, O25, L:L, "=Living" )</f>
        <v>0</v>
      </c>
      <c r="W25" s="0" t="n">
        <f aca="false">SUMIFS(M:M, H:H, O25, L:L, "=Dead" )</f>
        <v>0</v>
      </c>
    </row>
    <row r="26" customFormat="false" ht="15" hidden="false" customHeight="false" outlineLevel="0" collapsed="false">
      <c r="A26" s="0" t="s">
        <v>12</v>
      </c>
      <c r="B26" s="1" t="s">
        <v>33</v>
      </c>
      <c r="C26" s="2" t="n">
        <v>44678</v>
      </c>
      <c r="D26" s="0" t="s">
        <v>34</v>
      </c>
      <c r="E26" s="0" t="s">
        <v>15</v>
      </c>
      <c r="F26" s="0" t="s">
        <v>16</v>
      </c>
      <c r="G26" s="0" t="s">
        <v>17</v>
      </c>
      <c r="H26" s="0" t="s">
        <v>23</v>
      </c>
      <c r="I26" s="0" t="s">
        <v>19</v>
      </c>
      <c r="J26" s="0" t="n">
        <v>7.9</v>
      </c>
      <c r="L26" s="0" t="s">
        <v>20</v>
      </c>
      <c r="M26" s="0" t="n">
        <f aca="false">(INDEX(S:S,MATCH(H26,O:O,0)))*J26^(INDEX(T:T,MATCH(H26,O:O,0)))</f>
        <v>18.0871727382604</v>
      </c>
      <c r="O26" s="8" t="s">
        <v>80</v>
      </c>
      <c r="P26" s="0" t="n">
        <f aca="false">COUNTIF($H$2:$H$36, O26)</f>
        <v>0</v>
      </c>
      <c r="Q26" s="0" t="n">
        <f aca="false">COUNTIFS($H$2:$H$36, O26, $L$2:$L$36, "=Living")</f>
        <v>0</v>
      </c>
      <c r="R26" s="0" t="n">
        <f aca="false">COUNTIFS($H$2:$H$36, O26, $L$2:$L$36, "=Dead")</f>
        <v>0</v>
      </c>
      <c r="S26" s="7" t="n">
        <f aca="false">INDEX(LookupTable!B:B, MATCH(plot1!$O26,LookupTable!A:A,0))</f>
        <v>0.0792</v>
      </c>
      <c r="T26" s="7" t="n">
        <f aca="false">INDEX(LookupTable!C:C, MATCH(plot1!$O26,LookupTable!A:A,0))</f>
        <v>2.6349</v>
      </c>
      <c r="U26" s="0" t="n">
        <f aca="false">SUMIF(H:H, O26, M:M)</f>
        <v>0</v>
      </c>
      <c r="V26" s="0" t="n">
        <f aca="false">SUMIFS(M:M, H:H, O26, L:L, "=Living" )</f>
        <v>0</v>
      </c>
      <c r="W26" s="0" t="n">
        <f aca="false">SUMIFS(M:M, H:H, O26, L:L, "=Dead" )</f>
        <v>0</v>
      </c>
    </row>
    <row r="27" customFormat="false" ht="15" hidden="false" customHeight="false" outlineLevel="0" collapsed="false">
      <c r="A27" s="0" t="s">
        <v>12</v>
      </c>
      <c r="B27" s="1" t="s">
        <v>33</v>
      </c>
      <c r="C27" s="2" t="n">
        <v>44678</v>
      </c>
      <c r="D27" s="0" t="s">
        <v>34</v>
      </c>
      <c r="E27" s="0" t="s">
        <v>15</v>
      </c>
      <c r="F27" s="0" t="s">
        <v>16</v>
      </c>
      <c r="G27" s="0" t="s">
        <v>17</v>
      </c>
      <c r="H27" s="0" t="s">
        <v>23</v>
      </c>
      <c r="I27" s="0" t="s">
        <v>19</v>
      </c>
      <c r="J27" s="0" t="n">
        <v>8.5</v>
      </c>
      <c r="L27" s="0" t="s">
        <v>20</v>
      </c>
      <c r="M27" s="0" t="n">
        <f aca="false">(INDEX(S:S,MATCH(H27,O:O,0)))*J27^(INDEX(T:T,MATCH(H27,O:O,0)))</f>
        <v>21.2997530997062</v>
      </c>
      <c r="O27" s="8" t="s">
        <v>42</v>
      </c>
      <c r="P27" s="0" t="n">
        <f aca="false">COUNTIF($H$2:$H$36, O27)</f>
        <v>0</v>
      </c>
      <c r="Q27" s="0" t="n">
        <f aca="false">COUNTIFS($H$2:$H$36, O27, $L$2:$L$36, "=Living")</f>
        <v>0</v>
      </c>
      <c r="R27" s="0" t="n">
        <f aca="false">COUNTIFS($H$2:$H$36, O27, $L$2:$L$36, "=Dead")</f>
        <v>0</v>
      </c>
      <c r="S27" s="7" t="n">
        <f aca="false">INDEX(LookupTable!B:B, MATCH(plot1!$O27,LookupTable!A:A,0))</f>
        <v>0.0792</v>
      </c>
      <c r="T27" s="7" t="n">
        <f aca="false">INDEX(LookupTable!C:C, MATCH(plot1!$O27,LookupTable!A:A,0))</f>
        <v>2.6349</v>
      </c>
      <c r="U27" s="0" t="n">
        <f aca="false">SUMIF(H:H, O27, M:M)</f>
        <v>0</v>
      </c>
      <c r="V27" s="0" t="n">
        <f aca="false">SUMIFS(M:M, H:H, O27, L:L, "=Living" )</f>
        <v>0</v>
      </c>
      <c r="W27" s="0" t="n">
        <f aca="false">SUMIFS(M:M, H:H, O27, L:L, "=Dead" )</f>
        <v>0</v>
      </c>
    </row>
    <row r="28" customFormat="false" ht="15" hidden="false" customHeight="false" outlineLevel="0" collapsed="false">
      <c r="A28" s="0" t="s">
        <v>12</v>
      </c>
      <c r="B28" s="1" t="s">
        <v>33</v>
      </c>
      <c r="C28" s="2" t="n">
        <v>44678</v>
      </c>
      <c r="D28" s="0" t="s">
        <v>34</v>
      </c>
      <c r="E28" s="0" t="s">
        <v>15</v>
      </c>
      <c r="F28" s="0" t="s">
        <v>16</v>
      </c>
      <c r="G28" s="0" t="s">
        <v>17</v>
      </c>
      <c r="H28" s="0" t="s">
        <v>23</v>
      </c>
      <c r="I28" s="0" t="s">
        <v>19</v>
      </c>
      <c r="J28" s="0" t="n">
        <v>8.9</v>
      </c>
      <c r="L28" s="0" t="s">
        <v>20</v>
      </c>
      <c r="M28" s="0" t="n">
        <f aca="false">(INDEX(S:S,MATCH(H28,O:O,0)))*J28^(INDEX(T:T,MATCH(H28,O:O,0)))</f>
        <v>23.6035856071984</v>
      </c>
      <c r="O28" s="8" t="s">
        <v>22</v>
      </c>
      <c r="P28" s="0" t="n">
        <f aca="false">COUNTIF($H$2:$H$36, O28)</f>
        <v>0</v>
      </c>
      <c r="Q28" s="0" t="n">
        <f aca="false">COUNTIFS($H$2:$H$36, O28, $L$2:$L$36, "=Living")</f>
        <v>0</v>
      </c>
      <c r="R28" s="0" t="n">
        <f aca="false">COUNTIFS($H$2:$H$36, O28, $L$2:$L$36, "=Dead")</f>
        <v>0</v>
      </c>
      <c r="S28" s="7" t="n">
        <f aca="false">INDEX(LookupTable!B:B, MATCH(plot1!$O28,LookupTable!A:A,0))</f>
        <v>0.0792</v>
      </c>
      <c r="T28" s="7" t="n">
        <f aca="false">INDEX(LookupTable!C:C, MATCH(plot1!$O28,LookupTable!A:A,0))</f>
        <v>2.6349</v>
      </c>
      <c r="U28" s="0" t="n">
        <f aca="false">SUMIF(H:H, O28, M:M)</f>
        <v>0</v>
      </c>
      <c r="V28" s="0" t="n">
        <f aca="false">SUMIFS(M:M, H:H, O28, L:L, "=Living" )</f>
        <v>0</v>
      </c>
      <c r="W28" s="0" t="n">
        <f aca="false">SUMIFS(M:M, H:H, O28, L:L, "=Dead" )</f>
        <v>0</v>
      </c>
    </row>
    <row r="29" customFormat="false" ht="15" hidden="false" customHeight="false" outlineLevel="0" collapsed="false">
      <c r="A29" s="0" t="s">
        <v>12</v>
      </c>
      <c r="B29" s="1" t="s">
        <v>33</v>
      </c>
      <c r="C29" s="2" t="n">
        <v>44678</v>
      </c>
      <c r="D29" s="0" t="s">
        <v>34</v>
      </c>
      <c r="E29" s="0" t="s">
        <v>15</v>
      </c>
      <c r="F29" s="0" t="s">
        <v>16</v>
      </c>
      <c r="G29" s="0" t="s">
        <v>17</v>
      </c>
      <c r="H29" s="0" t="s">
        <v>23</v>
      </c>
      <c r="I29" s="0" t="s">
        <v>19</v>
      </c>
      <c r="J29" s="0" t="n">
        <v>44.6</v>
      </c>
      <c r="L29" s="0" t="s">
        <v>20</v>
      </c>
      <c r="M29" s="0" t="n">
        <f aca="false">(INDEX(S:S,MATCH(H29,O:O,0)))*J29^(INDEX(T:T,MATCH(H29,O:O,0)))</f>
        <v>863.445268523316</v>
      </c>
      <c r="O29" s="8" t="s">
        <v>43</v>
      </c>
      <c r="P29" s="0" t="n">
        <f aca="false">COUNTIF($H$2:$H$36, O29)</f>
        <v>0</v>
      </c>
      <c r="Q29" s="0" t="n">
        <f aca="false">COUNTIFS($H$2:$H$36, O29, $L$2:$L$36, "=Living")</f>
        <v>0</v>
      </c>
      <c r="R29" s="0" t="n">
        <f aca="false">COUNTIFS($H$2:$H$36, O29, $L$2:$L$36, "=Dead")</f>
        <v>0</v>
      </c>
      <c r="S29" s="7" t="n">
        <f aca="false">INDEX(LookupTable!B:B, MATCH(plot1!$O29,LookupTable!A:A,0))</f>
        <v>0.0792</v>
      </c>
      <c r="T29" s="7" t="n">
        <f aca="false">INDEX(LookupTable!C:C, MATCH(plot1!$O29,LookupTable!A:A,0))</f>
        <v>2.6349</v>
      </c>
      <c r="U29" s="0" t="n">
        <f aca="false">SUMIF(H:H, O29, M:M)</f>
        <v>0</v>
      </c>
      <c r="V29" s="0" t="n">
        <f aca="false">SUMIFS(M:M, H:H, O29, L:L, "=Living" )</f>
        <v>0</v>
      </c>
      <c r="W29" s="0" t="n">
        <f aca="false">SUMIFS(M:M, H:H, O29, L:L, "=Dead" )</f>
        <v>0</v>
      </c>
    </row>
    <row r="30" customFormat="false" ht="15" hidden="false" customHeight="false" outlineLevel="0" collapsed="false">
      <c r="A30" s="0" t="s">
        <v>12</v>
      </c>
      <c r="B30" s="1" t="s">
        <v>33</v>
      </c>
      <c r="C30" s="2" t="n">
        <v>44678</v>
      </c>
      <c r="D30" s="0" t="s">
        <v>34</v>
      </c>
      <c r="E30" s="0" t="s">
        <v>15</v>
      </c>
      <c r="F30" s="0" t="s">
        <v>16</v>
      </c>
      <c r="G30" s="0" t="s">
        <v>17</v>
      </c>
      <c r="H30" s="0" t="s">
        <v>23</v>
      </c>
      <c r="I30" s="0" t="s">
        <v>19</v>
      </c>
      <c r="J30" s="0" t="n">
        <v>6.8</v>
      </c>
      <c r="L30" s="0" t="s">
        <v>20</v>
      </c>
      <c r="M30" s="0" t="n">
        <f aca="false">(INDEX(S:S,MATCH(H30,O:O,0)))*J30^(INDEX(T:T,MATCH(H30,O:O,0)))</f>
        <v>12.9400437955972</v>
      </c>
      <c r="O30" s="8" t="s">
        <v>81</v>
      </c>
      <c r="P30" s="0" t="n">
        <f aca="false">COUNTIF($H$2:$H$36, O30)</f>
        <v>0</v>
      </c>
      <c r="Q30" s="0" t="n">
        <f aca="false">COUNTIFS($H$2:$H$36, O30, $L$2:$L$36, "=Living")</f>
        <v>0</v>
      </c>
      <c r="R30" s="0" t="n">
        <f aca="false">COUNTIFS($H$2:$H$36, O30, $L$2:$L$36, "=Dead")</f>
        <v>0</v>
      </c>
      <c r="S30" s="7" t="n">
        <f aca="false">INDEX(LookupTable!B:B, MATCH(plot1!$O30,LookupTable!A:A,0))</f>
        <v>0.1634</v>
      </c>
      <c r="T30" s="7" t="n">
        <f aca="false">INDEX(LookupTable!C:C, MATCH(plot1!$O30,LookupTable!A:A,0))</f>
        <v>2.348</v>
      </c>
      <c r="U30" s="0" t="n">
        <f aca="false">SUMIF(H:H, O30, M:M)</f>
        <v>0</v>
      </c>
      <c r="V30" s="0" t="n">
        <f aca="false">SUMIFS(M:M, H:H, O30, L:L, "=Living" )</f>
        <v>0</v>
      </c>
      <c r="W30" s="0" t="n">
        <f aca="false">SUMIFS(M:M, H:H, O30, L:L, "=Dead" )</f>
        <v>0</v>
      </c>
    </row>
    <row r="31" customFormat="false" ht="15" hidden="false" customHeight="false" outlineLevel="0" collapsed="false">
      <c r="A31" s="0" t="s">
        <v>12</v>
      </c>
      <c r="B31" s="1" t="s">
        <v>33</v>
      </c>
      <c r="C31" s="2" t="n">
        <v>44678</v>
      </c>
      <c r="D31" s="0" t="s">
        <v>34</v>
      </c>
      <c r="E31" s="0" t="s">
        <v>15</v>
      </c>
      <c r="F31" s="0" t="s">
        <v>16</v>
      </c>
      <c r="G31" s="0" t="s">
        <v>17</v>
      </c>
      <c r="H31" s="0" t="s">
        <v>23</v>
      </c>
      <c r="I31" s="0" t="s">
        <v>19</v>
      </c>
      <c r="J31" s="0" t="n">
        <v>6.3</v>
      </c>
      <c r="L31" s="0" t="s">
        <v>20</v>
      </c>
      <c r="M31" s="0" t="n">
        <f aca="false">(INDEX(S:S,MATCH(H31,O:O,0)))*J31^(INDEX(T:T,MATCH(H31,O:O,0)))</f>
        <v>10.9108233314951</v>
      </c>
      <c r="O31" s="8" t="s">
        <v>82</v>
      </c>
      <c r="P31" s="0" t="n">
        <f aca="false">COUNTIF($H$2:$H$36, O31)</f>
        <v>0</v>
      </c>
      <c r="Q31" s="0" t="n">
        <f aca="false">COUNTIFS($H$2:$H$36, O31, $L$2:$L$36, "=Living")</f>
        <v>0</v>
      </c>
      <c r="R31" s="0" t="n">
        <f aca="false">COUNTIFS($H$2:$H$36, O31, $L$2:$L$36, "=Dead")</f>
        <v>0</v>
      </c>
      <c r="S31" s="7" t="n">
        <f aca="false">INDEX(LookupTable!B:B, MATCH(plot1!$O31,LookupTable!A:A,0))</f>
        <v>0.1683</v>
      </c>
      <c r="T31" s="7" t="n">
        <f aca="false">INDEX(LookupTable!C:C, MATCH(plot1!$O31,LookupTable!A:A,0))</f>
        <v>2.1777</v>
      </c>
      <c r="U31" s="0" t="n">
        <f aca="false">SUMIF(H:H, O31, M:M)</f>
        <v>0</v>
      </c>
      <c r="V31" s="0" t="n">
        <f aca="false">SUMIFS(M:M, H:H, O31, L:L, "=Living" )</f>
        <v>0</v>
      </c>
      <c r="W31" s="0" t="n">
        <f aca="false">SUMIFS(M:M, H:H, O31, L:L, "=Dead" )</f>
        <v>0</v>
      </c>
    </row>
    <row r="32" customFormat="false" ht="15" hidden="false" customHeight="false" outlineLevel="0" collapsed="false">
      <c r="A32" s="0" t="s">
        <v>12</v>
      </c>
      <c r="B32" s="1" t="s">
        <v>33</v>
      </c>
      <c r="C32" s="2" t="n">
        <v>44678</v>
      </c>
      <c r="D32" s="0" t="s">
        <v>34</v>
      </c>
      <c r="E32" s="0" t="s">
        <v>15</v>
      </c>
      <c r="F32" s="0" t="s">
        <v>16</v>
      </c>
      <c r="G32" s="0" t="s">
        <v>17</v>
      </c>
      <c r="H32" s="0" t="s">
        <v>23</v>
      </c>
      <c r="I32" s="0" t="s">
        <v>19</v>
      </c>
      <c r="J32" s="0" t="n">
        <v>6.8</v>
      </c>
      <c r="L32" s="0" t="s">
        <v>20</v>
      </c>
      <c r="M32" s="0" t="n">
        <f aca="false">(INDEX(S:S,MATCH(H32,O:O,0)))*J32^(INDEX(T:T,MATCH(H32,O:O,0)))</f>
        <v>12.9400437955972</v>
      </c>
      <c r="O32" s="8" t="s">
        <v>39</v>
      </c>
      <c r="P32" s="0" t="n">
        <f aca="false">COUNTIF($H$2:$H$36, O32)</f>
        <v>0</v>
      </c>
      <c r="Q32" s="0" t="n">
        <f aca="false">COUNTIFS($H$2:$H$36, O32, $L$2:$L$36, "=Living")</f>
        <v>0</v>
      </c>
      <c r="R32" s="0" t="n">
        <f aca="false">COUNTIFS($H$2:$H$36, O32, $L$2:$L$36, "=Dead")</f>
        <v>0</v>
      </c>
      <c r="S32" s="7" t="n">
        <f aca="false">INDEX(LookupTable!B:B, MATCH(plot1!$O32,LookupTable!A:A,0))</f>
        <v>0.0554</v>
      </c>
      <c r="T32" s="7" t="n">
        <f aca="false">INDEX(LookupTable!C:C, MATCH(plot1!$O32,LookupTable!A:A,0))</f>
        <v>2.7276</v>
      </c>
      <c r="U32" s="0" t="n">
        <f aca="false">SUMIF(H:H, O32, M:M)</f>
        <v>0</v>
      </c>
      <c r="V32" s="0" t="n">
        <f aca="false">SUMIFS(M:M, H:H, O32, L:L, "=Living" )</f>
        <v>0</v>
      </c>
      <c r="W32" s="0" t="n">
        <f aca="false">SUMIFS(M:M, H:H, O32, L:L, "=Dead" )</f>
        <v>0</v>
      </c>
    </row>
    <row r="33" customFormat="false" ht="15" hidden="false" customHeight="false" outlineLevel="0" collapsed="false">
      <c r="A33" s="0" t="s">
        <v>12</v>
      </c>
      <c r="B33" s="1" t="s">
        <v>33</v>
      </c>
      <c r="C33" s="2" t="n">
        <v>44678</v>
      </c>
      <c r="D33" s="0" t="s">
        <v>34</v>
      </c>
      <c r="E33" s="0" t="s">
        <v>15</v>
      </c>
      <c r="F33" s="0" t="s">
        <v>16</v>
      </c>
      <c r="G33" s="0" t="s">
        <v>17</v>
      </c>
      <c r="H33" s="0" t="s">
        <v>23</v>
      </c>
      <c r="I33" s="0" t="s">
        <v>19</v>
      </c>
      <c r="J33" s="0" t="n">
        <v>8.8</v>
      </c>
      <c r="L33" s="0" t="s">
        <v>20</v>
      </c>
      <c r="M33" s="0" t="n">
        <f aca="false">(INDEX(S:S,MATCH(H33,O:O,0)))*J33^(INDEX(T:T,MATCH(H33,O:O,0)))</f>
        <v>23.0153689109913</v>
      </c>
      <c r="O33" s="8" t="s">
        <v>83</v>
      </c>
      <c r="P33" s="0" t="n">
        <f aca="false">COUNTIF($H$2:$H$36, O33)</f>
        <v>0</v>
      </c>
      <c r="Q33" s="0" t="n">
        <f aca="false">COUNTIFS($H$2:$H$36, O33, $L$2:$L$36, "=Living")</f>
        <v>0</v>
      </c>
      <c r="R33" s="0" t="n">
        <f aca="false">COUNTIFS($H$2:$H$36, O33, $L$2:$L$36, "=Dead")</f>
        <v>0</v>
      </c>
      <c r="S33" s="7" t="n">
        <f aca="false">INDEX(LookupTable!B:B, MATCH(plot1!$O33,LookupTable!A:A,0))</f>
        <v>0.1634</v>
      </c>
      <c r="T33" s="7" t="n">
        <f aca="false">INDEX(LookupTable!C:C, MATCH(plot1!$O33,LookupTable!A:A,0))</f>
        <v>2.348</v>
      </c>
      <c r="U33" s="0" t="n">
        <f aca="false">SUMIF(H:H, O33, M:M)</f>
        <v>0</v>
      </c>
      <c r="V33" s="0" t="n">
        <f aca="false">SUMIFS(M:M, H:H, O33, L:L, "=Living" )</f>
        <v>0</v>
      </c>
      <c r="W33" s="0" t="n">
        <f aca="false">SUMIFS(M:M, H:H, O33, L:L, "=Dead" )</f>
        <v>0</v>
      </c>
    </row>
    <row r="34" customFormat="false" ht="15" hidden="false" customHeight="false" outlineLevel="0" collapsed="false">
      <c r="A34" s="0" t="s">
        <v>12</v>
      </c>
      <c r="B34" s="1" t="s">
        <v>33</v>
      </c>
      <c r="C34" s="2" t="n">
        <v>44678</v>
      </c>
      <c r="D34" s="0" t="s">
        <v>34</v>
      </c>
      <c r="E34" s="0" t="s">
        <v>15</v>
      </c>
      <c r="F34" s="0" t="s">
        <v>16</v>
      </c>
      <c r="G34" s="0" t="s">
        <v>17</v>
      </c>
      <c r="H34" s="0" t="s">
        <v>23</v>
      </c>
      <c r="I34" s="0" t="s">
        <v>19</v>
      </c>
      <c r="J34" s="0" t="n">
        <v>11.4</v>
      </c>
      <c r="L34" s="0" t="s">
        <v>20</v>
      </c>
      <c r="M34" s="0" t="n">
        <f aca="false">(INDEX(S:S,MATCH(H34,O:O,0)))*J34^(INDEX(T:T,MATCH(H34,O:O,0)))</f>
        <v>41.0300112024145</v>
      </c>
      <c r="O34" s="8" t="s">
        <v>84</v>
      </c>
      <c r="P34" s="0" t="n">
        <f aca="false">COUNTIF($H$2:$H$36, O34)</f>
        <v>0</v>
      </c>
      <c r="Q34" s="0" t="n">
        <f aca="false">COUNTIFS($H$2:$H$36, O34, $L$2:$L$36, "=Living")</f>
        <v>0</v>
      </c>
      <c r="R34" s="0" t="n">
        <f aca="false">COUNTIFS($H$2:$H$36, O34, $L$2:$L$36, "=Dead")</f>
        <v>0</v>
      </c>
      <c r="S34" s="7" t="n">
        <f aca="false">INDEX(LookupTable!B:B, MATCH(plot1!$O34,LookupTable!A:A,0))</f>
        <v>0.0825</v>
      </c>
      <c r="T34" s="7" t="n">
        <f aca="false">INDEX(LookupTable!C:C, MATCH(plot1!$O34,LookupTable!A:A,0))</f>
        <v>2.468</v>
      </c>
      <c r="U34" s="0" t="n">
        <f aca="false">SUMIF(H:H, O34, M:M)</f>
        <v>0</v>
      </c>
      <c r="V34" s="0" t="n">
        <f aca="false">SUMIFS(M:M, H:H, O34, L:L, "=Living" )</f>
        <v>0</v>
      </c>
      <c r="W34" s="0" t="n">
        <f aca="false">SUMIFS(M:M, H:H, O34, L:L, "=Dead" )</f>
        <v>0</v>
      </c>
    </row>
    <row r="35" customFormat="false" ht="15" hidden="false" customHeight="false" outlineLevel="0" collapsed="false">
      <c r="A35" s="0" t="s">
        <v>12</v>
      </c>
      <c r="B35" s="1" t="s">
        <v>33</v>
      </c>
      <c r="C35" s="2" t="n">
        <v>44678</v>
      </c>
      <c r="D35" s="0" t="s">
        <v>34</v>
      </c>
      <c r="E35" s="0" t="s">
        <v>15</v>
      </c>
      <c r="F35" s="0" t="s">
        <v>16</v>
      </c>
      <c r="G35" s="0" t="s">
        <v>17</v>
      </c>
      <c r="H35" s="0" t="s">
        <v>24</v>
      </c>
      <c r="I35" s="0" t="s">
        <v>19</v>
      </c>
      <c r="J35" s="0" t="n">
        <v>39.5</v>
      </c>
      <c r="K35" s="0" t="n">
        <v>20</v>
      </c>
      <c r="L35" s="0" t="s">
        <v>20</v>
      </c>
      <c r="M35" s="0" t="n">
        <f aca="false">(INDEX(S:S,MATCH(H35,O:O,0)))*J35^(INDEX(T:T,MATCH(H35,O:O,0)))</f>
        <v>1134.59255081656</v>
      </c>
      <c r="O35" s="8" t="s">
        <v>85</v>
      </c>
      <c r="P35" s="0" t="n">
        <f aca="false">COUNTIF($H$2:$H$36, O35)</f>
        <v>0</v>
      </c>
      <c r="Q35" s="0" t="n">
        <f aca="false">COUNTIFS($H$2:$H$36, O35, $L$2:$L$36, "=Living")</f>
        <v>0</v>
      </c>
      <c r="R35" s="0" t="n">
        <f aca="false">COUNTIFS($H$2:$H$36, O35, $L$2:$L$36, "=Dead")</f>
        <v>0</v>
      </c>
      <c r="S35" s="7" t="n">
        <f aca="false">INDEX(LookupTable!B:B, MATCH(plot1!$O35,LookupTable!A:A,0))</f>
        <v>0.0946</v>
      </c>
      <c r="T35" s="7" t="n">
        <f aca="false">INDEX(LookupTable!C:C, MATCH(plot1!$O35,LookupTable!A:A,0))</f>
        <v>2.3572</v>
      </c>
      <c r="U35" s="0" t="n">
        <f aca="false">SUMIF(H:H, O35, M:M)</f>
        <v>0</v>
      </c>
      <c r="V35" s="0" t="n">
        <f aca="false">SUMIFS(M:M, H:H, O35, L:L, "=Living" )</f>
        <v>0</v>
      </c>
      <c r="W35" s="0" t="n">
        <f aca="false">SUMIFS(M:M, H:H, O35, L:L, "=Dead" )</f>
        <v>0</v>
      </c>
    </row>
    <row r="36" customFormat="false" ht="15" hidden="false" customHeight="false" outlineLevel="0" collapsed="false">
      <c r="A36" s="0" t="s">
        <v>12</v>
      </c>
      <c r="B36" s="1" t="s">
        <v>33</v>
      </c>
      <c r="C36" s="2" t="n">
        <v>44678</v>
      </c>
      <c r="D36" s="0" t="s">
        <v>34</v>
      </c>
      <c r="E36" s="0" t="s">
        <v>15</v>
      </c>
      <c r="F36" s="0" t="s">
        <v>16</v>
      </c>
      <c r="G36" s="0" t="s">
        <v>17</v>
      </c>
      <c r="H36" s="0" t="s">
        <v>26</v>
      </c>
      <c r="I36" s="0" t="s">
        <v>19</v>
      </c>
      <c r="J36" s="0" t="n">
        <v>37</v>
      </c>
      <c r="L36" s="0" t="s">
        <v>21</v>
      </c>
      <c r="M36" s="0" t="n">
        <f aca="false">(INDEX(S:S,MATCH(H36,O:O,0)))*J36^(INDEX(T:T,MATCH(H36,O:O,0)))</f>
        <v>670.463348752495</v>
      </c>
      <c r="O36" s="8" t="s">
        <v>86</v>
      </c>
      <c r="P36" s="0" t="n">
        <f aca="false">COUNTIF($H$2:$H$36, O36)</f>
        <v>0</v>
      </c>
      <c r="Q36" s="0" t="n">
        <f aca="false">COUNTIFS($H$2:$H$36, O36, $L$2:$L$36, "=Living")</f>
        <v>0</v>
      </c>
      <c r="R36" s="0" t="n">
        <f aca="false">COUNTIFS($H$2:$H$36, O36, $L$2:$L$36, "=Dead")</f>
        <v>0</v>
      </c>
      <c r="S36" s="7" t="n">
        <f aca="false">INDEX(LookupTable!B:B, MATCH(plot1!$O36,LookupTable!A:A,0))</f>
        <v>0.2065</v>
      </c>
      <c r="T36" s="7" t="n">
        <f aca="false">INDEX(LookupTable!C:C, MATCH(plot1!$O36,LookupTable!A:A,0))</f>
        <v>2.249</v>
      </c>
      <c r="U36" s="0" t="n">
        <f aca="false">SUMIF(H:H, O36, M:M)</f>
        <v>0</v>
      </c>
      <c r="V36" s="0" t="n">
        <f aca="false">SUMIFS(M:M, H:H, O36, L:L, "=Living" )</f>
        <v>0</v>
      </c>
      <c r="W36" s="0" t="n">
        <f aca="false">SUMIFS(M:M, H:H, O36, L:L, "=Dead" )</f>
        <v>0</v>
      </c>
    </row>
    <row r="37" customFormat="false" ht="15" hidden="false" customHeight="false" outlineLevel="0" collapsed="false">
      <c r="M37" s="0" t="e">
        <f aca="false">(INDEX(S:S,MATCH(H37,O:O,0)))*J37^(INDEX(T:T,MATCH(H37,O:O,0)))</f>
        <v>#N/A</v>
      </c>
      <c r="O37" s="8"/>
      <c r="P37" s="0" t="n">
        <f aca="false">COUNTIF($H$2:$H$36, O37)</f>
        <v>0</v>
      </c>
      <c r="Q37" s="0" t="n">
        <f aca="false">COUNTIFS($H$2:$H$36, O37, $L$2:$L$36, "=Living")</f>
        <v>0</v>
      </c>
      <c r="R37" s="0" t="n">
        <f aca="false">COUNTIFS($H$2:$H$36, O37, $L$2:$L$36, "=Dead")</f>
        <v>0</v>
      </c>
      <c r="S37" s="7" t="e">
        <f aca="false">INDEX(LookupTable!B:B, MATCH(plot1!$O37,LookupTable!A:A,0))</f>
        <v>#N/A</v>
      </c>
      <c r="T37" s="7" t="e">
        <f aca="false">INDEX(LookupTable!C:C, MATCH(plot1!$O37,LookupTable!A:A,0))</f>
        <v>#N/A</v>
      </c>
      <c r="U37" s="0" t="n">
        <f aca="false">SUMIF(H:H, O37, M:M)</f>
        <v>0</v>
      </c>
      <c r="V37" s="0" t="n">
        <f aca="false">SUMIFS(M:M, H:H, O37, L:L, "=Living" )</f>
        <v>0</v>
      </c>
      <c r="W37" s="0" t="n">
        <f aca="false">SUMIFS(M:M, H:H, O37, L:L, "=Dead" )</f>
        <v>0</v>
      </c>
    </row>
    <row r="38" customFormat="false" ht="15" hidden="false" customHeight="false" outlineLevel="0" collapsed="false">
      <c r="M38" s="0" t="e">
        <f aca="false">(INDEX(S:S,MATCH(H38,O:O,0)))*J38^(INDEX(T:T,MATCH(H38,O:O,0)))</f>
        <v>#N/A</v>
      </c>
      <c r="O38" s="8" t="s">
        <v>87</v>
      </c>
      <c r="P38" s="0" t="n">
        <f aca="false">COUNTIF($H$2:$H$36, O38)</f>
        <v>0</v>
      </c>
      <c r="Q38" s="0" t="n">
        <f aca="false">COUNTIFS($H$2:$H$36, O38, $L$2:$L$36, "=Living")</f>
        <v>0</v>
      </c>
      <c r="R38" s="0" t="n">
        <f aca="false">COUNTIFS($H$2:$H$36, O38, $L$2:$L$36, "=Dead")</f>
        <v>0</v>
      </c>
      <c r="S38" s="7" t="n">
        <f aca="false">INDEX(LookupTable!B:B, MATCH(plot1!$O38,LookupTable!A:A,0))</f>
        <v>3.7993</v>
      </c>
      <c r="T38" s="7" t="n">
        <f aca="false">INDEX(LookupTable!C:C, MATCH(plot1!$O38,LookupTable!A:A,0))</f>
        <v>2.169</v>
      </c>
      <c r="U38" s="0" t="n">
        <f aca="false">SUMIF(H:H, O38, M:M)</f>
        <v>0</v>
      </c>
      <c r="V38" s="0" t="n">
        <f aca="false">SUMIFS(M:M, H:H, O38, L:L, "=Living" )</f>
        <v>0</v>
      </c>
      <c r="W38" s="0" t="n">
        <f aca="false">SUMIFS(M:M, H:H, O38, L:L, "=Dead" )</f>
        <v>0</v>
      </c>
    </row>
    <row r="39" customFormat="false" ht="15" hidden="false" customHeight="false" outlineLevel="0" collapsed="false">
      <c r="M39" s="0" t="e">
        <f aca="false">(INDEX(S:S,MATCH(H39,O:O,0)))*J39^(INDEX(T:T,MATCH(H39,O:O,0)))</f>
        <v>#N/A</v>
      </c>
      <c r="O39" s="8" t="s">
        <v>45</v>
      </c>
      <c r="P39" s="0" t="n">
        <f aca="false">COUNTIF($H$2:$H$36, O39)</f>
        <v>0</v>
      </c>
      <c r="Q39" s="0" t="n">
        <f aca="false">COUNTIFS($H$2:$H$36, O39, $L$2:$L$36, "=Living")</f>
        <v>0</v>
      </c>
      <c r="R39" s="0" t="n">
        <f aca="false">COUNTIFS($H$2:$H$36, O39, $L$2:$L$36, "=Dead")</f>
        <v>0</v>
      </c>
      <c r="S39" s="7" t="n">
        <f aca="false">INDEX(LookupTable!B:B, MATCH(plot1!$O39,LookupTable!A:A,0))</f>
        <v>-3.037</v>
      </c>
      <c r="T39" s="7" t="n">
        <f aca="false">INDEX(LookupTable!C:C, MATCH(plot1!$O39,LookupTable!A:A,0))</f>
        <v>2.9</v>
      </c>
      <c r="U39" s="0" t="n">
        <f aca="false">SUMIF(H:H, O39, M:M)</f>
        <v>0</v>
      </c>
      <c r="V39" s="0" t="n">
        <f aca="false">SUMIFS(M:M, H:H, O39, L:L, "=Living" )</f>
        <v>0</v>
      </c>
      <c r="W39" s="0" t="n">
        <f aca="false">SUMIFS(M:M, H:H, O39, L:L, "=Dead" )</f>
        <v>0</v>
      </c>
    </row>
    <row r="40" customFormat="false" ht="15" hidden="false" customHeight="false" outlineLevel="0" collapsed="false">
      <c r="M40" s="0" t="e">
        <f aca="false">(INDEX(S:S,MATCH(H40,O:O,0)))*J40^(INDEX(T:T,MATCH(H40,O:O,0)))</f>
        <v>#N/A</v>
      </c>
      <c r="O40" s="8" t="s">
        <v>88</v>
      </c>
      <c r="P40" s="0" t="n">
        <f aca="false">COUNTIF($H$2:$H$36, O40)</f>
        <v>0</v>
      </c>
      <c r="Q40" s="0" t="n">
        <f aca="false">COUNTIFS($H$2:$H$36, O40, $L$2:$L$36, "=Living")</f>
        <v>0</v>
      </c>
      <c r="R40" s="0" t="n">
        <f aca="false">COUNTIFS($H$2:$H$36, O40, $L$2:$L$36, "=Dead")</f>
        <v>0</v>
      </c>
      <c r="S40" s="7" t="n">
        <f aca="false">INDEX(LookupTable!B:B, MATCH(plot1!$O40,LookupTable!A:A,0))</f>
        <v>0.1692</v>
      </c>
      <c r="T40" s="7" t="n">
        <f aca="false">INDEX(LookupTable!C:C, MATCH(plot1!$O40,LookupTable!A:A,0))</f>
        <v>2.2904</v>
      </c>
      <c r="U40" s="0" t="n">
        <f aca="false">SUMIF(H:H, O40, M:M)</f>
        <v>0</v>
      </c>
      <c r="V40" s="0" t="n">
        <f aca="false">SUMIFS(M:M, H:H, O40, L:L, "=Living" )</f>
        <v>0</v>
      </c>
      <c r="W40" s="0" t="n">
        <f aca="false">SUMIFS(M:M, H:H, O40, L:L, "=Dead" )</f>
        <v>0</v>
      </c>
    </row>
    <row r="41" customFormat="false" ht="15" hidden="false" customHeight="false" outlineLevel="0" collapsed="false">
      <c r="M41" s="0" t="e">
        <f aca="false">(INDEX(S:S,MATCH(H41,O:O,0)))*J41^(INDEX(T:T,MATCH(H41,O:O,0)))</f>
        <v>#N/A</v>
      </c>
      <c r="O41" s="8" t="s">
        <v>89</v>
      </c>
      <c r="P41" s="0" t="n">
        <f aca="false">COUNTIF($H$2:$H$36, O41)</f>
        <v>0</v>
      </c>
      <c r="Q41" s="0" t="n">
        <f aca="false">COUNTIFS($H$2:$H$36, O41, $L$2:$L$36, "=Living")</f>
        <v>0</v>
      </c>
      <c r="R41" s="0" t="n">
        <f aca="false">COUNTIFS($H$2:$H$36, O41, $L$2:$L$36, "=Dead")</f>
        <v>0</v>
      </c>
      <c r="S41" s="7" t="n">
        <f aca="false">INDEX(LookupTable!B:B, MATCH(plot1!$O41,LookupTable!A:A,0))</f>
        <v>7.217</v>
      </c>
      <c r="T41" s="7" t="n">
        <f aca="false">INDEX(LookupTable!C:C, MATCH(plot1!$O41,LookupTable!A:A,0))</f>
        <v>0</v>
      </c>
      <c r="U41" s="0" t="n">
        <f aca="false">SUMIF(H:H, O41, M:M)</f>
        <v>0</v>
      </c>
      <c r="V41" s="0" t="n">
        <f aca="false">SUMIFS(M:M, H:H, O41, L:L, "=Living" )</f>
        <v>0</v>
      </c>
      <c r="W41" s="0" t="n">
        <f aca="false">SUMIFS(M:M, H:H, O41, L:L, "=Dead" )</f>
        <v>0</v>
      </c>
    </row>
    <row r="42" customFormat="false" ht="15" hidden="false" customHeight="false" outlineLevel="0" collapsed="false">
      <c r="M42" s="0" t="e">
        <f aca="false">(INDEX(S:S,MATCH(H42,O:O,0)))*J42^(INDEX(T:T,MATCH(H42,O:O,0)))</f>
        <v>#N/A</v>
      </c>
      <c r="O42" s="8" t="s">
        <v>90</v>
      </c>
      <c r="P42" s="0" t="n">
        <f aca="false">COUNTIF($H$2:$H$36, O42)</f>
        <v>0</v>
      </c>
      <c r="Q42" s="0" t="n">
        <f aca="false">COUNTIFS($H$2:$H$36, O42, $L$2:$L$36, "=Living")</f>
        <v>0</v>
      </c>
      <c r="R42" s="0" t="n">
        <f aca="false">COUNTIFS($H$2:$H$36, O42, $L$2:$L$36, "=Dead")</f>
        <v>0</v>
      </c>
      <c r="S42" s="7" t="n">
        <f aca="false">INDEX(LookupTable!B:B, MATCH(plot1!$O42,LookupTable!A:A,0))</f>
        <v>0</v>
      </c>
      <c r="T42" s="7" t="n">
        <f aca="false">INDEX(LookupTable!C:C, MATCH(plot1!$O42,LookupTable!A:A,0))</f>
        <v>0</v>
      </c>
      <c r="U42" s="0" t="n">
        <f aca="false">SUMIF(H:H, O42, M:M)</f>
        <v>0</v>
      </c>
      <c r="V42" s="0" t="n">
        <f aca="false">SUMIFS(M:M, H:H, O42, L:L, "=Living" )</f>
        <v>0</v>
      </c>
      <c r="W42" s="0" t="n">
        <f aca="false">SUMIFS(M:M, H:H, O42, L:L, "=Dead" )</f>
        <v>0</v>
      </c>
    </row>
    <row r="43" customFormat="false" ht="15" hidden="false" customHeight="false" outlineLevel="0" collapsed="false">
      <c r="M43" s="0" t="e">
        <f aca="false">(INDEX(S:S,MATCH(H43,O:O,0)))*J43^(INDEX(T:T,MATCH(H43,O:O,0)))</f>
        <v>#N/A</v>
      </c>
      <c r="O43" s="8" t="s">
        <v>91</v>
      </c>
      <c r="P43" s="0" t="n">
        <f aca="false">COUNTIF($H$2:$H$36, O43)</f>
        <v>0</v>
      </c>
      <c r="Q43" s="0" t="n">
        <f aca="false">COUNTIFS($H$2:$H$36, O43, $L$2:$L$36, "=Living")</f>
        <v>0</v>
      </c>
      <c r="R43" s="0" t="n">
        <f aca="false">COUNTIFS($H$2:$H$36, O43, $L$2:$L$36, "=Dead")</f>
        <v>0</v>
      </c>
      <c r="S43" s="7" t="n">
        <f aca="false">INDEX(LookupTable!B:B, MATCH(plot1!$O43,LookupTable!A:A,0))</f>
        <v>-1.339</v>
      </c>
      <c r="T43" s="7" t="n">
        <f aca="false">INDEX(LookupTable!C:C, MATCH(plot1!$O43,LookupTable!A:A,0))</f>
        <v>2.73</v>
      </c>
      <c r="U43" s="0" t="n">
        <f aca="false">SUMIF(H:H, O43, M:M)</f>
        <v>0</v>
      </c>
      <c r="V43" s="0" t="n">
        <f aca="false">SUMIFS(M:M, H:H, O43, L:L, "=Living" )</f>
        <v>0</v>
      </c>
      <c r="W43" s="0" t="n">
        <f aca="false">SUMIFS(M:M, H:H, O43, L:L, "=Dead" 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71"/>
    <col collapsed="false" customWidth="true" hidden="false" outlineLevel="0" max="12" min="4" style="0" width="8.53"/>
    <col collapsed="false" customWidth="true" hidden="false" outlineLevel="0" max="14" min="13" style="0" width="15"/>
    <col collapsed="false" customWidth="true" hidden="false" outlineLevel="0" max="15" min="15" style="0" width="14.28"/>
    <col collapsed="false" customWidth="true" hidden="false" outlineLevel="0" max="16" min="16" style="0" width="8.53"/>
    <col collapsed="false" customWidth="true" hidden="false" outlineLevel="0" max="17" min="17" style="0" width="10"/>
    <col collapsed="false" customWidth="true" hidden="false" outlineLevel="0" max="18" min="18" style="0" width="11.28"/>
    <col collapsed="false" customWidth="true" hidden="false" outlineLevel="0" max="20" min="19" style="0" width="8.53"/>
    <col collapsed="false" customWidth="true" hidden="false" outlineLevel="0" max="21" min="21" style="0" width="17.43"/>
    <col collapsed="false" customWidth="true" hidden="false" outlineLevel="0" max="22" min="22" style="0" width="18.57"/>
    <col collapsed="false" customWidth="true" hidden="false" outlineLevel="0" max="23" min="23" style="0" width="17.71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0" t="s">
        <v>29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30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51</v>
      </c>
      <c r="O1" s="6"/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58</v>
      </c>
      <c r="V1" s="6" t="s">
        <v>59</v>
      </c>
      <c r="W1" s="6" t="s">
        <v>60</v>
      </c>
    </row>
    <row r="2" customFormat="false" ht="15" hidden="false" customHeight="false" outlineLevel="0" collapsed="false">
      <c r="A2" s="0" t="s">
        <v>12</v>
      </c>
      <c r="B2" s="1" t="s">
        <v>36</v>
      </c>
      <c r="C2" s="2" t="n">
        <v>44678</v>
      </c>
      <c r="D2" s="0" t="s">
        <v>37</v>
      </c>
      <c r="E2" s="0" t="s">
        <v>15</v>
      </c>
      <c r="F2" s="0" t="s">
        <v>16</v>
      </c>
      <c r="G2" s="0" t="s">
        <v>17</v>
      </c>
      <c r="H2" s="0" t="s">
        <v>38</v>
      </c>
      <c r="I2" s="0" t="s">
        <v>19</v>
      </c>
      <c r="J2" s="0" t="n">
        <v>24.6</v>
      </c>
      <c r="L2" s="0" t="s">
        <v>21</v>
      </c>
      <c r="M2" s="0" t="n">
        <f aca="false">(INDEX(S:S,MATCH(H2,O:O,0)))*J2^(INDEX(T:T,MATCH(H2,O:O,0)))</f>
        <v>289.448300509715</v>
      </c>
      <c r="O2" s="0" t="s">
        <v>64</v>
      </c>
      <c r="P2" s="0" t="n">
        <f aca="false">COUNTIF($H$2:$H$36, O2)</f>
        <v>0</v>
      </c>
      <c r="Q2" s="0" t="n">
        <f aca="false">COUNTIFS($H$2:$H$36, O2, $L$2:$L$36, "=Living")</f>
        <v>0</v>
      </c>
      <c r="R2" s="0" t="n">
        <f aca="false">COUNTIFS($H$2:$H$36, O2, $L$2:$L$36, "=Dead")</f>
        <v>0</v>
      </c>
      <c r="S2" s="7" t="n">
        <f aca="false">INDEX(LookupTable!B:B, MATCH(plot1!$O2,LookupTable!A:A,0))</f>
        <v>0.0617</v>
      </c>
      <c r="T2" s="7" t="n">
        <f aca="false">INDEX(LookupTable!C:C, MATCH(plot1!$O2,LookupTable!A:A,0))</f>
        <v>2.5328</v>
      </c>
      <c r="U2" s="0" t="n">
        <f aca="false">SUMIF(H:H, O2, M:M)</f>
        <v>0</v>
      </c>
      <c r="V2" s="0" t="n">
        <f aca="false">SUMIFS(M:M, H:H, O2, L:L, "=Living" )</f>
        <v>0</v>
      </c>
      <c r="W2" s="0" t="n">
        <f aca="false">SUMIFS(M:M, H:H, O2, L:L, "=Dead" )</f>
        <v>0</v>
      </c>
    </row>
    <row r="3" customFormat="false" ht="15" hidden="false" customHeight="false" outlineLevel="0" collapsed="false">
      <c r="A3" s="0" t="s">
        <v>12</v>
      </c>
      <c r="B3" s="1" t="s">
        <v>36</v>
      </c>
      <c r="C3" s="2" t="n">
        <v>44678</v>
      </c>
      <c r="D3" s="0" t="s">
        <v>37</v>
      </c>
      <c r="E3" s="0" t="s">
        <v>15</v>
      </c>
      <c r="F3" s="0" t="s">
        <v>16</v>
      </c>
      <c r="G3" s="0" t="s">
        <v>17</v>
      </c>
      <c r="H3" s="0" t="s">
        <v>38</v>
      </c>
      <c r="I3" s="0" t="s">
        <v>19</v>
      </c>
      <c r="J3" s="0" t="n">
        <v>38.3</v>
      </c>
      <c r="L3" s="0" t="s">
        <v>20</v>
      </c>
      <c r="M3" s="0" t="n">
        <f aca="false">(INDEX(S:S,MATCH(H3,O:O,0)))*J3^(INDEX(T:T,MATCH(H3,O:O,0)))</f>
        <v>846.970092595468</v>
      </c>
      <c r="O3" s="0" t="s">
        <v>65</v>
      </c>
      <c r="P3" s="0" t="n">
        <f aca="false">COUNTIF($H$2:$H$36, O3)</f>
        <v>0</v>
      </c>
      <c r="Q3" s="0" t="n">
        <f aca="false">COUNTIFS($H$2:$H$36, O3, $L$2:$L$36, "=Living")</f>
        <v>0</v>
      </c>
      <c r="R3" s="0" t="n">
        <f aca="false">COUNTIFS($H$2:$H$36, O3, $L$2:$L$36, "=Dead")</f>
        <v>0</v>
      </c>
      <c r="S3" s="7" t="n">
        <f aca="false">INDEX(LookupTable!B:B, MATCH(plot1!$O3,LookupTable!A:A,0))</f>
        <v>0.1957</v>
      </c>
      <c r="T3" s="7" t="n">
        <f aca="false">INDEX(LookupTable!C:C, MATCH(plot1!$O3,LookupTable!A:A,0))</f>
        <v>2.3916</v>
      </c>
      <c r="U3" s="0" t="n">
        <f aca="false">SUMIF(H:H, O3, M:M)</f>
        <v>0</v>
      </c>
      <c r="V3" s="0" t="n">
        <f aca="false">SUMIFS(M:M, H:H, O3, L:L, "=Living" )</f>
        <v>0</v>
      </c>
      <c r="W3" s="0" t="n">
        <f aca="false">SUMIFS(M:M, H:H, O3, L:L, "=Dead" )</f>
        <v>0</v>
      </c>
    </row>
    <row r="4" customFormat="false" ht="15" hidden="false" customHeight="false" outlineLevel="0" collapsed="false">
      <c r="A4" s="0" t="s">
        <v>12</v>
      </c>
      <c r="B4" s="1" t="s">
        <v>36</v>
      </c>
      <c r="C4" s="2" t="n">
        <v>44678</v>
      </c>
      <c r="D4" s="0" t="s">
        <v>37</v>
      </c>
      <c r="E4" s="0" t="s">
        <v>15</v>
      </c>
      <c r="F4" s="0" t="s">
        <v>16</v>
      </c>
      <c r="G4" s="0" t="s">
        <v>17</v>
      </c>
      <c r="H4" s="0" t="s">
        <v>38</v>
      </c>
      <c r="I4" s="0" t="s">
        <v>19</v>
      </c>
      <c r="J4" s="0" t="n">
        <v>24.8</v>
      </c>
      <c r="L4" s="0" t="s">
        <v>21</v>
      </c>
      <c r="M4" s="0" t="n">
        <f aca="false">(INDEX(S:S,MATCH(H4,O:O,0)))*J4^(INDEX(T:T,MATCH(H4,O:O,0)))</f>
        <v>295.188714811759</v>
      </c>
      <c r="O4" s="0" t="s">
        <v>66</v>
      </c>
      <c r="P4" s="0" t="n">
        <f aca="false">COUNTIF($H$2:$H$36, O4)</f>
        <v>0</v>
      </c>
      <c r="Q4" s="0" t="n">
        <f aca="false">COUNTIFS($H$2:$H$36, O4, $L$2:$L$36, "=Living")</f>
        <v>0</v>
      </c>
      <c r="R4" s="0" t="n">
        <f aca="false">COUNTIFS($H$2:$H$36, O4, $L$2:$L$36, "=Dead")</f>
        <v>0</v>
      </c>
      <c r="S4" s="7" t="n">
        <f aca="false">INDEX(LookupTable!B:B, MATCH(plot1!$O4,LookupTable!A:A,0))</f>
        <v>0.1599</v>
      </c>
      <c r="T4" s="7" t="n">
        <f aca="false">INDEX(LookupTable!C:C, MATCH(plot1!$O4,LookupTable!A:A,0))</f>
        <v>2.3376</v>
      </c>
      <c r="U4" s="0" t="n">
        <f aca="false">SUMIF(H:H, O4, M:M)</f>
        <v>0</v>
      </c>
      <c r="V4" s="0" t="n">
        <f aca="false">SUMIFS(M:M, H:H, O4, L:L, "=Living" )</f>
        <v>0</v>
      </c>
      <c r="W4" s="0" t="n">
        <f aca="false">SUMIFS(M:M, H:H, O4, L:L, "=Dead" )</f>
        <v>0</v>
      </c>
    </row>
    <row r="5" customFormat="false" ht="15" hidden="false" customHeight="false" outlineLevel="0" collapsed="false">
      <c r="A5" s="0" t="s">
        <v>12</v>
      </c>
      <c r="B5" s="1" t="s">
        <v>36</v>
      </c>
      <c r="C5" s="2" t="n">
        <v>44678</v>
      </c>
      <c r="D5" s="0" t="s">
        <v>37</v>
      </c>
      <c r="E5" s="0" t="s">
        <v>15</v>
      </c>
      <c r="F5" s="0" t="s">
        <v>16</v>
      </c>
      <c r="G5" s="0" t="s">
        <v>17</v>
      </c>
      <c r="H5" s="0" t="s">
        <v>39</v>
      </c>
      <c r="I5" s="0" t="s">
        <v>19</v>
      </c>
      <c r="J5" s="0" t="n">
        <v>42.7</v>
      </c>
      <c r="L5" s="0" t="s">
        <v>20</v>
      </c>
      <c r="M5" s="0" t="n">
        <f aca="false">(INDEX(S:S,MATCH(H5,O:O,0)))*J5^(INDEX(T:T,MATCH(H5,O:O,0)))</f>
        <v>1551.18942965429</v>
      </c>
      <c r="O5" s="0" t="s">
        <v>67</v>
      </c>
      <c r="P5" s="0" t="n">
        <f aca="false">COUNTIF($H$2:$H$36, O5)</f>
        <v>0</v>
      </c>
      <c r="Q5" s="0" t="n">
        <f aca="false">COUNTIFS($H$2:$H$36, O5, $L$2:$L$36, "=Living")</f>
        <v>0</v>
      </c>
      <c r="R5" s="0" t="n">
        <f aca="false">COUNTIFS($H$2:$H$36, O5, $L$2:$L$36, "=Dead")</f>
        <v>0</v>
      </c>
      <c r="S5" s="7" t="n">
        <f aca="false">INDEX(LookupTable!B:B, MATCH(plot1!$O5,LookupTable!A:A,0))</f>
        <v>0.0983</v>
      </c>
      <c r="T5" s="7" t="n">
        <f aca="false">INDEX(LookupTable!C:C, MATCH(plot1!$O5,LookupTable!A:A,0))</f>
        <v>2.3373</v>
      </c>
      <c r="U5" s="0" t="n">
        <f aca="false">SUMIF(H:H, O5, M:M)</f>
        <v>0</v>
      </c>
      <c r="V5" s="0" t="n">
        <f aca="false">SUMIFS(M:M, H:H, O5, L:L, "=Living" )</f>
        <v>0</v>
      </c>
      <c r="W5" s="0" t="n">
        <f aca="false">SUMIFS(M:M, H:H, O5, L:L, "=Dead" )</f>
        <v>0</v>
      </c>
    </row>
    <row r="6" customFormat="false" ht="15" hidden="false" customHeight="false" outlineLevel="0" collapsed="false">
      <c r="A6" s="0" t="s">
        <v>12</v>
      </c>
      <c r="B6" s="1" t="s">
        <v>36</v>
      </c>
      <c r="C6" s="2" t="n">
        <v>44678</v>
      </c>
      <c r="D6" s="0" t="s">
        <v>37</v>
      </c>
      <c r="E6" s="0" t="s">
        <v>15</v>
      </c>
      <c r="F6" s="0" t="s">
        <v>16</v>
      </c>
      <c r="G6" s="0" t="s">
        <v>17</v>
      </c>
      <c r="H6" s="0" t="s">
        <v>18</v>
      </c>
      <c r="I6" s="0" t="s">
        <v>19</v>
      </c>
      <c r="J6" s="0" t="n">
        <v>17.9</v>
      </c>
      <c r="L6" s="0" t="s">
        <v>20</v>
      </c>
      <c r="M6" s="0" t="n">
        <f aca="false">(INDEX(S:S,MATCH(H6,O:O,0)))*J6^(INDEX(T:T,MATCH(H6,O:O,0)))</f>
        <v>119.416917226581</v>
      </c>
      <c r="O6" s="0" t="s">
        <v>68</v>
      </c>
      <c r="P6" s="0" t="n">
        <f aca="false">COUNTIF($H$2:$H$36, O6)</f>
        <v>0</v>
      </c>
      <c r="Q6" s="0" t="n">
        <f aca="false">COUNTIFS($H$2:$H$36, O6, $L$2:$L$36, "=Living")</f>
        <v>0</v>
      </c>
      <c r="R6" s="0" t="n">
        <f aca="false">COUNTIFS($H$2:$H$36, O6, $L$2:$L$36, "=Dead")</f>
        <v>0</v>
      </c>
      <c r="S6" s="7" t="n">
        <f aca="false">INDEX(LookupTable!B:B, MATCH(plot1!$O6,LookupTable!A:A,0))</f>
        <v>0.0629</v>
      </c>
      <c r="T6" s="7" t="n">
        <f aca="false">INDEX(LookupTable!C:C, MATCH(plot1!$O6,LookupTable!A:A,0))</f>
        <v>2.6606</v>
      </c>
      <c r="U6" s="0" t="n">
        <f aca="false">SUMIF(H:H, O6, M:M)</f>
        <v>0</v>
      </c>
      <c r="V6" s="0" t="n">
        <f aca="false">SUMIFS(M:M, H:H, O6, L:L, "=Living" )</f>
        <v>0</v>
      </c>
      <c r="W6" s="0" t="n">
        <f aca="false">SUMIFS(M:M, H:H, O6, L:L, "=Dead" )</f>
        <v>0</v>
      </c>
    </row>
    <row r="7" customFormat="false" ht="15" hidden="false" customHeight="false" outlineLevel="0" collapsed="false">
      <c r="A7" s="0" t="s">
        <v>12</v>
      </c>
      <c r="B7" s="1" t="s">
        <v>36</v>
      </c>
      <c r="C7" s="2" t="n">
        <v>44678</v>
      </c>
      <c r="D7" s="0" t="s">
        <v>37</v>
      </c>
      <c r="E7" s="0" t="s">
        <v>15</v>
      </c>
      <c r="F7" s="0" t="s">
        <v>16</v>
      </c>
      <c r="G7" s="0" t="s">
        <v>17</v>
      </c>
      <c r="H7" s="0" t="s">
        <v>18</v>
      </c>
      <c r="I7" s="0" t="s">
        <v>19</v>
      </c>
      <c r="J7" s="0" t="n">
        <v>17.7</v>
      </c>
      <c r="L7" s="0" t="s">
        <v>20</v>
      </c>
      <c r="M7" s="0" t="n">
        <f aca="false">(INDEX(S:S,MATCH(H7,O:O,0)))*J7^(INDEX(T:T,MATCH(H7,O:O,0)))</f>
        <v>116.198810918138</v>
      </c>
      <c r="O7" s="0" t="s">
        <v>38</v>
      </c>
      <c r="P7" s="0" t="n">
        <f aca="false">COUNTIF($H$2:$H$36, O7)</f>
        <v>3</v>
      </c>
      <c r="Q7" s="0" t="n">
        <f aca="false">COUNTIFS($H$2:$H$36, O7, $L$2:$L$36, "=Living")</f>
        <v>1</v>
      </c>
      <c r="R7" s="0" t="n">
        <f aca="false">COUNTIFS($H$2:$H$36, O7, $L$2:$L$36, "=Dead")</f>
        <v>2</v>
      </c>
      <c r="S7" s="7" t="n">
        <f aca="false">INDEX(LookupTable!B:B, MATCH(plot1!$O7,LookupTable!A:A,0))</f>
        <v>0.1225</v>
      </c>
      <c r="T7" s="7" t="n">
        <f aca="false">INDEX(LookupTable!C:C, MATCH(plot1!$O7,LookupTable!A:A,0))</f>
        <v>2.4253</v>
      </c>
      <c r="U7" s="0" t="n">
        <f aca="false">SUMIF(H:H, O7, M:M)</f>
        <v>1431.60710791694</v>
      </c>
      <c r="V7" s="0" t="n">
        <f aca="false">SUMIFS(M:M, H:H, O7, L:L, "=Living" )</f>
        <v>846.970092595468</v>
      </c>
      <c r="W7" s="0" t="n">
        <f aca="false">SUMIFS(M:M, H:H, O7, L:L, "=Dead" )</f>
        <v>584.637015321474</v>
      </c>
    </row>
    <row r="8" customFormat="false" ht="15" hidden="false" customHeight="false" outlineLevel="0" collapsed="false">
      <c r="A8" s="0" t="s">
        <v>12</v>
      </c>
      <c r="B8" s="1" t="s">
        <v>36</v>
      </c>
      <c r="C8" s="2" t="n">
        <v>44678</v>
      </c>
      <c r="D8" s="0" t="s">
        <v>37</v>
      </c>
      <c r="E8" s="0" t="s">
        <v>15</v>
      </c>
      <c r="F8" s="0" t="s">
        <v>16</v>
      </c>
      <c r="G8" s="0" t="s">
        <v>17</v>
      </c>
      <c r="H8" s="0" t="s">
        <v>22</v>
      </c>
      <c r="I8" s="0" t="s">
        <v>19</v>
      </c>
      <c r="J8" s="0" t="n">
        <v>20.1</v>
      </c>
      <c r="L8" s="0" t="s">
        <v>20</v>
      </c>
      <c r="M8" s="0" t="n">
        <f aca="false">(INDEX(S:S,MATCH(H8,O:O,0)))*J8^(INDEX(T:T,MATCH(H8,O:O,0)))</f>
        <v>215.038624440464</v>
      </c>
      <c r="O8" s="0" t="s">
        <v>69</v>
      </c>
      <c r="P8" s="0" t="n">
        <f aca="false">COUNTIF($H$2:$H$36, O8)</f>
        <v>0</v>
      </c>
      <c r="Q8" s="0" t="n">
        <f aca="false">COUNTIFS($H$2:$H$36, O8, $L$2:$L$36, "=Living")</f>
        <v>0</v>
      </c>
      <c r="R8" s="0" t="n">
        <f aca="false">COUNTIFS($H$2:$H$36, O8, $L$2:$L$36, "=Dead")</f>
        <v>0</v>
      </c>
      <c r="S8" s="7" t="n">
        <f aca="false">INDEX(LookupTable!B:B, MATCH(plot1!$O8,LookupTable!A:A,0))</f>
        <v>0.0945</v>
      </c>
      <c r="T8" s="7" t="n">
        <f aca="false">INDEX(LookupTable!C:C, MATCH(plot1!$O8,LookupTable!A:A,0))</f>
        <v>2.503</v>
      </c>
      <c r="U8" s="0" t="n">
        <f aca="false">SUMIF(H:H, O8, M:M)</f>
        <v>0</v>
      </c>
      <c r="V8" s="0" t="n">
        <f aca="false">SUMIFS(M:M, H:H, O8, L:L, "=Living" )</f>
        <v>0</v>
      </c>
      <c r="W8" s="0" t="n">
        <f aca="false">SUMIFS(M:M, H:H, O8, L:L, "=Dead" )</f>
        <v>0</v>
      </c>
    </row>
    <row r="9" customFormat="false" ht="15" hidden="false" customHeight="false" outlineLevel="0" collapsed="false">
      <c r="A9" s="0" t="s">
        <v>12</v>
      </c>
      <c r="B9" s="1" t="s">
        <v>36</v>
      </c>
      <c r="C9" s="2" t="n">
        <v>44678</v>
      </c>
      <c r="D9" s="0" t="s">
        <v>37</v>
      </c>
      <c r="E9" s="0" t="s">
        <v>15</v>
      </c>
      <c r="F9" s="0" t="s">
        <v>16</v>
      </c>
      <c r="G9" s="0" t="s">
        <v>17</v>
      </c>
      <c r="H9" s="0" t="s">
        <v>22</v>
      </c>
      <c r="I9" s="0" t="s">
        <v>19</v>
      </c>
      <c r="J9" s="0" t="n">
        <v>18.4</v>
      </c>
      <c r="L9" s="0" t="s">
        <v>20</v>
      </c>
      <c r="M9" s="0" t="n">
        <f aca="false">(INDEX(S:S,MATCH(H9,O:O,0)))*J9^(INDEX(T:T,MATCH(H9,O:O,0)))</f>
        <v>170.370211850916</v>
      </c>
      <c r="O9" s="0" t="s">
        <v>70</v>
      </c>
      <c r="P9" s="0" t="n">
        <f aca="false">COUNTIF($H$2:$H$36, O9)</f>
        <v>0</v>
      </c>
      <c r="Q9" s="0" t="n">
        <f aca="false">COUNTIFS($H$2:$H$36, O9, $L$2:$L$36, "=Living")</f>
        <v>0</v>
      </c>
      <c r="R9" s="0" t="n">
        <f aca="false">COUNTIFS($H$2:$H$36, O9, $L$2:$L$36, "=Dead")</f>
        <v>0</v>
      </c>
      <c r="S9" s="7" t="n">
        <f aca="false">INDEX(LookupTable!B:B, MATCH(plot1!$O9,LookupTable!A:A,0))</f>
        <v>0.1074</v>
      </c>
      <c r="T9" s="7" t="n">
        <f aca="false">INDEX(LookupTable!C:C, MATCH(plot1!$O9,LookupTable!A:A,0))</f>
        <v>2.4313</v>
      </c>
      <c r="U9" s="0" t="n">
        <f aca="false">SUMIF(H:H, O9, M:M)</f>
        <v>0</v>
      </c>
      <c r="V9" s="0" t="n">
        <f aca="false">SUMIFS(M:M, H:H, O9, L:L, "=Living" )</f>
        <v>0</v>
      </c>
      <c r="W9" s="0" t="n">
        <f aca="false">SUMIFS(M:M, H:H, O9, L:L, "=Dead" )</f>
        <v>0</v>
      </c>
    </row>
    <row r="10" customFormat="false" ht="15" hidden="false" customHeight="false" outlineLevel="0" collapsed="false">
      <c r="A10" s="0" t="s">
        <v>12</v>
      </c>
      <c r="B10" s="1" t="s">
        <v>36</v>
      </c>
      <c r="C10" s="2" t="n">
        <v>44678</v>
      </c>
      <c r="D10" s="0" t="s">
        <v>37</v>
      </c>
      <c r="E10" s="0" t="s">
        <v>15</v>
      </c>
      <c r="F10" s="0" t="s">
        <v>16</v>
      </c>
      <c r="G10" s="0" t="s">
        <v>17</v>
      </c>
      <c r="H10" s="0" t="s">
        <v>23</v>
      </c>
      <c r="I10" s="0" t="s">
        <v>19</v>
      </c>
      <c r="J10" s="0" t="n">
        <v>8.5</v>
      </c>
      <c r="L10" s="0" t="s">
        <v>20</v>
      </c>
      <c r="M10" s="0" t="n">
        <f aca="false">(INDEX(S:S,MATCH(H10,O:O,0)))*J10^(INDEX(T:T,MATCH(H10,O:O,0)))</f>
        <v>21.2997530997062</v>
      </c>
      <c r="O10" s="0" t="s">
        <v>71</v>
      </c>
      <c r="P10" s="0" t="n">
        <f aca="false">COUNTIF($H$2:$H$36, O10)</f>
        <v>0</v>
      </c>
      <c r="Q10" s="0" t="n">
        <f aca="false">COUNTIFS($H$2:$H$36, O10, $L$2:$L$36, "=Living")</f>
        <v>0</v>
      </c>
      <c r="R10" s="0" t="n">
        <f aca="false">COUNTIFS($H$2:$H$36, O10, $L$2:$L$36, "=Dead")</f>
        <v>0</v>
      </c>
      <c r="S10" s="7" t="n">
        <f aca="false">INDEX(LookupTable!B:B, MATCH(plot1!$O10,LookupTable!A:A,0))</f>
        <v>0.0991</v>
      </c>
      <c r="T10" s="7" t="n">
        <f aca="false">INDEX(LookupTable!C:C, MATCH(plot1!$O10,LookupTable!A:A,0))</f>
        <v>2.3617</v>
      </c>
      <c r="U10" s="0" t="n">
        <f aca="false">SUMIF(H:H, O10, M:M)</f>
        <v>0</v>
      </c>
      <c r="V10" s="0" t="n">
        <f aca="false">SUMIFS(M:M, H:H, O10, L:L, "=Living" )</f>
        <v>0</v>
      </c>
      <c r="W10" s="0" t="n">
        <f aca="false">SUMIFS(M:M, H:H, O10, L:L, "=Dead" )</f>
        <v>0</v>
      </c>
    </row>
    <row r="11" customFormat="false" ht="15" hidden="false" customHeight="false" outlineLevel="0" collapsed="false">
      <c r="A11" s="0" t="s">
        <v>12</v>
      </c>
      <c r="B11" s="1" t="s">
        <v>36</v>
      </c>
      <c r="C11" s="2" t="n">
        <v>44678</v>
      </c>
      <c r="D11" s="0" t="s">
        <v>37</v>
      </c>
      <c r="E11" s="0" t="s">
        <v>15</v>
      </c>
      <c r="F11" s="0" t="s">
        <v>16</v>
      </c>
      <c r="G11" s="0" t="s">
        <v>17</v>
      </c>
      <c r="H11" s="0" t="s">
        <v>23</v>
      </c>
      <c r="I11" s="0" t="s">
        <v>19</v>
      </c>
      <c r="J11" s="0" t="n">
        <v>10.8</v>
      </c>
      <c r="L11" s="0" t="s">
        <v>20</v>
      </c>
      <c r="M11" s="0" t="n">
        <f aca="false">(INDEX(S:S,MATCH(H11,O:O,0)))*J11^(INDEX(T:T,MATCH(H11,O:O,0)))</f>
        <v>36.3629372136033</v>
      </c>
      <c r="O11" s="0" t="s">
        <v>72</v>
      </c>
      <c r="P11" s="0" t="n">
        <f aca="false">COUNTIF($H$2:$H$36, O11)</f>
        <v>0</v>
      </c>
      <c r="Q11" s="0" t="n">
        <f aca="false">COUNTIFS($H$2:$H$36, O11, $L$2:$L$36, "=Living")</f>
        <v>0</v>
      </c>
      <c r="R11" s="0" t="n">
        <f aca="false">COUNTIFS($H$2:$H$36, O11, $L$2:$L$36, "=Dead")</f>
        <v>0</v>
      </c>
      <c r="S11" s="7" t="n">
        <f aca="false">INDEX(LookupTable!B:B, MATCH(plot1!$O11,LookupTable!A:A,0))</f>
        <v>0.1218</v>
      </c>
      <c r="T11" s="7" t="n">
        <f aca="false">INDEX(LookupTable!C:C, MATCH(plot1!$O11,LookupTable!A:A,0))</f>
        <v>2.3123</v>
      </c>
      <c r="U11" s="0" t="n">
        <f aca="false">SUMIF(H:H, O11, M:M)</f>
        <v>0</v>
      </c>
      <c r="V11" s="0" t="n">
        <f aca="false">SUMIFS(M:M, H:H, O11, L:L, "=Living" )</f>
        <v>0</v>
      </c>
      <c r="W11" s="0" t="n">
        <f aca="false">SUMIFS(M:M, H:H, O11, L:L, "=Dead" )</f>
        <v>0</v>
      </c>
    </row>
    <row r="12" customFormat="false" ht="15" hidden="false" customHeight="false" outlineLevel="0" collapsed="false">
      <c r="A12" s="0" t="s">
        <v>12</v>
      </c>
      <c r="B12" s="1" t="s">
        <v>36</v>
      </c>
      <c r="C12" s="2" t="n">
        <v>44678</v>
      </c>
      <c r="D12" s="0" t="s">
        <v>37</v>
      </c>
      <c r="E12" s="0" t="s">
        <v>15</v>
      </c>
      <c r="F12" s="0" t="s">
        <v>16</v>
      </c>
      <c r="G12" s="0" t="s">
        <v>17</v>
      </c>
      <c r="H12" s="0" t="s">
        <v>23</v>
      </c>
      <c r="I12" s="0" t="s">
        <v>19</v>
      </c>
      <c r="J12" s="0" t="n">
        <v>11.5</v>
      </c>
      <c r="L12" s="0" t="s">
        <v>20</v>
      </c>
      <c r="M12" s="0" t="n">
        <f aca="false">(INDEX(S:S,MATCH(H12,O:O,0)))*J12^(INDEX(T:T,MATCH(H12,O:O,0)))</f>
        <v>41.8381909013383</v>
      </c>
      <c r="O12" s="0" t="s">
        <v>18</v>
      </c>
      <c r="P12" s="0" t="n">
        <f aca="false">COUNTIF($H$2:$H$36, O12)</f>
        <v>2</v>
      </c>
      <c r="Q12" s="0" t="n">
        <f aca="false">COUNTIFS($H$2:$H$36, O12, $L$2:$L$36, "=Living")</f>
        <v>2</v>
      </c>
      <c r="R12" s="0" t="n">
        <f aca="false">COUNTIFS($H$2:$H$36, O12, $L$2:$L$36, "=Dead")</f>
        <v>0</v>
      </c>
      <c r="S12" s="7" t="n">
        <f aca="false">INDEX(LookupTable!B:B, MATCH(plot1!$O12,LookupTable!A:A,0))</f>
        <v>0.1074</v>
      </c>
      <c r="T12" s="7" t="n">
        <f aca="false">INDEX(LookupTable!C:C, MATCH(plot1!$O12,LookupTable!A:A,0))</f>
        <v>2.4313</v>
      </c>
      <c r="U12" s="0" t="n">
        <f aca="false">SUMIF(H:H, O12, M:M)</f>
        <v>235.615728144718</v>
      </c>
      <c r="V12" s="0" t="n">
        <f aca="false">SUMIFS(M:M, H:H, O12, L:L, "=Living" )</f>
        <v>235.615728144718</v>
      </c>
      <c r="W12" s="0" t="n">
        <f aca="false">SUMIFS(M:M, H:H, O12, L:L, "=Dead" )</f>
        <v>0</v>
      </c>
    </row>
    <row r="13" customFormat="false" ht="15" hidden="false" customHeight="false" outlineLevel="0" collapsed="false">
      <c r="A13" s="0" t="s">
        <v>12</v>
      </c>
      <c r="B13" s="1" t="s">
        <v>36</v>
      </c>
      <c r="C13" s="2" t="n">
        <v>44678</v>
      </c>
      <c r="D13" s="0" t="s">
        <v>37</v>
      </c>
      <c r="E13" s="0" t="s">
        <v>15</v>
      </c>
      <c r="F13" s="0" t="s">
        <v>16</v>
      </c>
      <c r="G13" s="0" t="s">
        <v>17</v>
      </c>
      <c r="H13" s="0" t="s">
        <v>23</v>
      </c>
      <c r="I13" s="0" t="s">
        <v>19</v>
      </c>
      <c r="J13" s="0" t="n">
        <v>13.5</v>
      </c>
      <c r="L13" s="0" t="s">
        <v>20</v>
      </c>
      <c r="M13" s="0" t="n">
        <f aca="false">(INDEX(S:S,MATCH(H13,O:O,0)))*J13^(INDEX(T:T,MATCH(H13,O:O,0)))</f>
        <v>59.8546339459371</v>
      </c>
      <c r="O13" s="0" t="s">
        <v>35</v>
      </c>
      <c r="P13" s="0" t="n">
        <f aca="false">COUNTIF($H$2:$H$36, O13)</f>
        <v>0</v>
      </c>
      <c r="Q13" s="0" t="n">
        <f aca="false">COUNTIFS($H$2:$H$36, O13, $L$2:$L$36, "=Living")</f>
        <v>0</v>
      </c>
      <c r="R13" s="0" t="n">
        <f aca="false">COUNTIFS($H$2:$H$36, O13, $L$2:$L$36, "=Dead")</f>
        <v>0</v>
      </c>
      <c r="S13" s="7" t="n">
        <f aca="false">INDEX(LookupTable!B:B, MATCH(plot1!$O13,LookupTable!A:A,0))</f>
        <v>0.1074</v>
      </c>
      <c r="T13" s="7" t="n">
        <f aca="false">INDEX(LookupTable!C:C, MATCH(plot1!$O13,LookupTable!A:A,0))</f>
        <v>2.4313</v>
      </c>
      <c r="U13" s="0" t="n">
        <f aca="false">SUMIF(H:H, O13, M:M)</f>
        <v>0</v>
      </c>
      <c r="V13" s="0" t="n">
        <f aca="false">SUMIFS(M:M, H:H, O13, L:L, "=Living" )</f>
        <v>0</v>
      </c>
      <c r="W13" s="0" t="n">
        <f aca="false">SUMIFS(M:M, H:H, O13, L:L, "=Dead" )</f>
        <v>0</v>
      </c>
    </row>
    <row r="14" customFormat="false" ht="15" hidden="false" customHeight="false" outlineLevel="0" collapsed="false">
      <c r="A14" s="0" t="s">
        <v>12</v>
      </c>
      <c r="B14" s="1" t="s">
        <v>36</v>
      </c>
      <c r="C14" s="2" t="n">
        <v>44678</v>
      </c>
      <c r="D14" s="0" t="s">
        <v>37</v>
      </c>
      <c r="E14" s="0" t="s">
        <v>15</v>
      </c>
      <c r="F14" s="0" t="s">
        <v>16</v>
      </c>
      <c r="G14" s="0" t="s">
        <v>17</v>
      </c>
      <c r="H14" s="0" t="s">
        <v>23</v>
      </c>
      <c r="I14" s="0" t="s">
        <v>19</v>
      </c>
      <c r="J14" s="0" t="n">
        <v>13.4</v>
      </c>
      <c r="K14" s="0" t="n">
        <v>11.5</v>
      </c>
      <c r="L14" s="0" t="s">
        <v>21</v>
      </c>
      <c r="M14" s="0" t="n">
        <f aca="false">(INDEX(S:S,MATCH(H14,O:O,0)))*J14^(INDEX(T:T,MATCH(H14,O:O,0)))</f>
        <v>58.8689374655376</v>
      </c>
      <c r="O14" s="0" t="s">
        <v>73</v>
      </c>
      <c r="P14" s="0" t="n">
        <f aca="false">COUNTIF($H$2:$H$36, O14)</f>
        <v>0</v>
      </c>
      <c r="Q14" s="0" t="n">
        <f aca="false">COUNTIFS($H$2:$H$36, O14, $L$2:$L$36, "=Living")</f>
        <v>0</v>
      </c>
      <c r="R14" s="0" t="n">
        <f aca="false">COUNTIFS($H$2:$H$36, O14, $L$2:$L$36, "=Dead")</f>
        <v>0</v>
      </c>
      <c r="S14" s="7" t="n">
        <f aca="false">INDEX(LookupTable!B:B, MATCH(plot1!$O14,LookupTable!A:A,0))</f>
        <v>0.1556</v>
      </c>
      <c r="T14" s="7" t="n">
        <f aca="false">INDEX(LookupTable!C:C, MATCH(plot1!$O14,LookupTable!A:A,0))</f>
        <v>2.1948</v>
      </c>
      <c r="U14" s="0" t="n">
        <f aca="false">SUMIF(H:H, O14, M:M)</f>
        <v>0</v>
      </c>
      <c r="V14" s="0" t="n">
        <f aca="false">SUMIFS(M:M, H:H, O14, L:L, "=Living" )</f>
        <v>0</v>
      </c>
      <c r="W14" s="0" t="n">
        <f aca="false">SUMIFS(M:M, H:H, O14, L:L, "=Dead" )</f>
        <v>0</v>
      </c>
    </row>
    <row r="15" customFormat="false" ht="15" hidden="false" customHeight="false" outlineLevel="0" collapsed="false">
      <c r="A15" s="0" t="s">
        <v>12</v>
      </c>
      <c r="B15" s="1" t="s">
        <v>36</v>
      </c>
      <c r="C15" s="2" t="n">
        <v>44678</v>
      </c>
      <c r="D15" s="0" t="s">
        <v>37</v>
      </c>
      <c r="E15" s="0" t="s">
        <v>15</v>
      </c>
      <c r="F15" s="0" t="s">
        <v>16</v>
      </c>
      <c r="G15" s="0" t="s">
        <v>17</v>
      </c>
      <c r="H15" s="0" t="s">
        <v>23</v>
      </c>
      <c r="I15" s="0" t="s">
        <v>19</v>
      </c>
      <c r="J15" s="0" t="n">
        <v>20.9</v>
      </c>
      <c r="L15" s="0" t="s">
        <v>20</v>
      </c>
      <c r="M15" s="0" t="n">
        <f aca="false">(INDEX(S:S,MATCH(H15,O:O,0)))*J15^(INDEX(T:T,MATCH(H15,O:O,0)))</f>
        <v>158.863840006018</v>
      </c>
      <c r="O15" s="0" t="s">
        <v>23</v>
      </c>
      <c r="P15" s="0" t="n">
        <f aca="false">COUNTIF($H$2:$H$36, O15)</f>
        <v>22</v>
      </c>
      <c r="Q15" s="0" t="n">
        <f aca="false">COUNTIFS($H$2:$H$36, O15, $L$2:$L$36, "=Living")</f>
        <v>19</v>
      </c>
      <c r="R15" s="0" t="n">
        <f aca="false">COUNTIFS($H$2:$H$36, O15, $L$2:$L$36, "=Dead")</f>
        <v>3</v>
      </c>
      <c r="S15" s="7" t="n">
        <f aca="false">INDEX(LookupTable!B:B, MATCH(plot1!$O15,LookupTable!A:A,0))</f>
        <v>0.1789</v>
      </c>
      <c r="T15" s="7" t="n">
        <f aca="false">INDEX(LookupTable!C:C, MATCH(plot1!$O15,LookupTable!A:A,0))</f>
        <v>2.2334</v>
      </c>
      <c r="U15" s="0" t="n">
        <f aca="false">SUMIF(H:H, O15, M:M)</f>
        <v>1482.62858168794</v>
      </c>
      <c r="V15" s="0" t="n">
        <f aca="false">SUMIFS(M:M, H:H, O15, L:L, "=Living" )</f>
        <v>1235.75316202011</v>
      </c>
      <c r="W15" s="0" t="n">
        <f aca="false">SUMIFS(M:M, H:H, O15, L:L, "=Dead" )</f>
        <v>246.875419667831</v>
      </c>
    </row>
    <row r="16" customFormat="false" ht="15" hidden="false" customHeight="false" outlineLevel="0" collapsed="false">
      <c r="A16" s="0" t="s">
        <v>12</v>
      </c>
      <c r="B16" s="1" t="s">
        <v>36</v>
      </c>
      <c r="C16" s="2" t="n">
        <v>44678</v>
      </c>
      <c r="D16" s="0" t="s">
        <v>37</v>
      </c>
      <c r="E16" s="0" t="s">
        <v>15</v>
      </c>
      <c r="F16" s="0" t="s">
        <v>16</v>
      </c>
      <c r="G16" s="0" t="s">
        <v>17</v>
      </c>
      <c r="H16" s="0" t="s">
        <v>23</v>
      </c>
      <c r="I16" s="0" t="s">
        <v>19</v>
      </c>
      <c r="J16" s="0" t="n">
        <v>16.2</v>
      </c>
      <c r="L16" s="0" t="s">
        <v>20</v>
      </c>
      <c r="M16" s="0" t="n">
        <f aca="false">(INDEX(S:S,MATCH(H16,O:O,0)))*J16^(INDEX(T:T,MATCH(H16,O:O,0)))</f>
        <v>89.9375751248301</v>
      </c>
      <c r="O16" s="0" t="s">
        <v>24</v>
      </c>
      <c r="P16" s="0" t="n">
        <f aca="false">COUNTIF($H$2:$H$36, O16)</f>
        <v>3</v>
      </c>
      <c r="Q16" s="0" t="n">
        <f aca="false">COUNTIFS($H$2:$H$36, O16, $L$2:$L$36, "=Living")</f>
        <v>3</v>
      </c>
      <c r="R16" s="0" t="n">
        <f aca="false">COUNTIFS($H$2:$H$36, O16, $L$2:$L$36, "=Dead")</f>
        <v>0</v>
      </c>
      <c r="S16" s="7" t="n">
        <f aca="false">INDEX(LookupTable!B:B, MATCH(plot1!$O16,LookupTable!A:A,0))</f>
        <v>0.0643</v>
      </c>
      <c r="T16" s="7" t="n">
        <f aca="false">INDEX(LookupTable!C:C, MATCH(plot1!$O16,LookupTable!A:A,0))</f>
        <v>2.6598</v>
      </c>
      <c r="U16" s="0" t="n">
        <f aca="false">SUMIF(H:H, O16, M:M)</f>
        <v>1884.20240008267</v>
      </c>
      <c r="V16" s="0" t="n">
        <f aca="false">SUMIFS(M:M, H:H, O16, L:L, "=Living" )</f>
        <v>1884.20240008267</v>
      </c>
      <c r="W16" s="0" t="n">
        <f aca="false">SUMIFS(M:M, H:H, O16, L:L, "=Dead" )</f>
        <v>0</v>
      </c>
    </row>
    <row r="17" customFormat="false" ht="15" hidden="false" customHeight="false" outlineLevel="0" collapsed="false">
      <c r="A17" s="0" t="s">
        <v>12</v>
      </c>
      <c r="B17" s="1" t="s">
        <v>36</v>
      </c>
      <c r="C17" s="2" t="n">
        <v>44678</v>
      </c>
      <c r="D17" s="0" t="s">
        <v>37</v>
      </c>
      <c r="E17" s="0" t="s">
        <v>15</v>
      </c>
      <c r="F17" s="0" t="s">
        <v>16</v>
      </c>
      <c r="G17" s="0" t="s">
        <v>17</v>
      </c>
      <c r="H17" s="0" t="s">
        <v>23</v>
      </c>
      <c r="I17" s="0" t="s">
        <v>19</v>
      </c>
      <c r="J17" s="0" t="n">
        <v>12.1</v>
      </c>
      <c r="L17" s="0" t="s">
        <v>20</v>
      </c>
      <c r="M17" s="0" t="n">
        <f aca="false">(INDEX(S:S,MATCH(H17,O:O,0)))*J17^(INDEX(T:T,MATCH(H17,O:O,0)))</f>
        <v>46.8708885436717</v>
      </c>
      <c r="O17" s="0" t="s">
        <v>74</v>
      </c>
      <c r="P17" s="0" t="n">
        <f aca="false">COUNTIF($H$2:$H$36, O17)</f>
        <v>0</v>
      </c>
      <c r="Q17" s="0" t="n">
        <f aca="false">COUNTIFS($H$2:$H$36, O17, $L$2:$L$36, "=Living")</f>
        <v>0</v>
      </c>
      <c r="R17" s="0" t="n">
        <f aca="false">COUNTIFS($H$2:$H$36, O17, $L$2:$L$36, "=Dead")</f>
        <v>0</v>
      </c>
      <c r="S17" s="7" t="n">
        <f aca="false">INDEX(LookupTable!B:B, MATCH(plot1!$O17,LookupTable!A:A,0))</f>
        <v>0.0778</v>
      </c>
      <c r="T17" s="7" t="n">
        <f aca="false">INDEX(LookupTable!C:C, MATCH(plot1!$O17,LookupTable!A:A,0))</f>
        <v>2.4171</v>
      </c>
      <c r="U17" s="0" t="n">
        <f aca="false">SUMIF(H:H, O17, M:M)</f>
        <v>0</v>
      </c>
      <c r="V17" s="0" t="n">
        <f aca="false">SUMIFS(M:M, H:H, O17, L:L, "=Living" )</f>
        <v>0</v>
      </c>
      <c r="W17" s="0" t="n">
        <f aca="false">SUMIFS(M:M, H:H, O17, L:L, "=Dead" )</f>
        <v>0</v>
      </c>
    </row>
    <row r="18" customFormat="false" ht="15" hidden="false" customHeight="false" outlineLevel="0" collapsed="false">
      <c r="A18" s="0" t="s">
        <v>12</v>
      </c>
      <c r="B18" s="1" t="s">
        <v>36</v>
      </c>
      <c r="C18" s="2" t="n">
        <v>44678</v>
      </c>
      <c r="D18" s="0" t="s">
        <v>37</v>
      </c>
      <c r="E18" s="0" t="s">
        <v>15</v>
      </c>
      <c r="F18" s="0" t="s">
        <v>16</v>
      </c>
      <c r="G18" s="0" t="s">
        <v>17</v>
      </c>
      <c r="H18" s="0" t="s">
        <v>23</v>
      </c>
      <c r="I18" s="0" t="s">
        <v>19</v>
      </c>
      <c r="J18" s="0" t="n">
        <v>11.1</v>
      </c>
      <c r="L18" s="0" t="s">
        <v>20</v>
      </c>
      <c r="M18" s="0" t="n">
        <f aca="false">(INDEX(S:S,MATCH(H18,O:O,0)))*J18^(INDEX(T:T,MATCH(H18,O:O,0)))</f>
        <v>38.6575816092831</v>
      </c>
      <c r="O18" s="0" t="s">
        <v>75</v>
      </c>
      <c r="P18" s="0" t="n">
        <f aca="false">COUNTIF($H$2:$H$36, O18)</f>
        <v>0</v>
      </c>
      <c r="Q18" s="0" t="n">
        <f aca="false">COUNTIFS($H$2:$H$36, O18, $L$2:$L$36, "=Living")</f>
        <v>0</v>
      </c>
      <c r="R18" s="0" t="n">
        <f aca="false">COUNTIFS($H$2:$H$36, O18, $L$2:$L$36, "=Dead")</f>
        <v>0</v>
      </c>
      <c r="S18" s="7" t="n">
        <f aca="false">INDEX(LookupTable!B:B, MATCH(plot1!$O18,LookupTable!A:A,0))</f>
        <v>0.2066</v>
      </c>
      <c r="T18" s="7" t="n">
        <f aca="false">INDEX(LookupTable!C:C, MATCH(plot1!$O18,LookupTable!A:A,0))</f>
        <v>2.183</v>
      </c>
      <c r="U18" s="0" t="n">
        <f aca="false">SUMIF(H:H, O18, M:M)</f>
        <v>0</v>
      </c>
      <c r="V18" s="0" t="n">
        <f aca="false">SUMIFS(M:M, H:H, O18, L:L, "=Living" )</f>
        <v>0</v>
      </c>
      <c r="W18" s="0" t="n">
        <f aca="false">SUMIFS(M:M, H:H, O18, L:L, "=Dead" )</f>
        <v>0</v>
      </c>
    </row>
    <row r="19" customFormat="false" ht="15" hidden="false" customHeight="false" outlineLevel="0" collapsed="false">
      <c r="A19" s="0" t="s">
        <v>12</v>
      </c>
      <c r="B19" s="1" t="s">
        <v>36</v>
      </c>
      <c r="C19" s="2" t="n">
        <v>44678</v>
      </c>
      <c r="D19" s="0" t="s">
        <v>37</v>
      </c>
      <c r="E19" s="0" t="s">
        <v>15</v>
      </c>
      <c r="F19" s="0" t="s">
        <v>16</v>
      </c>
      <c r="G19" s="0" t="s">
        <v>17</v>
      </c>
      <c r="H19" s="0" t="s">
        <v>23</v>
      </c>
      <c r="I19" s="0" t="s">
        <v>19</v>
      </c>
      <c r="J19" s="0" t="n">
        <v>34.2</v>
      </c>
      <c r="K19" s="0" t="n">
        <v>20.5</v>
      </c>
      <c r="L19" s="0" t="s">
        <v>20</v>
      </c>
      <c r="M19" s="0" t="n">
        <f aca="false">(INDEX(S:S,MATCH(H19,O:O,0)))*J19^(INDEX(T:T,MATCH(H19,O:O,0)))</f>
        <v>477.20418733933</v>
      </c>
      <c r="O19" s="0" t="s">
        <v>76</v>
      </c>
      <c r="P19" s="0" t="n">
        <f aca="false">COUNTIF($H$2:$H$36, O19)</f>
        <v>0</v>
      </c>
      <c r="Q19" s="0" t="n">
        <f aca="false">COUNTIFS($H$2:$H$36, O19, $L$2:$L$36, "=Living")</f>
        <v>0</v>
      </c>
      <c r="R19" s="0" t="n">
        <f aca="false">COUNTIFS($H$2:$H$36, O19, $L$2:$L$36, "=Dead")</f>
        <v>0</v>
      </c>
      <c r="S19" s="7" t="n">
        <f aca="false">INDEX(LookupTable!B:B, MATCH(plot1!$O19,LookupTable!A:A,0))</f>
        <v>0.0839</v>
      </c>
      <c r="T19" s="7" t="n">
        <f aca="false">INDEX(LookupTable!C:C, MATCH(plot1!$O19,LookupTable!A:A,0))</f>
        <v>2.23</v>
      </c>
      <c r="U19" s="0" t="n">
        <f aca="false">SUMIF(H:H, O19, M:M)</f>
        <v>0</v>
      </c>
      <c r="V19" s="0" t="n">
        <f aca="false">SUMIFS(M:M, H:H, O19, L:L, "=Living" )</f>
        <v>0</v>
      </c>
      <c r="W19" s="0" t="n">
        <f aca="false">SUMIFS(M:M, H:H, O19, L:L, "=Dead" )</f>
        <v>0</v>
      </c>
    </row>
    <row r="20" customFormat="false" ht="15" hidden="false" customHeight="false" outlineLevel="0" collapsed="false">
      <c r="A20" s="0" t="s">
        <v>12</v>
      </c>
      <c r="B20" s="1" t="s">
        <v>36</v>
      </c>
      <c r="C20" s="2" t="n">
        <v>44678</v>
      </c>
      <c r="D20" s="0" t="s">
        <v>37</v>
      </c>
      <c r="E20" s="0" t="s">
        <v>15</v>
      </c>
      <c r="F20" s="0" t="s">
        <v>16</v>
      </c>
      <c r="G20" s="0" t="s">
        <v>17</v>
      </c>
      <c r="H20" s="0" t="s">
        <v>23</v>
      </c>
      <c r="I20" s="0" t="s">
        <v>19</v>
      </c>
      <c r="J20" s="0" t="n">
        <v>7.9</v>
      </c>
      <c r="L20" s="0" t="s">
        <v>20</v>
      </c>
      <c r="M20" s="0" t="n">
        <f aca="false">(INDEX(S:S,MATCH(H20,O:O,0)))*J20^(INDEX(T:T,MATCH(H20,O:O,0)))</f>
        <v>18.0871727382604</v>
      </c>
      <c r="O20" s="0" t="s">
        <v>25</v>
      </c>
      <c r="P20" s="0" t="n">
        <f aca="false">COUNTIF($H$2:$H$36, O20)</f>
        <v>1</v>
      </c>
      <c r="Q20" s="0" t="n">
        <f aca="false">COUNTIFS($H$2:$H$36, O20, $L$2:$L$36, "=Living")</f>
        <v>1</v>
      </c>
      <c r="R20" s="0" t="n">
        <f aca="false">COUNTIFS($H$2:$H$36, O20, $L$2:$L$36, "=Dead")</f>
        <v>0</v>
      </c>
      <c r="S20" s="7" t="n">
        <f aca="false">INDEX(LookupTable!B:B, MATCH(plot1!$O20,LookupTable!A:A,0))</f>
        <v>0.1599</v>
      </c>
      <c r="T20" s="7" t="n">
        <f aca="false">INDEX(LookupTable!C:C, MATCH(plot1!$O20,LookupTable!A:A,0))</f>
        <v>2.3376</v>
      </c>
      <c r="U20" s="0" t="n">
        <f aca="false">SUMIF(H:H, O20, M:M)</f>
        <v>1604.60832973591</v>
      </c>
      <c r="V20" s="0" t="n">
        <f aca="false">SUMIFS(M:M, H:H, O20, L:L, "=Living" )</f>
        <v>1604.60832973591</v>
      </c>
      <c r="W20" s="0" t="n">
        <f aca="false">SUMIFS(M:M, H:H, O20, L:L, "=Dead" )</f>
        <v>0</v>
      </c>
    </row>
    <row r="21" customFormat="false" ht="15" hidden="false" customHeight="false" outlineLevel="0" collapsed="false">
      <c r="A21" s="0" t="s">
        <v>12</v>
      </c>
      <c r="B21" s="1" t="s">
        <v>36</v>
      </c>
      <c r="C21" s="2" t="n">
        <v>44678</v>
      </c>
      <c r="D21" s="0" t="s">
        <v>37</v>
      </c>
      <c r="E21" s="0" t="s">
        <v>15</v>
      </c>
      <c r="F21" s="0" t="s">
        <v>16</v>
      </c>
      <c r="G21" s="0" t="s">
        <v>17</v>
      </c>
      <c r="H21" s="0" t="s">
        <v>23</v>
      </c>
      <c r="I21" s="0" t="s">
        <v>19</v>
      </c>
      <c r="J21" s="0" t="n">
        <v>8.2</v>
      </c>
      <c r="K21" s="0" t="n">
        <v>8</v>
      </c>
      <c r="L21" s="0" t="s">
        <v>20</v>
      </c>
      <c r="M21" s="0" t="n">
        <f aca="false">(INDEX(S:S,MATCH(H21,O:O,0)))*J21^(INDEX(T:T,MATCH(H21,O:O,0)))</f>
        <v>19.6572245373741</v>
      </c>
      <c r="O21" s="0" t="s">
        <v>26</v>
      </c>
      <c r="P21" s="0" t="n">
        <f aca="false">COUNTIF($H$2:$H$36, O21)</f>
        <v>0</v>
      </c>
      <c r="Q21" s="0" t="n">
        <f aca="false">COUNTIFS($H$2:$H$36, O21, $L$2:$L$36, "=Living")</f>
        <v>0</v>
      </c>
      <c r="R21" s="0" t="n">
        <f aca="false">COUNTIFS($H$2:$H$36, O21, $L$2:$L$36, "=Dead")</f>
        <v>0</v>
      </c>
      <c r="S21" s="7" t="n">
        <f aca="false">INDEX(LookupTable!B:B, MATCH(plot1!$O21,LookupTable!A:A,0))</f>
        <v>0.1535</v>
      </c>
      <c r="T21" s="7" t="n">
        <f aca="false">INDEX(LookupTable!C:C, MATCH(plot1!$O21,LookupTable!A:A,0))</f>
        <v>2.3213</v>
      </c>
      <c r="U21" s="0" t="n">
        <f aca="false">SUMIF(H:H, O21, M:M)</f>
        <v>0</v>
      </c>
      <c r="V21" s="0" t="n">
        <f aca="false">SUMIFS(M:M, H:H, O21, L:L, "=Living" )</f>
        <v>0</v>
      </c>
      <c r="W21" s="0" t="n">
        <f aca="false">SUMIFS(M:M, H:H, O21, L:L, "=Dead" )</f>
        <v>0</v>
      </c>
    </row>
    <row r="22" customFormat="false" ht="15" hidden="false" customHeight="false" outlineLevel="0" collapsed="false">
      <c r="A22" s="0" t="s">
        <v>12</v>
      </c>
      <c r="B22" s="1" t="s">
        <v>36</v>
      </c>
      <c r="C22" s="2" t="n">
        <v>44678</v>
      </c>
      <c r="D22" s="0" t="s">
        <v>37</v>
      </c>
      <c r="E22" s="0" t="s">
        <v>15</v>
      </c>
      <c r="F22" s="0" t="s">
        <v>16</v>
      </c>
      <c r="G22" s="0" t="s">
        <v>17</v>
      </c>
      <c r="H22" s="0" t="s">
        <v>23</v>
      </c>
      <c r="I22" s="0" t="s">
        <v>19</v>
      </c>
      <c r="J22" s="0" t="n">
        <v>13.4</v>
      </c>
      <c r="L22" s="0" t="s">
        <v>20</v>
      </c>
      <c r="M22" s="0" t="n">
        <f aca="false">(INDEX(S:S,MATCH(H22,O:O,0)))*J22^(INDEX(T:T,MATCH(H22,O:O,0)))</f>
        <v>58.8689374655376</v>
      </c>
      <c r="O22" s="0" t="s">
        <v>27</v>
      </c>
      <c r="P22" s="0" t="n">
        <f aca="false">COUNTIF($H$2:$H$36, O22)</f>
        <v>1</v>
      </c>
      <c r="Q22" s="0" t="n">
        <f aca="false">COUNTIFS($H$2:$H$36, O22, $L$2:$L$36, "=Living")</f>
        <v>1</v>
      </c>
      <c r="R22" s="0" t="n">
        <f aca="false">COUNTIFS($H$2:$H$36, O22, $L$2:$L$36, "=Dead")</f>
        <v>0</v>
      </c>
      <c r="S22" s="7" t="n">
        <f aca="false">INDEX(LookupTable!B:B, MATCH(plot1!$O22,LookupTable!A:A,0))</f>
        <v>0.0472</v>
      </c>
      <c r="T22" s="7" t="n">
        <f aca="false">INDEX(LookupTable!C:C, MATCH(plot1!$O22,LookupTable!A:A,0))</f>
        <v>2.701</v>
      </c>
      <c r="U22" s="0" t="n">
        <f aca="false">SUMIF(H:H, O22, M:M)</f>
        <v>152.105233812727</v>
      </c>
      <c r="V22" s="0" t="n">
        <f aca="false">SUMIFS(M:M, H:H, O22, L:L, "=Living" )</f>
        <v>152.105233812727</v>
      </c>
      <c r="W22" s="0" t="n">
        <f aca="false">SUMIFS(M:M, H:H, O22, L:L, "=Dead" )</f>
        <v>0</v>
      </c>
    </row>
    <row r="23" customFormat="false" ht="15" hidden="false" customHeight="false" outlineLevel="0" collapsed="false">
      <c r="A23" s="0" t="s">
        <v>12</v>
      </c>
      <c r="B23" s="1" t="s">
        <v>36</v>
      </c>
      <c r="C23" s="2" t="n">
        <v>44678</v>
      </c>
      <c r="D23" s="0" t="s">
        <v>37</v>
      </c>
      <c r="E23" s="0" t="s">
        <v>15</v>
      </c>
      <c r="F23" s="0" t="s">
        <v>16</v>
      </c>
      <c r="G23" s="0" t="s">
        <v>17</v>
      </c>
      <c r="H23" s="0" t="s">
        <v>23</v>
      </c>
      <c r="I23" s="0" t="s">
        <v>19</v>
      </c>
      <c r="J23" s="0" t="n">
        <v>10.2</v>
      </c>
      <c r="L23" s="0" t="s">
        <v>20</v>
      </c>
      <c r="M23" s="0" t="n">
        <f aca="false">(INDEX(S:S,MATCH(H23,O:O,0)))*J23^(INDEX(T:T,MATCH(H23,O:O,0)))</f>
        <v>32.005009775441</v>
      </c>
      <c r="O23" s="0" t="s">
        <v>77</v>
      </c>
      <c r="P23" s="0" t="n">
        <f aca="false">COUNTIF($H$2:$H$36, O23)</f>
        <v>0</v>
      </c>
      <c r="Q23" s="0" t="n">
        <f aca="false">COUNTIFS($H$2:$H$36, O23, $L$2:$L$36, "=Living")</f>
        <v>0</v>
      </c>
      <c r="R23" s="0" t="n">
        <f aca="false">COUNTIFS($H$2:$H$36, O23, $L$2:$L$36, "=Dead")</f>
        <v>0</v>
      </c>
      <c r="S23" s="7" t="n">
        <f aca="false">INDEX(LookupTable!B:B, MATCH(plot1!$O23,LookupTable!A:A,0))</f>
        <v>0.0696</v>
      </c>
      <c r="T23" s="7" t="n">
        <f aca="false">INDEX(LookupTable!C:C, MATCH(plot1!$O23,LookupTable!A:A,0))</f>
        <v>2.449</v>
      </c>
      <c r="U23" s="0" t="n">
        <f aca="false">SUMIF(H:H, O23, M:M)</f>
        <v>0</v>
      </c>
      <c r="V23" s="0" t="n">
        <f aca="false">SUMIFS(M:M, H:H, O23, L:L, "=Living" )</f>
        <v>0</v>
      </c>
      <c r="W23" s="0" t="n">
        <f aca="false">SUMIFS(M:M, H:H, O23, L:L, "=Dead" )</f>
        <v>0</v>
      </c>
    </row>
    <row r="24" customFormat="false" ht="15" hidden="false" customHeight="false" outlineLevel="0" collapsed="false">
      <c r="A24" s="0" t="s">
        <v>12</v>
      </c>
      <c r="B24" s="1" t="s">
        <v>36</v>
      </c>
      <c r="C24" s="2" t="n">
        <v>44678</v>
      </c>
      <c r="D24" s="0" t="s">
        <v>37</v>
      </c>
      <c r="E24" s="0" t="s">
        <v>15</v>
      </c>
      <c r="F24" s="0" t="s">
        <v>16</v>
      </c>
      <c r="G24" s="0" t="s">
        <v>17</v>
      </c>
      <c r="H24" s="0" t="s">
        <v>23</v>
      </c>
      <c r="I24" s="0" t="s">
        <v>19</v>
      </c>
      <c r="J24" s="0" t="n">
        <v>6.8</v>
      </c>
      <c r="L24" s="0" t="s">
        <v>20</v>
      </c>
      <c r="M24" s="0" t="n">
        <f aca="false">(INDEX(S:S,MATCH(H24,O:O,0)))*J24^(INDEX(T:T,MATCH(H24,O:O,0)))</f>
        <v>12.9400437955972</v>
      </c>
      <c r="O24" s="8" t="s">
        <v>78</v>
      </c>
      <c r="P24" s="0" t="n">
        <f aca="false">COUNTIF($H$2:$H$36, O24)</f>
        <v>0</v>
      </c>
      <c r="Q24" s="0" t="n">
        <f aca="false">COUNTIFS($H$2:$H$36, O24, $L$2:$L$36, "=Living")</f>
        <v>0</v>
      </c>
      <c r="R24" s="0" t="n">
        <f aca="false">COUNTIFS($H$2:$H$36, O24, $L$2:$L$36, "=Dead")</f>
        <v>0</v>
      </c>
      <c r="S24" s="7" t="n">
        <f aca="false">INDEX(LookupTable!B:B, MATCH(plot1!$O24,LookupTable!A:A,0))</f>
        <v>0.1684</v>
      </c>
      <c r="T24" s="7" t="n">
        <f aca="false">INDEX(LookupTable!C:C, MATCH(plot1!$O24,LookupTable!A:A,0))</f>
        <v>2.415</v>
      </c>
      <c r="U24" s="0" t="n">
        <f aca="false">SUMIF(H:H, O24, M:M)</f>
        <v>0</v>
      </c>
      <c r="V24" s="0" t="n">
        <f aca="false">SUMIFS(M:M, H:H, O24, L:L, "=Living" )</f>
        <v>0</v>
      </c>
      <c r="W24" s="0" t="n">
        <f aca="false">SUMIFS(M:M, H:H, O24, L:L, "=Dead" )</f>
        <v>0</v>
      </c>
    </row>
    <row r="25" customFormat="false" ht="15" hidden="false" customHeight="false" outlineLevel="0" collapsed="false">
      <c r="A25" s="0" t="s">
        <v>12</v>
      </c>
      <c r="B25" s="1" t="s">
        <v>36</v>
      </c>
      <c r="C25" s="2" t="n">
        <v>44678</v>
      </c>
      <c r="D25" s="0" t="s">
        <v>37</v>
      </c>
      <c r="E25" s="0" t="s">
        <v>15</v>
      </c>
      <c r="F25" s="0" t="s">
        <v>16</v>
      </c>
      <c r="G25" s="0" t="s">
        <v>17</v>
      </c>
      <c r="H25" s="0" t="s">
        <v>23</v>
      </c>
      <c r="I25" s="0" t="s">
        <v>19</v>
      </c>
      <c r="J25" s="0" t="n">
        <v>7</v>
      </c>
      <c r="L25" s="0" t="s">
        <v>20</v>
      </c>
      <c r="M25" s="0" t="n">
        <f aca="false">(INDEX(S:S,MATCH(H25,O:O,0)))*J25^(INDEX(T:T,MATCH(H25,O:O,0)))</f>
        <v>13.8055051763058</v>
      </c>
      <c r="O25" s="8" t="s">
        <v>79</v>
      </c>
      <c r="P25" s="0" t="n">
        <f aca="false">COUNTIF($H$2:$H$36, O25)</f>
        <v>0</v>
      </c>
      <c r="Q25" s="0" t="n">
        <f aca="false">COUNTIFS($H$2:$H$36, O25, $L$2:$L$36, "=Living")</f>
        <v>0</v>
      </c>
      <c r="R25" s="0" t="n">
        <f aca="false">COUNTIFS($H$2:$H$36, O25, $L$2:$L$36, "=Dead")</f>
        <v>0</v>
      </c>
      <c r="S25" s="7" t="n">
        <f aca="false">INDEX(LookupTable!B:B, MATCH(plot1!$O25,LookupTable!A:A,0))</f>
        <v>0.1599</v>
      </c>
      <c r="T25" s="7" t="n">
        <f aca="false">INDEX(LookupTable!C:C, MATCH(plot1!$O25,LookupTable!A:A,0))</f>
        <v>2.3376</v>
      </c>
      <c r="U25" s="0" t="n">
        <f aca="false">SUMIF(H:H, O25, M:M)</f>
        <v>0</v>
      </c>
      <c r="V25" s="0" t="n">
        <f aca="false">SUMIFS(M:M, H:H, O25, L:L, "=Living" )</f>
        <v>0</v>
      </c>
      <c r="W25" s="0" t="n">
        <f aca="false">SUMIFS(M:M, H:H, O25, L:L, "=Dead" )</f>
        <v>0</v>
      </c>
    </row>
    <row r="26" customFormat="false" ht="15" hidden="false" customHeight="false" outlineLevel="0" collapsed="false">
      <c r="A26" s="0" t="s">
        <v>12</v>
      </c>
      <c r="B26" s="1" t="s">
        <v>36</v>
      </c>
      <c r="C26" s="2" t="n">
        <v>44678</v>
      </c>
      <c r="D26" s="0" t="s">
        <v>37</v>
      </c>
      <c r="E26" s="0" t="s">
        <v>15</v>
      </c>
      <c r="F26" s="0" t="s">
        <v>16</v>
      </c>
      <c r="G26" s="0" t="s">
        <v>17</v>
      </c>
      <c r="H26" s="0" t="s">
        <v>23</v>
      </c>
      <c r="I26" s="0" t="s">
        <v>19</v>
      </c>
      <c r="J26" s="0" t="n">
        <v>6.2</v>
      </c>
      <c r="L26" s="0" t="s">
        <v>20</v>
      </c>
      <c r="M26" s="0" t="n">
        <f aca="false">(INDEX(S:S,MATCH(H26,O:O,0)))*J26^(INDEX(T:T,MATCH(H26,O:O,0)))</f>
        <v>10.5278076111527</v>
      </c>
      <c r="O26" s="8" t="s">
        <v>80</v>
      </c>
      <c r="P26" s="0" t="n">
        <f aca="false">COUNTIF($H$2:$H$36, O26)</f>
        <v>0</v>
      </c>
      <c r="Q26" s="0" t="n">
        <f aca="false">COUNTIFS($H$2:$H$36, O26, $L$2:$L$36, "=Living")</f>
        <v>0</v>
      </c>
      <c r="R26" s="0" t="n">
        <f aca="false">COUNTIFS($H$2:$H$36, O26, $L$2:$L$36, "=Dead")</f>
        <v>0</v>
      </c>
      <c r="S26" s="7" t="n">
        <f aca="false">INDEX(LookupTable!B:B, MATCH(plot1!$O26,LookupTable!A:A,0))</f>
        <v>0.0792</v>
      </c>
      <c r="T26" s="7" t="n">
        <f aca="false">INDEX(LookupTable!C:C, MATCH(plot1!$O26,LookupTable!A:A,0))</f>
        <v>2.6349</v>
      </c>
      <c r="U26" s="0" t="n">
        <f aca="false">SUMIF(H:H, O26, M:M)</f>
        <v>0</v>
      </c>
      <c r="V26" s="0" t="n">
        <f aca="false">SUMIFS(M:M, H:H, O26, L:L, "=Living" )</f>
        <v>0</v>
      </c>
      <c r="W26" s="0" t="n">
        <f aca="false">SUMIFS(M:M, H:H, O26, L:L, "=Dead" )</f>
        <v>0</v>
      </c>
    </row>
    <row r="27" customFormat="false" ht="15" hidden="false" customHeight="false" outlineLevel="0" collapsed="false">
      <c r="A27" s="0" t="s">
        <v>12</v>
      </c>
      <c r="B27" s="1" t="s">
        <v>36</v>
      </c>
      <c r="C27" s="2" t="n">
        <v>44678</v>
      </c>
      <c r="D27" s="0" t="s">
        <v>37</v>
      </c>
      <c r="E27" s="0" t="s">
        <v>15</v>
      </c>
      <c r="F27" s="0" t="s">
        <v>16</v>
      </c>
      <c r="G27" s="0" t="s">
        <v>17</v>
      </c>
      <c r="H27" s="0" t="s">
        <v>23</v>
      </c>
      <c r="I27" s="0" t="s">
        <v>19</v>
      </c>
      <c r="J27" s="0" t="n">
        <v>6.6</v>
      </c>
      <c r="L27" s="0" t="s">
        <v>20</v>
      </c>
      <c r="M27" s="0" t="n">
        <f aca="false">(INDEX(S:S,MATCH(H27,O:O,0)))*J27^(INDEX(T:T,MATCH(H27,O:O,0)))</f>
        <v>12.1054173305965</v>
      </c>
      <c r="O27" s="8" t="s">
        <v>42</v>
      </c>
      <c r="P27" s="0" t="n">
        <f aca="false">COUNTIF($H$2:$H$36, O27)</f>
        <v>0</v>
      </c>
      <c r="Q27" s="0" t="n">
        <f aca="false">COUNTIFS($H$2:$H$36, O27, $L$2:$L$36, "=Living")</f>
        <v>0</v>
      </c>
      <c r="R27" s="0" t="n">
        <f aca="false">COUNTIFS($H$2:$H$36, O27, $L$2:$L$36, "=Dead")</f>
        <v>0</v>
      </c>
      <c r="S27" s="7" t="n">
        <f aca="false">INDEX(LookupTable!B:B, MATCH(plot1!$O27,LookupTable!A:A,0))</f>
        <v>0.0792</v>
      </c>
      <c r="T27" s="7" t="n">
        <f aca="false">INDEX(LookupTable!C:C, MATCH(plot1!$O27,LookupTable!A:A,0))</f>
        <v>2.6349</v>
      </c>
      <c r="U27" s="0" t="n">
        <f aca="false">SUMIF(H:H, O27, M:M)</f>
        <v>0</v>
      </c>
      <c r="V27" s="0" t="n">
        <f aca="false">SUMIFS(M:M, H:H, O27, L:L, "=Living" )</f>
        <v>0</v>
      </c>
      <c r="W27" s="0" t="n">
        <f aca="false">SUMIFS(M:M, H:H, O27, L:L, "=Dead" )</f>
        <v>0</v>
      </c>
    </row>
    <row r="28" customFormat="false" ht="15" hidden="false" customHeight="false" outlineLevel="0" collapsed="false">
      <c r="A28" s="0" t="s">
        <v>12</v>
      </c>
      <c r="B28" s="1" t="s">
        <v>36</v>
      </c>
      <c r="C28" s="2" t="n">
        <v>44678</v>
      </c>
      <c r="D28" s="0" t="s">
        <v>37</v>
      </c>
      <c r="E28" s="0" t="s">
        <v>15</v>
      </c>
      <c r="F28" s="0" t="s">
        <v>16</v>
      </c>
      <c r="G28" s="0" t="s">
        <v>17</v>
      </c>
      <c r="H28" s="0" t="s">
        <v>23</v>
      </c>
      <c r="I28" s="0" t="s">
        <v>19</v>
      </c>
      <c r="J28" s="0" t="n">
        <v>6.9</v>
      </c>
      <c r="L28" s="0" t="s">
        <v>20</v>
      </c>
      <c r="M28" s="0" t="n">
        <f aca="false">(INDEX(S:S,MATCH(H28,O:O,0)))*J28^(INDEX(T:T,MATCH(H28,O:O,0)))</f>
        <v>13.3689069281022</v>
      </c>
      <c r="O28" s="8" t="s">
        <v>22</v>
      </c>
      <c r="P28" s="0" t="n">
        <f aca="false">COUNTIF($H$2:$H$36, O28)</f>
        <v>2</v>
      </c>
      <c r="Q28" s="0" t="n">
        <f aca="false">COUNTIFS($H$2:$H$36, O28, $L$2:$L$36, "=Living")</f>
        <v>2</v>
      </c>
      <c r="R28" s="0" t="n">
        <f aca="false">COUNTIFS($H$2:$H$36, O28, $L$2:$L$36, "=Dead")</f>
        <v>0</v>
      </c>
      <c r="S28" s="7" t="n">
        <f aca="false">INDEX(LookupTable!B:B, MATCH(plot1!$O28,LookupTable!A:A,0))</f>
        <v>0.0792</v>
      </c>
      <c r="T28" s="7" t="n">
        <f aca="false">INDEX(LookupTable!C:C, MATCH(plot1!$O28,LookupTable!A:A,0))</f>
        <v>2.6349</v>
      </c>
      <c r="U28" s="0" t="n">
        <f aca="false">SUMIF(H:H, O28, M:M)</f>
        <v>385.40883629138</v>
      </c>
      <c r="V28" s="0" t="n">
        <f aca="false">SUMIFS(M:M, H:H, O28, L:L, "=Living" )</f>
        <v>385.40883629138</v>
      </c>
      <c r="W28" s="0" t="n">
        <f aca="false">SUMIFS(M:M, H:H, O28, L:L, "=Dead" )</f>
        <v>0</v>
      </c>
    </row>
    <row r="29" customFormat="false" ht="15" hidden="false" customHeight="false" outlineLevel="0" collapsed="false">
      <c r="A29" s="0" t="s">
        <v>12</v>
      </c>
      <c r="B29" s="1" t="s">
        <v>36</v>
      </c>
      <c r="C29" s="2" t="n">
        <v>44678</v>
      </c>
      <c r="D29" s="0" t="s">
        <v>37</v>
      </c>
      <c r="E29" s="0" t="s">
        <v>15</v>
      </c>
      <c r="F29" s="0" t="s">
        <v>16</v>
      </c>
      <c r="G29" s="0" t="s">
        <v>17</v>
      </c>
      <c r="H29" s="0" t="s">
        <v>23</v>
      </c>
      <c r="I29" s="0" t="s">
        <v>19</v>
      </c>
      <c r="J29" s="0" t="n">
        <v>14.8</v>
      </c>
      <c r="L29" s="0" t="s">
        <v>20</v>
      </c>
      <c r="M29" s="0" t="n">
        <f aca="false">(INDEX(S:S,MATCH(H29,O:O,0)))*J29^(INDEX(T:T,MATCH(H29,O:O,0)))</f>
        <v>73.4975488780246</v>
      </c>
      <c r="O29" s="8" t="s">
        <v>43</v>
      </c>
      <c r="P29" s="0" t="n">
        <f aca="false">COUNTIF($H$2:$H$36, O29)</f>
        <v>0</v>
      </c>
      <c r="Q29" s="0" t="n">
        <f aca="false">COUNTIFS($H$2:$H$36, O29, $L$2:$L$36, "=Living")</f>
        <v>0</v>
      </c>
      <c r="R29" s="0" t="n">
        <f aca="false">COUNTIFS($H$2:$H$36, O29, $L$2:$L$36, "=Dead")</f>
        <v>0</v>
      </c>
      <c r="S29" s="7" t="n">
        <f aca="false">INDEX(LookupTable!B:B, MATCH(plot1!$O29,LookupTable!A:A,0))</f>
        <v>0.0792</v>
      </c>
      <c r="T29" s="7" t="n">
        <f aca="false">INDEX(LookupTable!C:C, MATCH(plot1!$O29,LookupTable!A:A,0))</f>
        <v>2.6349</v>
      </c>
      <c r="U29" s="0" t="n">
        <f aca="false">SUMIF(H:H, O29, M:M)</f>
        <v>0</v>
      </c>
      <c r="V29" s="0" t="n">
        <f aca="false">SUMIFS(M:M, H:H, O29, L:L, "=Living" )</f>
        <v>0</v>
      </c>
      <c r="W29" s="0" t="n">
        <f aca="false">SUMIFS(M:M, H:H, O29, L:L, "=Dead" )</f>
        <v>0</v>
      </c>
    </row>
    <row r="30" customFormat="false" ht="15" hidden="false" customHeight="false" outlineLevel="0" collapsed="false">
      <c r="A30" s="0" t="s">
        <v>12</v>
      </c>
      <c r="B30" s="1" t="s">
        <v>36</v>
      </c>
      <c r="C30" s="2" t="n">
        <v>44678</v>
      </c>
      <c r="D30" s="0" t="s">
        <v>37</v>
      </c>
      <c r="E30" s="0" t="s">
        <v>15</v>
      </c>
      <c r="F30" s="0" t="s">
        <v>16</v>
      </c>
      <c r="G30" s="0" t="s">
        <v>17</v>
      </c>
      <c r="H30" s="0" t="s">
        <v>23</v>
      </c>
      <c r="I30" s="0" t="s">
        <v>19</v>
      </c>
      <c r="J30" s="0" t="n">
        <v>15.7</v>
      </c>
      <c r="L30" s="0" t="s">
        <v>21</v>
      </c>
      <c r="M30" s="0" t="n">
        <f aca="false">(INDEX(S:S,MATCH(H30,O:O,0)))*J30^(INDEX(T:T,MATCH(H30,O:O,0)))</f>
        <v>83.8557068772301</v>
      </c>
      <c r="O30" s="8" t="s">
        <v>81</v>
      </c>
      <c r="P30" s="0" t="n">
        <f aca="false">COUNTIF($H$2:$H$36, O30)</f>
        <v>0</v>
      </c>
      <c r="Q30" s="0" t="n">
        <f aca="false">COUNTIFS($H$2:$H$36, O30, $L$2:$L$36, "=Living")</f>
        <v>0</v>
      </c>
      <c r="R30" s="0" t="n">
        <f aca="false">COUNTIFS($H$2:$H$36, O30, $L$2:$L$36, "=Dead")</f>
        <v>0</v>
      </c>
      <c r="S30" s="7" t="n">
        <f aca="false">INDEX(LookupTable!B:B, MATCH(plot1!$O30,LookupTable!A:A,0))</f>
        <v>0.1634</v>
      </c>
      <c r="T30" s="7" t="n">
        <f aca="false">INDEX(LookupTable!C:C, MATCH(plot1!$O30,LookupTable!A:A,0))</f>
        <v>2.348</v>
      </c>
      <c r="U30" s="0" t="n">
        <f aca="false">SUMIF(H:H, O30, M:M)</f>
        <v>0</v>
      </c>
      <c r="V30" s="0" t="n">
        <f aca="false">SUMIFS(M:M, H:H, O30, L:L, "=Living" )</f>
        <v>0</v>
      </c>
      <c r="W30" s="0" t="n">
        <f aca="false">SUMIFS(M:M, H:H, O30, L:L, "=Dead" )</f>
        <v>0</v>
      </c>
    </row>
    <row r="31" customFormat="false" ht="15" hidden="false" customHeight="false" outlineLevel="0" collapsed="false">
      <c r="A31" s="0" t="s">
        <v>12</v>
      </c>
      <c r="B31" s="1" t="s">
        <v>36</v>
      </c>
      <c r="C31" s="2" t="n">
        <v>44678</v>
      </c>
      <c r="D31" s="0" t="s">
        <v>37</v>
      </c>
      <c r="E31" s="0" t="s">
        <v>15</v>
      </c>
      <c r="F31" s="0" t="s">
        <v>16</v>
      </c>
      <c r="G31" s="0" t="s">
        <v>17</v>
      </c>
      <c r="H31" s="0" t="s">
        <v>23</v>
      </c>
      <c r="I31" s="0" t="s">
        <v>19</v>
      </c>
      <c r="J31" s="0" t="n">
        <v>17.3</v>
      </c>
      <c r="L31" s="0" t="s">
        <v>21</v>
      </c>
      <c r="M31" s="0" t="n">
        <f aca="false">(INDEX(S:S,MATCH(H31,O:O,0)))*J31^(INDEX(T:T,MATCH(H31,O:O,0)))</f>
        <v>104.150775325064</v>
      </c>
      <c r="O31" s="8" t="s">
        <v>82</v>
      </c>
      <c r="P31" s="0" t="n">
        <f aca="false">COUNTIF($H$2:$H$36, O31)</f>
        <v>0</v>
      </c>
      <c r="Q31" s="0" t="n">
        <f aca="false">COUNTIFS($H$2:$H$36, O31, $L$2:$L$36, "=Living")</f>
        <v>0</v>
      </c>
      <c r="R31" s="0" t="n">
        <f aca="false">COUNTIFS($H$2:$H$36, O31, $L$2:$L$36, "=Dead")</f>
        <v>0</v>
      </c>
      <c r="S31" s="7" t="n">
        <f aca="false">INDEX(LookupTable!B:B, MATCH(plot1!$O31,LookupTable!A:A,0))</f>
        <v>0.1683</v>
      </c>
      <c r="T31" s="7" t="n">
        <f aca="false">INDEX(LookupTable!C:C, MATCH(plot1!$O31,LookupTable!A:A,0))</f>
        <v>2.1777</v>
      </c>
      <c r="U31" s="0" t="n">
        <f aca="false">SUMIF(H:H, O31, M:M)</f>
        <v>0</v>
      </c>
      <c r="V31" s="0" t="n">
        <f aca="false">SUMIFS(M:M, H:H, O31, L:L, "=Living" )</f>
        <v>0</v>
      </c>
      <c r="W31" s="0" t="n">
        <f aca="false">SUMIFS(M:M, H:H, O31, L:L, "=Dead" )</f>
        <v>0</v>
      </c>
    </row>
    <row r="32" customFormat="false" ht="15" hidden="false" customHeight="false" outlineLevel="0" collapsed="false">
      <c r="A32" s="0" t="s">
        <v>12</v>
      </c>
      <c r="B32" s="1" t="s">
        <v>36</v>
      </c>
      <c r="C32" s="2" t="n">
        <v>44678</v>
      </c>
      <c r="D32" s="0" t="s">
        <v>37</v>
      </c>
      <c r="E32" s="0" t="s">
        <v>15</v>
      </c>
      <c r="F32" s="0" t="s">
        <v>16</v>
      </c>
      <c r="G32" s="0" t="s">
        <v>17</v>
      </c>
      <c r="H32" s="0" t="s">
        <v>24</v>
      </c>
      <c r="I32" s="0" t="s">
        <v>19</v>
      </c>
      <c r="J32" s="0" t="n">
        <v>30.1</v>
      </c>
      <c r="K32" s="0" t="n">
        <v>17</v>
      </c>
      <c r="L32" s="0" t="s">
        <v>20</v>
      </c>
      <c r="M32" s="0" t="n">
        <f aca="false">(INDEX(S:S,MATCH(H32,O:O,0)))*J32^(INDEX(T:T,MATCH(H32,O:O,0)))</f>
        <v>550.683593694444</v>
      </c>
      <c r="O32" s="8" t="s">
        <v>39</v>
      </c>
      <c r="P32" s="0" t="n">
        <f aca="false">COUNTIF($H$2:$H$36, O32)</f>
        <v>1</v>
      </c>
      <c r="Q32" s="0" t="n">
        <f aca="false">COUNTIFS($H$2:$H$36, O32, $L$2:$L$36, "=Living")</f>
        <v>1</v>
      </c>
      <c r="R32" s="0" t="n">
        <f aca="false">COUNTIFS($H$2:$H$36, O32, $L$2:$L$36, "=Dead")</f>
        <v>0</v>
      </c>
      <c r="S32" s="7" t="n">
        <f aca="false">INDEX(LookupTable!B:B, MATCH(plot1!$O32,LookupTable!A:A,0))</f>
        <v>0.0554</v>
      </c>
      <c r="T32" s="7" t="n">
        <f aca="false">INDEX(LookupTable!C:C, MATCH(plot1!$O32,LookupTable!A:A,0))</f>
        <v>2.7276</v>
      </c>
      <c r="U32" s="0" t="n">
        <f aca="false">SUMIF(H:H, O32, M:M)</f>
        <v>1551.18942965429</v>
      </c>
      <c r="V32" s="0" t="n">
        <f aca="false">SUMIFS(M:M, H:H, O32, L:L, "=Living" )</f>
        <v>1551.18942965429</v>
      </c>
      <c r="W32" s="0" t="n">
        <f aca="false">SUMIFS(M:M, H:H, O32, L:L, "=Dead" )</f>
        <v>0</v>
      </c>
    </row>
    <row r="33" customFormat="false" ht="15" hidden="false" customHeight="false" outlineLevel="0" collapsed="false">
      <c r="A33" s="0" t="s">
        <v>12</v>
      </c>
      <c r="B33" s="1" t="s">
        <v>36</v>
      </c>
      <c r="C33" s="2" t="n">
        <v>44678</v>
      </c>
      <c r="D33" s="0" t="s">
        <v>37</v>
      </c>
      <c r="E33" s="0" t="s">
        <v>15</v>
      </c>
      <c r="F33" s="0" t="s">
        <v>16</v>
      </c>
      <c r="G33" s="0" t="s">
        <v>17</v>
      </c>
      <c r="H33" s="0" t="s">
        <v>24</v>
      </c>
      <c r="I33" s="0" t="s">
        <v>19</v>
      </c>
      <c r="J33" s="0" t="n">
        <v>36.4</v>
      </c>
      <c r="L33" s="0" t="s">
        <v>20</v>
      </c>
      <c r="M33" s="0" t="n">
        <f aca="false">(INDEX(S:S,MATCH(H33,O:O,0)))*J33^(INDEX(T:T,MATCH(H33,O:O,0)))</f>
        <v>912.910985434591</v>
      </c>
      <c r="O33" s="8" t="s">
        <v>83</v>
      </c>
      <c r="P33" s="0" t="n">
        <f aca="false">COUNTIF($H$2:$H$36, O33)</f>
        <v>0</v>
      </c>
      <c r="Q33" s="0" t="n">
        <f aca="false">COUNTIFS($H$2:$H$36, O33, $L$2:$L$36, "=Living")</f>
        <v>0</v>
      </c>
      <c r="R33" s="0" t="n">
        <f aca="false">COUNTIFS($H$2:$H$36, O33, $L$2:$L$36, "=Dead")</f>
        <v>0</v>
      </c>
      <c r="S33" s="7" t="n">
        <f aca="false">INDEX(LookupTable!B:B, MATCH(plot1!$O33,LookupTable!A:A,0))</f>
        <v>0.1634</v>
      </c>
      <c r="T33" s="7" t="n">
        <f aca="false">INDEX(LookupTable!C:C, MATCH(plot1!$O33,LookupTable!A:A,0))</f>
        <v>2.348</v>
      </c>
      <c r="U33" s="0" t="n">
        <f aca="false">SUMIF(H:H, O33, M:M)</f>
        <v>0</v>
      </c>
      <c r="V33" s="0" t="n">
        <f aca="false">SUMIFS(M:M, H:H, O33, L:L, "=Living" )</f>
        <v>0</v>
      </c>
      <c r="W33" s="0" t="n">
        <f aca="false">SUMIFS(M:M, H:H, O33, L:L, "=Dead" )</f>
        <v>0</v>
      </c>
    </row>
    <row r="34" customFormat="false" ht="15" hidden="false" customHeight="false" outlineLevel="0" collapsed="false">
      <c r="A34" s="0" t="s">
        <v>12</v>
      </c>
      <c r="B34" s="1" t="s">
        <v>36</v>
      </c>
      <c r="C34" s="2" t="n">
        <v>44678</v>
      </c>
      <c r="D34" s="0" t="s">
        <v>37</v>
      </c>
      <c r="E34" s="0" t="s">
        <v>15</v>
      </c>
      <c r="F34" s="0" t="s">
        <v>16</v>
      </c>
      <c r="G34" s="0" t="s">
        <v>17</v>
      </c>
      <c r="H34" s="0" t="s">
        <v>24</v>
      </c>
      <c r="I34" s="0" t="s">
        <v>19</v>
      </c>
      <c r="J34" s="0" t="n">
        <v>27.2</v>
      </c>
      <c r="L34" s="0" t="s">
        <v>20</v>
      </c>
      <c r="M34" s="0" t="n">
        <f aca="false">(INDEX(S:S,MATCH(H34,O:O,0)))*J34^(INDEX(T:T,MATCH(H34,O:O,0)))</f>
        <v>420.607820953637</v>
      </c>
      <c r="O34" s="8" t="s">
        <v>84</v>
      </c>
      <c r="P34" s="0" t="n">
        <f aca="false">COUNTIF($H$2:$H$36, O34)</f>
        <v>0</v>
      </c>
      <c r="Q34" s="0" t="n">
        <f aca="false">COUNTIFS($H$2:$H$36, O34, $L$2:$L$36, "=Living")</f>
        <v>0</v>
      </c>
      <c r="R34" s="0" t="n">
        <f aca="false">COUNTIFS($H$2:$H$36, O34, $L$2:$L$36, "=Dead")</f>
        <v>0</v>
      </c>
      <c r="S34" s="7" t="n">
        <f aca="false">INDEX(LookupTable!B:B, MATCH(plot1!$O34,LookupTable!A:A,0))</f>
        <v>0.0825</v>
      </c>
      <c r="T34" s="7" t="n">
        <f aca="false">INDEX(LookupTable!C:C, MATCH(plot1!$O34,LookupTable!A:A,0))</f>
        <v>2.468</v>
      </c>
      <c r="U34" s="0" t="n">
        <f aca="false">SUMIF(H:H, O34, M:M)</f>
        <v>0</v>
      </c>
      <c r="V34" s="0" t="n">
        <f aca="false">SUMIFS(M:M, H:H, O34, L:L, "=Living" )</f>
        <v>0</v>
      </c>
      <c r="W34" s="0" t="n">
        <f aca="false">SUMIFS(M:M, H:H, O34, L:L, "=Dead" )</f>
        <v>0</v>
      </c>
    </row>
    <row r="35" customFormat="false" ht="15" hidden="false" customHeight="false" outlineLevel="0" collapsed="false">
      <c r="A35" s="0" t="s">
        <v>12</v>
      </c>
      <c r="B35" s="1" t="s">
        <v>36</v>
      </c>
      <c r="C35" s="2" t="n">
        <v>44678</v>
      </c>
      <c r="D35" s="0" t="s">
        <v>37</v>
      </c>
      <c r="E35" s="0" t="s">
        <v>15</v>
      </c>
      <c r="F35" s="0" t="s">
        <v>16</v>
      </c>
      <c r="G35" s="0" t="s">
        <v>17</v>
      </c>
      <c r="H35" s="0" t="s">
        <v>25</v>
      </c>
      <c r="I35" s="0" t="s">
        <v>19</v>
      </c>
      <c r="J35" s="0" t="n">
        <v>51.5</v>
      </c>
      <c r="K35" s="0" t="n">
        <v>23</v>
      </c>
      <c r="L35" s="0" t="s">
        <v>20</v>
      </c>
      <c r="M35" s="0" t="n">
        <f aca="false">(INDEX(S:S,MATCH(H35,O:O,0)))*J35^(INDEX(T:T,MATCH(H35,O:O,0)))</f>
        <v>1604.60832973591</v>
      </c>
      <c r="O35" s="8" t="s">
        <v>85</v>
      </c>
      <c r="P35" s="0" t="n">
        <f aca="false">COUNTIF($H$2:$H$36, O35)</f>
        <v>0</v>
      </c>
      <c r="Q35" s="0" t="n">
        <f aca="false">COUNTIFS($H$2:$H$36, O35, $L$2:$L$36, "=Living")</f>
        <v>0</v>
      </c>
      <c r="R35" s="0" t="n">
        <f aca="false">COUNTIFS($H$2:$H$36, O35, $L$2:$L$36, "=Dead")</f>
        <v>0</v>
      </c>
      <c r="S35" s="7" t="n">
        <f aca="false">INDEX(LookupTable!B:B, MATCH(plot1!$O35,LookupTable!A:A,0))</f>
        <v>0.0946</v>
      </c>
      <c r="T35" s="7" t="n">
        <f aca="false">INDEX(LookupTable!C:C, MATCH(plot1!$O35,LookupTable!A:A,0))</f>
        <v>2.3572</v>
      </c>
      <c r="U35" s="0" t="n">
        <f aca="false">SUMIF(H:H, O35, M:M)</f>
        <v>0</v>
      </c>
      <c r="V35" s="0" t="n">
        <f aca="false">SUMIFS(M:M, H:H, O35, L:L, "=Living" )</f>
        <v>0</v>
      </c>
      <c r="W35" s="0" t="n">
        <f aca="false">SUMIFS(M:M, H:H, O35, L:L, "=Dead" )</f>
        <v>0</v>
      </c>
    </row>
    <row r="36" customFormat="false" ht="15" hidden="false" customHeight="false" outlineLevel="0" collapsed="false">
      <c r="A36" s="0" t="s">
        <v>12</v>
      </c>
      <c r="B36" s="1" t="s">
        <v>36</v>
      </c>
      <c r="C36" s="2" t="n">
        <v>44678</v>
      </c>
      <c r="D36" s="0" t="s">
        <v>37</v>
      </c>
      <c r="E36" s="0" t="s">
        <v>15</v>
      </c>
      <c r="F36" s="0" t="s">
        <v>16</v>
      </c>
      <c r="G36" s="0" t="s">
        <v>17</v>
      </c>
      <c r="H36" s="0" t="s">
        <v>27</v>
      </c>
      <c r="I36" s="0" t="s">
        <v>19</v>
      </c>
      <c r="J36" s="0" t="n">
        <v>19.9</v>
      </c>
      <c r="L36" s="0" t="s">
        <v>20</v>
      </c>
      <c r="M36" s="0" t="n">
        <f aca="false">(INDEX(S:S,MATCH(H36,O:O,0)))*J36^(INDEX(T:T,MATCH(H36,O:O,0)))</f>
        <v>152.105233812727</v>
      </c>
      <c r="O36" s="8" t="s">
        <v>86</v>
      </c>
      <c r="P36" s="0" t="n">
        <f aca="false">COUNTIF($H$2:$H$36, O36)</f>
        <v>0</v>
      </c>
      <c r="Q36" s="0" t="n">
        <f aca="false">COUNTIFS($H$2:$H$36, O36, $L$2:$L$36, "=Living")</f>
        <v>0</v>
      </c>
      <c r="R36" s="0" t="n">
        <f aca="false">COUNTIFS($H$2:$H$36, O36, $L$2:$L$36, "=Dead")</f>
        <v>0</v>
      </c>
      <c r="S36" s="7" t="n">
        <f aca="false">INDEX(LookupTable!B:B, MATCH(plot1!$O36,LookupTable!A:A,0))</f>
        <v>0.2065</v>
      </c>
      <c r="T36" s="7" t="n">
        <f aca="false">INDEX(LookupTable!C:C, MATCH(plot1!$O36,LookupTable!A:A,0))</f>
        <v>2.249</v>
      </c>
      <c r="U36" s="0" t="n">
        <f aca="false">SUMIF(H:H, O36, M:M)</f>
        <v>0</v>
      </c>
      <c r="V36" s="0" t="n">
        <f aca="false">SUMIFS(M:M, H:H, O36, L:L, "=Living" )</f>
        <v>0</v>
      </c>
      <c r="W36" s="0" t="n">
        <f aca="false">SUMIFS(M:M, H:H, O36, L:L, "=Dead" )</f>
        <v>0</v>
      </c>
    </row>
    <row r="37" customFormat="false" ht="15" hidden="false" customHeight="false" outlineLevel="0" collapsed="false">
      <c r="M37" s="0" t="e">
        <f aca="false">(INDEX(S:S,MATCH(H37,O:O,0)))*J37^(INDEX(T:T,MATCH(H37,O:O,0)))</f>
        <v>#N/A</v>
      </c>
      <c r="O37" s="8"/>
      <c r="P37" s="0" t="n">
        <f aca="false">COUNTIF($H$2:$H$36, O37)</f>
        <v>0</v>
      </c>
      <c r="Q37" s="0" t="n">
        <f aca="false">COUNTIFS($H$2:$H$36, O37, $L$2:$L$36, "=Living")</f>
        <v>0</v>
      </c>
      <c r="R37" s="0" t="n">
        <f aca="false">COUNTIFS($H$2:$H$36, O37, $L$2:$L$36, "=Dead")</f>
        <v>0</v>
      </c>
      <c r="S37" s="7" t="e">
        <f aca="false">INDEX(LookupTable!B:B, MATCH(plot1!$O37,LookupTable!A:A,0))</f>
        <v>#N/A</v>
      </c>
      <c r="T37" s="7" t="e">
        <f aca="false">INDEX(LookupTable!C:C, MATCH(plot1!$O37,LookupTable!A:A,0))</f>
        <v>#N/A</v>
      </c>
      <c r="U37" s="0" t="n">
        <f aca="false">SUMIF(H:H, O37, M:M)</f>
        <v>0</v>
      </c>
      <c r="V37" s="0" t="n">
        <f aca="false">SUMIFS(M:M, H:H, O37, L:L, "=Living" )</f>
        <v>0</v>
      </c>
      <c r="W37" s="0" t="n">
        <f aca="false">SUMIFS(M:M, H:H, O37, L:L, "=Dead" )</f>
        <v>0</v>
      </c>
    </row>
    <row r="38" customFormat="false" ht="15" hidden="false" customHeight="false" outlineLevel="0" collapsed="false">
      <c r="M38" s="0" t="e">
        <f aca="false">(INDEX(S:S,MATCH(H38,O:O,0)))*J38^(INDEX(T:T,MATCH(H38,O:O,0)))</f>
        <v>#N/A</v>
      </c>
      <c r="O38" s="8" t="s">
        <v>87</v>
      </c>
      <c r="P38" s="0" t="n">
        <f aca="false">COUNTIF($H$2:$H$36, O38)</f>
        <v>0</v>
      </c>
      <c r="Q38" s="0" t="n">
        <f aca="false">COUNTIFS($H$2:$H$36, O38, $L$2:$L$36, "=Living")</f>
        <v>0</v>
      </c>
      <c r="R38" s="0" t="n">
        <f aca="false">COUNTIFS($H$2:$H$36, O38, $L$2:$L$36, "=Dead")</f>
        <v>0</v>
      </c>
      <c r="S38" s="7" t="n">
        <f aca="false">INDEX(LookupTable!B:B, MATCH(plot1!$O38,LookupTable!A:A,0))</f>
        <v>3.7993</v>
      </c>
      <c r="T38" s="7" t="n">
        <f aca="false">INDEX(LookupTable!C:C, MATCH(plot1!$O38,LookupTable!A:A,0))</f>
        <v>2.169</v>
      </c>
      <c r="U38" s="0" t="n">
        <f aca="false">SUMIF(H:H, O38, M:M)</f>
        <v>0</v>
      </c>
      <c r="V38" s="0" t="n">
        <f aca="false">SUMIFS(M:M, H:H, O38, L:L, "=Living" )</f>
        <v>0</v>
      </c>
      <c r="W38" s="0" t="n">
        <f aca="false">SUMIFS(M:M, H:H, O38, L:L, "=Dead" )</f>
        <v>0</v>
      </c>
    </row>
    <row r="39" customFormat="false" ht="15" hidden="false" customHeight="false" outlineLevel="0" collapsed="false">
      <c r="M39" s="0" t="e">
        <f aca="false">(INDEX(S:S,MATCH(H39,O:O,0)))*J39^(INDEX(T:T,MATCH(H39,O:O,0)))</f>
        <v>#N/A</v>
      </c>
      <c r="O39" s="8" t="s">
        <v>45</v>
      </c>
      <c r="P39" s="0" t="n">
        <f aca="false">COUNTIF($H$2:$H$36, O39)</f>
        <v>0</v>
      </c>
      <c r="Q39" s="0" t="n">
        <f aca="false">COUNTIFS($H$2:$H$36, O39, $L$2:$L$36, "=Living")</f>
        <v>0</v>
      </c>
      <c r="R39" s="0" t="n">
        <f aca="false">COUNTIFS($H$2:$H$36, O39, $L$2:$L$36, "=Dead")</f>
        <v>0</v>
      </c>
      <c r="S39" s="7" t="n">
        <f aca="false">INDEX(LookupTable!B:B, MATCH(plot1!$O39,LookupTable!A:A,0))</f>
        <v>-3.037</v>
      </c>
      <c r="T39" s="7" t="n">
        <f aca="false">INDEX(LookupTable!C:C, MATCH(plot1!$O39,LookupTable!A:A,0))</f>
        <v>2.9</v>
      </c>
      <c r="U39" s="0" t="n">
        <f aca="false">SUMIF(H:H, O39, M:M)</f>
        <v>0</v>
      </c>
      <c r="V39" s="0" t="n">
        <f aca="false">SUMIFS(M:M, H:H, O39, L:L, "=Living" )</f>
        <v>0</v>
      </c>
      <c r="W39" s="0" t="n">
        <f aca="false">SUMIFS(M:M, H:H, O39, L:L, "=Dead" )</f>
        <v>0</v>
      </c>
    </row>
    <row r="40" customFormat="false" ht="15" hidden="false" customHeight="false" outlineLevel="0" collapsed="false">
      <c r="M40" s="0" t="e">
        <f aca="false">(INDEX(S:S,MATCH(H40,O:O,0)))*J40^(INDEX(T:T,MATCH(H40,O:O,0)))</f>
        <v>#N/A</v>
      </c>
      <c r="O40" s="8" t="s">
        <v>88</v>
      </c>
      <c r="P40" s="0" t="n">
        <f aca="false">COUNTIF($H$2:$H$36, O40)</f>
        <v>0</v>
      </c>
      <c r="Q40" s="0" t="n">
        <f aca="false">COUNTIFS($H$2:$H$36, O40, $L$2:$L$36, "=Living")</f>
        <v>0</v>
      </c>
      <c r="R40" s="0" t="n">
        <f aca="false">COUNTIFS($H$2:$H$36, O40, $L$2:$L$36, "=Dead")</f>
        <v>0</v>
      </c>
      <c r="S40" s="7" t="n">
        <f aca="false">INDEX(LookupTable!B:B, MATCH(plot1!$O40,LookupTable!A:A,0))</f>
        <v>0.1692</v>
      </c>
      <c r="T40" s="7" t="n">
        <f aca="false">INDEX(LookupTable!C:C, MATCH(plot1!$O40,LookupTable!A:A,0))</f>
        <v>2.2904</v>
      </c>
      <c r="U40" s="0" t="n">
        <f aca="false">SUMIF(H:H, O40, M:M)</f>
        <v>0</v>
      </c>
      <c r="V40" s="0" t="n">
        <f aca="false">SUMIFS(M:M, H:H, O40, L:L, "=Living" )</f>
        <v>0</v>
      </c>
      <c r="W40" s="0" t="n">
        <f aca="false">SUMIFS(M:M, H:H, O40, L:L, "=Dead" )</f>
        <v>0</v>
      </c>
    </row>
    <row r="41" customFormat="false" ht="15" hidden="false" customHeight="false" outlineLevel="0" collapsed="false">
      <c r="M41" s="0" t="e">
        <f aca="false">(INDEX(S:S,MATCH(H41,O:O,0)))*J41^(INDEX(T:T,MATCH(H41,O:O,0)))</f>
        <v>#N/A</v>
      </c>
      <c r="O41" s="8" t="s">
        <v>89</v>
      </c>
      <c r="P41" s="0" t="n">
        <f aca="false">COUNTIF($H$2:$H$36, O41)</f>
        <v>0</v>
      </c>
      <c r="Q41" s="0" t="n">
        <f aca="false">COUNTIFS($H$2:$H$36, O41, $L$2:$L$36, "=Living")</f>
        <v>0</v>
      </c>
      <c r="R41" s="0" t="n">
        <f aca="false">COUNTIFS($H$2:$H$36, O41, $L$2:$L$36, "=Dead")</f>
        <v>0</v>
      </c>
      <c r="S41" s="7" t="n">
        <f aca="false">INDEX(LookupTable!B:B, MATCH(plot1!$O41,LookupTable!A:A,0))</f>
        <v>7.217</v>
      </c>
      <c r="T41" s="7" t="n">
        <f aca="false">INDEX(LookupTable!C:C, MATCH(plot1!$O41,LookupTable!A:A,0))</f>
        <v>0</v>
      </c>
      <c r="U41" s="0" t="n">
        <f aca="false">SUMIF(H:H, O41, M:M)</f>
        <v>0</v>
      </c>
      <c r="V41" s="0" t="n">
        <f aca="false">SUMIFS(M:M, H:H, O41, L:L, "=Living" )</f>
        <v>0</v>
      </c>
      <c r="W41" s="0" t="n">
        <f aca="false">SUMIFS(M:M, H:H, O41, L:L, "=Dead" )</f>
        <v>0</v>
      </c>
    </row>
    <row r="42" customFormat="false" ht="15" hidden="false" customHeight="false" outlineLevel="0" collapsed="false">
      <c r="M42" s="0" t="e">
        <f aca="false">(INDEX(S:S,MATCH(H42,O:O,0)))*J42^(INDEX(T:T,MATCH(H42,O:O,0)))</f>
        <v>#N/A</v>
      </c>
      <c r="O42" s="8" t="s">
        <v>90</v>
      </c>
      <c r="P42" s="0" t="n">
        <f aca="false">COUNTIF($H$2:$H$36, O42)</f>
        <v>0</v>
      </c>
      <c r="Q42" s="0" t="n">
        <f aca="false">COUNTIFS($H$2:$H$36, O42, $L$2:$L$36, "=Living")</f>
        <v>0</v>
      </c>
      <c r="R42" s="0" t="n">
        <f aca="false">COUNTIFS($H$2:$H$36, O42, $L$2:$L$36, "=Dead")</f>
        <v>0</v>
      </c>
      <c r="S42" s="7" t="n">
        <f aca="false">INDEX(LookupTable!B:B, MATCH(plot1!$O42,LookupTable!A:A,0))</f>
        <v>0</v>
      </c>
      <c r="T42" s="7" t="n">
        <f aca="false">INDEX(LookupTable!C:C, MATCH(plot1!$O42,LookupTable!A:A,0))</f>
        <v>0</v>
      </c>
      <c r="U42" s="0" t="n">
        <f aca="false">SUMIF(H:H, O42, M:M)</f>
        <v>0</v>
      </c>
      <c r="V42" s="0" t="n">
        <f aca="false">SUMIFS(M:M, H:H, O42, L:L, "=Living" )</f>
        <v>0</v>
      </c>
      <c r="W42" s="0" t="n">
        <f aca="false">SUMIFS(M:M, H:H, O42, L:L, "=Dead" )</f>
        <v>0</v>
      </c>
    </row>
    <row r="43" customFormat="false" ht="15" hidden="false" customHeight="false" outlineLevel="0" collapsed="false">
      <c r="M43" s="0" t="e">
        <f aca="false">(INDEX(S:S,MATCH(H43,O:O,0)))*J43^(INDEX(T:T,MATCH(H43,O:O,0)))</f>
        <v>#N/A</v>
      </c>
      <c r="O43" s="8" t="s">
        <v>91</v>
      </c>
      <c r="P43" s="0" t="n">
        <f aca="false">COUNTIF($H$2:$H$36, O43)</f>
        <v>0</v>
      </c>
      <c r="Q43" s="0" t="n">
        <f aca="false">COUNTIFS($H$2:$H$36, O43, $L$2:$L$36, "=Living")</f>
        <v>0</v>
      </c>
      <c r="R43" s="0" t="n">
        <f aca="false">COUNTIFS($H$2:$H$36, O43, $L$2:$L$36, "=Dead")</f>
        <v>0</v>
      </c>
      <c r="S43" s="7" t="n">
        <f aca="false">INDEX(LookupTable!B:B, MATCH(plot1!$O43,LookupTable!A:A,0))</f>
        <v>-1.339</v>
      </c>
      <c r="T43" s="7" t="n">
        <f aca="false">INDEX(LookupTable!C:C, MATCH(plot1!$O43,LookupTable!A:A,0))</f>
        <v>2.73</v>
      </c>
      <c r="U43" s="0" t="n">
        <f aca="false">SUMIF(H:H, O43, M:M)</f>
        <v>0</v>
      </c>
      <c r="V43" s="0" t="n">
        <f aca="false">SUMIFS(M:M, H:H, O43, L:L, "=Living" )</f>
        <v>0</v>
      </c>
      <c r="W43" s="0" t="n">
        <f aca="false">SUMIFS(M:M, H:H, O43, L:L, "=Dead" 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71"/>
    <col collapsed="false" customWidth="true" hidden="false" outlineLevel="0" max="12" min="4" style="0" width="8.53"/>
    <col collapsed="false" customWidth="true" hidden="false" outlineLevel="0" max="14" min="13" style="0" width="15"/>
    <col collapsed="false" customWidth="true" hidden="false" outlineLevel="0" max="15" min="15" style="0" width="14.28"/>
    <col collapsed="false" customWidth="true" hidden="false" outlineLevel="0" max="16" min="16" style="0" width="8.53"/>
    <col collapsed="false" customWidth="true" hidden="false" outlineLevel="0" max="17" min="17" style="0" width="10"/>
    <col collapsed="false" customWidth="true" hidden="false" outlineLevel="0" max="18" min="18" style="0" width="11.28"/>
    <col collapsed="false" customWidth="true" hidden="false" outlineLevel="0" max="20" min="19" style="0" width="8.53"/>
    <col collapsed="false" customWidth="true" hidden="false" outlineLevel="0" max="21" min="21" style="0" width="17.43"/>
    <col collapsed="false" customWidth="true" hidden="false" outlineLevel="0" max="22" min="22" style="0" width="18.57"/>
    <col collapsed="false" customWidth="true" hidden="false" outlineLevel="0" max="23" min="23" style="0" width="17.71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0" t="s">
        <v>29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30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51</v>
      </c>
      <c r="O1" s="6"/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58</v>
      </c>
      <c r="V1" s="6" t="s">
        <v>59</v>
      </c>
      <c r="W1" s="6" t="s">
        <v>60</v>
      </c>
    </row>
    <row r="2" customFormat="false" ht="15" hidden="false" customHeight="false" outlineLevel="0" collapsed="false">
      <c r="A2" s="0" t="s">
        <v>12</v>
      </c>
      <c r="B2" s="1" t="s">
        <v>40</v>
      </c>
      <c r="C2" s="2" t="n">
        <v>44678</v>
      </c>
      <c r="D2" s="0" t="s">
        <v>41</v>
      </c>
      <c r="E2" s="0" t="s">
        <v>15</v>
      </c>
      <c r="F2" s="0" t="s">
        <v>16</v>
      </c>
      <c r="G2" s="0" t="s">
        <v>17</v>
      </c>
      <c r="H2" s="0" t="s">
        <v>42</v>
      </c>
      <c r="I2" s="0" t="s">
        <v>19</v>
      </c>
      <c r="J2" s="0" t="n">
        <v>26.3</v>
      </c>
      <c r="L2" s="0" t="s">
        <v>20</v>
      </c>
      <c r="M2" s="0" t="n">
        <f aca="false">(INDEX(S:S,MATCH(H2,O:O,0)))*J2^(INDEX(T:T,MATCH(H2,O:O,0)))</f>
        <v>436.683299689409</v>
      </c>
      <c r="O2" s="0" t="s">
        <v>64</v>
      </c>
      <c r="P2" s="0" t="n">
        <f aca="false">COUNTIF($H$2:$H$36, O2)</f>
        <v>0</v>
      </c>
      <c r="Q2" s="0" t="n">
        <f aca="false">COUNTIFS($H$2:$H$36, O2, $L$2:$L$36, "=Living")</f>
        <v>0</v>
      </c>
      <c r="R2" s="0" t="n">
        <f aca="false">COUNTIFS($H$2:$H$36, O2, $L$2:$L$36, "=Dead")</f>
        <v>0</v>
      </c>
      <c r="S2" s="7" t="n">
        <f aca="false">INDEX(LookupTable!B:B, MATCH(plot1!$O2,LookupTable!A:A,0))</f>
        <v>0.0617</v>
      </c>
      <c r="T2" s="7" t="n">
        <f aca="false">INDEX(LookupTable!C:C, MATCH(plot1!$O2,LookupTable!A:A,0))</f>
        <v>2.5328</v>
      </c>
      <c r="U2" s="0" t="n">
        <f aca="false">SUMIF(H:H, O2, M:M)</f>
        <v>0</v>
      </c>
      <c r="V2" s="0" t="n">
        <f aca="false">SUMIFS(M:M, H:H, O2, L:L, "=Living" )</f>
        <v>0</v>
      </c>
      <c r="W2" s="0" t="n">
        <f aca="false">SUMIFS(M:M, H:H, O2, L:L, "=Dead" )</f>
        <v>0</v>
      </c>
    </row>
    <row r="3" customFormat="false" ht="15" hidden="false" customHeight="false" outlineLevel="0" collapsed="false">
      <c r="A3" s="0" t="s">
        <v>12</v>
      </c>
      <c r="B3" s="1" t="s">
        <v>40</v>
      </c>
      <c r="C3" s="2" t="n">
        <v>44678</v>
      </c>
      <c r="D3" s="0" t="s">
        <v>41</v>
      </c>
      <c r="E3" s="0" t="s">
        <v>15</v>
      </c>
      <c r="F3" s="0" t="s">
        <v>16</v>
      </c>
      <c r="G3" s="0" t="s">
        <v>17</v>
      </c>
      <c r="H3" s="0" t="s">
        <v>42</v>
      </c>
      <c r="I3" s="0" t="s">
        <v>19</v>
      </c>
      <c r="J3" s="0" t="n">
        <v>22.5</v>
      </c>
      <c r="L3" s="0" t="s">
        <v>20</v>
      </c>
      <c r="M3" s="0" t="n">
        <f aca="false">(INDEX(S:S,MATCH(H3,O:O,0)))*J3^(INDEX(T:T,MATCH(H3,O:O,0)))</f>
        <v>289.461560155164</v>
      </c>
      <c r="O3" s="0" t="s">
        <v>65</v>
      </c>
      <c r="P3" s="0" t="n">
        <f aca="false">COUNTIF($H$2:$H$36, O3)</f>
        <v>0</v>
      </c>
      <c r="Q3" s="0" t="n">
        <f aca="false">COUNTIFS($H$2:$H$36, O3, $L$2:$L$36, "=Living")</f>
        <v>0</v>
      </c>
      <c r="R3" s="0" t="n">
        <f aca="false">COUNTIFS($H$2:$H$36, O3, $L$2:$L$36, "=Dead")</f>
        <v>0</v>
      </c>
      <c r="S3" s="7" t="n">
        <f aca="false">INDEX(LookupTable!B:B, MATCH(plot1!$O3,LookupTable!A:A,0))</f>
        <v>0.1957</v>
      </c>
      <c r="T3" s="7" t="n">
        <f aca="false">INDEX(LookupTable!C:C, MATCH(plot1!$O3,LookupTable!A:A,0))</f>
        <v>2.3916</v>
      </c>
      <c r="U3" s="0" t="n">
        <f aca="false">SUMIF(H:H, O3, M:M)</f>
        <v>0</v>
      </c>
      <c r="V3" s="0" t="n">
        <f aca="false">SUMIFS(M:M, H:H, O3, L:L, "=Living" )</f>
        <v>0</v>
      </c>
      <c r="W3" s="0" t="n">
        <f aca="false">SUMIFS(M:M, H:H, O3, L:L, "=Dead" )</f>
        <v>0</v>
      </c>
    </row>
    <row r="4" customFormat="false" ht="15" hidden="false" customHeight="false" outlineLevel="0" collapsed="false">
      <c r="A4" s="0" t="s">
        <v>12</v>
      </c>
      <c r="B4" s="1" t="s">
        <v>40</v>
      </c>
      <c r="C4" s="2" t="n">
        <v>44678</v>
      </c>
      <c r="D4" s="0" t="s">
        <v>41</v>
      </c>
      <c r="E4" s="0" t="s">
        <v>15</v>
      </c>
      <c r="F4" s="0" t="s">
        <v>16</v>
      </c>
      <c r="G4" s="0" t="s">
        <v>17</v>
      </c>
      <c r="H4" s="0" t="s">
        <v>42</v>
      </c>
      <c r="I4" s="0" t="s">
        <v>19</v>
      </c>
      <c r="J4" s="0" t="n">
        <v>31.4</v>
      </c>
      <c r="L4" s="0" t="s">
        <v>20</v>
      </c>
      <c r="M4" s="0" t="n">
        <f aca="false">(INDEX(S:S,MATCH(H4,O:O,0)))*J4^(INDEX(T:T,MATCH(H4,O:O,0)))</f>
        <v>696.602632418749</v>
      </c>
      <c r="O4" s="0" t="s">
        <v>66</v>
      </c>
      <c r="P4" s="0" t="n">
        <f aca="false">COUNTIF($H$2:$H$36, O4)</f>
        <v>0</v>
      </c>
      <c r="Q4" s="0" t="n">
        <f aca="false">COUNTIFS($H$2:$H$36, O4, $L$2:$L$36, "=Living")</f>
        <v>0</v>
      </c>
      <c r="R4" s="0" t="n">
        <f aca="false">COUNTIFS($H$2:$H$36, O4, $L$2:$L$36, "=Dead")</f>
        <v>0</v>
      </c>
      <c r="S4" s="7" t="n">
        <f aca="false">INDEX(LookupTable!B:B, MATCH(plot1!$O4,LookupTable!A:A,0))</f>
        <v>0.1599</v>
      </c>
      <c r="T4" s="7" t="n">
        <f aca="false">INDEX(LookupTable!C:C, MATCH(plot1!$O4,LookupTable!A:A,0))</f>
        <v>2.3376</v>
      </c>
      <c r="U4" s="0" t="n">
        <f aca="false">SUMIF(H:H, O4, M:M)</f>
        <v>0</v>
      </c>
      <c r="V4" s="0" t="n">
        <f aca="false">SUMIFS(M:M, H:H, O4, L:L, "=Living" )</f>
        <v>0</v>
      </c>
      <c r="W4" s="0" t="n">
        <f aca="false">SUMIFS(M:M, H:H, O4, L:L, "=Dead" )</f>
        <v>0</v>
      </c>
    </row>
    <row r="5" customFormat="false" ht="15" hidden="false" customHeight="false" outlineLevel="0" collapsed="false">
      <c r="A5" s="0" t="s">
        <v>12</v>
      </c>
      <c r="B5" s="1" t="s">
        <v>40</v>
      </c>
      <c r="C5" s="2" t="n">
        <v>44678</v>
      </c>
      <c r="D5" s="0" t="s">
        <v>41</v>
      </c>
      <c r="E5" s="0" t="s">
        <v>15</v>
      </c>
      <c r="F5" s="0" t="s">
        <v>16</v>
      </c>
      <c r="G5" s="0" t="s">
        <v>17</v>
      </c>
      <c r="H5" s="0" t="s">
        <v>18</v>
      </c>
      <c r="I5" s="0" t="s">
        <v>19</v>
      </c>
      <c r="J5" s="0" t="n">
        <v>5.9</v>
      </c>
      <c r="L5" s="0" t="s">
        <v>20</v>
      </c>
      <c r="M5" s="0" t="n">
        <f aca="false">(INDEX(S:S,MATCH(H5,O:O,0)))*J5^(INDEX(T:T,MATCH(H5,O:O,0)))</f>
        <v>8.03853259813938</v>
      </c>
      <c r="O5" s="0" t="s">
        <v>67</v>
      </c>
      <c r="P5" s="0" t="n">
        <f aca="false">COUNTIF($H$2:$H$36, O5)</f>
        <v>0</v>
      </c>
      <c r="Q5" s="0" t="n">
        <f aca="false">COUNTIFS($H$2:$H$36, O5, $L$2:$L$36, "=Living")</f>
        <v>0</v>
      </c>
      <c r="R5" s="0" t="n">
        <f aca="false">COUNTIFS($H$2:$H$36, O5, $L$2:$L$36, "=Dead")</f>
        <v>0</v>
      </c>
      <c r="S5" s="7" t="n">
        <f aca="false">INDEX(LookupTable!B:B, MATCH(plot1!$O5,LookupTable!A:A,0))</f>
        <v>0.0983</v>
      </c>
      <c r="T5" s="7" t="n">
        <f aca="false">INDEX(LookupTable!C:C, MATCH(plot1!$O5,LookupTable!A:A,0))</f>
        <v>2.3373</v>
      </c>
      <c r="U5" s="0" t="n">
        <f aca="false">SUMIF(H:H, O5, M:M)</f>
        <v>0</v>
      </c>
      <c r="V5" s="0" t="n">
        <f aca="false">SUMIFS(M:M, H:H, O5, L:L, "=Living" )</f>
        <v>0</v>
      </c>
      <c r="W5" s="0" t="n">
        <f aca="false">SUMIFS(M:M, H:H, O5, L:L, "=Dead" )</f>
        <v>0</v>
      </c>
    </row>
    <row r="6" customFormat="false" ht="15" hidden="false" customHeight="false" outlineLevel="0" collapsed="false">
      <c r="A6" s="0" t="s">
        <v>12</v>
      </c>
      <c r="B6" s="1" t="s">
        <v>40</v>
      </c>
      <c r="C6" s="2" t="n">
        <v>44678</v>
      </c>
      <c r="D6" s="0" t="s">
        <v>41</v>
      </c>
      <c r="E6" s="0" t="s">
        <v>15</v>
      </c>
      <c r="F6" s="0" t="s">
        <v>16</v>
      </c>
      <c r="G6" s="0" t="s">
        <v>17</v>
      </c>
      <c r="H6" s="0" t="s">
        <v>22</v>
      </c>
      <c r="I6" s="0" t="s">
        <v>19</v>
      </c>
      <c r="J6" s="0" t="n">
        <v>30.7</v>
      </c>
      <c r="L6" s="0" t="s">
        <v>20</v>
      </c>
      <c r="M6" s="0" t="n">
        <f aca="false">(INDEX(S:S,MATCH(H6,O:O,0)))*J6^(INDEX(T:T,MATCH(H6,O:O,0)))</f>
        <v>656.426472627121</v>
      </c>
      <c r="O6" s="0" t="s">
        <v>68</v>
      </c>
      <c r="P6" s="0" t="n">
        <f aca="false">COUNTIF($H$2:$H$36, O6)</f>
        <v>0</v>
      </c>
      <c r="Q6" s="0" t="n">
        <f aca="false">COUNTIFS($H$2:$H$36, O6, $L$2:$L$36, "=Living")</f>
        <v>0</v>
      </c>
      <c r="R6" s="0" t="n">
        <f aca="false">COUNTIFS($H$2:$H$36, O6, $L$2:$L$36, "=Dead")</f>
        <v>0</v>
      </c>
      <c r="S6" s="7" t="n">
        <f aca="false">INDEX(LookupTable!B:B, MATCH(plot1!$O6,LookupTable!A:A,0))</f>
        <v>0.0629</v>
      </c>
      <c r="T6" s="7" t="n">
        <f aca="false">INDEX(LookupTable!C:C, MATCH(plot1!$O6,LookupTable!A:A,0))</f>
        <v>2.6606</v>
      </c>
      <c r="U6" s="0" t="n">
        <f aca="false">SUMIF(H:H, O6, M:M)</f>
        <v>0</v>
      </c>
      <c r="V6" s="0" t="n">
        <f aca="false">SUMIFS(M:M, H:H, O6, L:L, "=Living" )</f>
        <v>0</v>
      </c>
      <c r="W6" s="0" t="n">
        <f aca="false">SUMIFS(M:M, H:H, O6, L:L, "=Dead" )</f>
        <v>0</v>
      </c>
    </row>
    <row r="7" customFormat="false" ht="15" hidden="false" customHeight="false" outlineLevel="0" collapsed="false">
      <c r="A7" s="0" t="s">
        <v>12</v>
      </c>
      <c r="B7" s="1" t="s">
        <v>40</v>
      </c>
      <c r="C7" s="2" t="n">
        <v>44678</v>
      </c>
      <c r="D7" s="0" t="s">
        <v>41</v>
      </c>
      <c r="E7" s="0" t="s">
        <v>15</v>
      </c>
      <c r="F7" s="0" t="s">
        <v>16</v>
      </c>
      <c r="G7" s="0" t="s">
        <v>17</v>
      </c>
      <c r="H7" s="0" t="s">
        <v>22</v>
      </c>
      <c r="I7" s="0" t="s">
        <v>19</v>
      </c>
      <c r="J7" s="0" t="n">
        <v>9.5</v>
      </c>
      <c r="L7" s="0" t="s">
        <v>20</v>
      </c>
      <c r="M7" s="0" t="n">
        <f aca="false">(INDEX(S:S,MATCH(H7,O:O,0)))*J7^(INDEX(T:T,MATCH(H7,O:O,0)))</f>
        <v>29.8489534817599</v>
      </c>
      <c r="O7" s="0" t="s">
        <v>38</v>
      </c>
      <c r="P7" s="0" t="n">
        <f aca="false">COUNTIF($H$2:$H$36, O7)</f>
        <v>0</v>
      </c>
      <c r="Q7" s="0" t="n">
        <f aca="false">COUNTIFS($H$2:$H$36, O7, $L$2:$L$36, "=Living")</f>
        <v>0</v>
      </c>
      <c r="R7" s="0" t="n">
        <f aca="false">COUNTIFS($H$2:$H$36, O7, $L$2:$L$36, "=Dead")</f>
        <v>0</v>
      </c>
      <c r="S7" s="7" t="n">
        <f aca="false">INDEX(LookupTable!B:B, MATCH(plot1!$O7,LookupTable!A:A,0))</f>
        <v>0.1225</v>
      </c>
      <c r="T7" s="7" t="n">
        <f aca="false">INDEX(LookupTable!C:C, MATCH(plot1!$O7,LookupTable!A:A,0))</f>
        <v>2.4253</v>
      </c>
      <c r="U7" s="0" t="n">
        <f aca="false">SUMIF(H:H, O7, M:M)</f>
        <v>0</v>
      </c>
      <c r="V7" s="0" t="n">
        <f aca="false">SUMIFS(M:M, H:H, O7, L:L, "=Living" )</f>
        <v>0</v>
      </c>
      <c r="W7" s="0" t="n">
        <f aca="false">SUMIFS(M:M, H:H, O7, L:L, "=Dead" )</f>
        <v>0</v>
      </c>
    </row>
    <row r="8" customFormat="false" ht="15" hidden="false" customHeight="false" outlineLevel="0" collapsed="false">
      <c r="A8" s="0" t="s">
        <v>12</v>
      </c>
      <c r="B8" s="1" t="s">
        <v>40</v>
      </c>
      <c r="C8" s="2" t="n">
        <v>44678</v>
      </c>
      <c r="D8" s="0" t="s">
        <v>41</v>
      </c>
      <c r="E8" s="0" t="s">
        <v>15</v>
      </c>
      <c r="F8" s="0" t="s">
        <v>16</v>
      </c>
      <c r="G8" s="0" t="s">
        <v>17</v>
      </c>
      <c r="H8" s="0" t="s">
        <v>22</v>
      </c>
      <c r="I8" s="0" t="s">
        <v>19</v>
      </c>
      <c r="J8" s="0" t="n">
        <v>57.6</v>
      </c>
      <c r="K8" s="0" t="n">
        <v>21</v>
      </c>
      <c r="L8" s="0" t="s">
        <v>20</v>
      </c>
      <c r="M8" s="0" t="n">
        <f aca="false">(INDEX(S:S,MATCH(H8,O:O,0)))*J8^(INDEX(T:T,MATCH(H8,O:O,0)))</f>
        <v>3445.58035922612</v>
      </c>
      <c r="O8" s="0" t="s">
        <v>69</v>
      </c>
      <c r="P8" s="0" t="n">
        <f aca="false">COUNTIF($H$2:$H$36, O8)</f>
        <v>0</v>
      </c>
      <c r="Q8" s="0" t="n">
        <f aca="false">COUNTIFS($H$2:$H$36, O8, $L$2:$L$36, "=Living")</f>
        <v>0</v>
      </c>
      <c r="R8" s="0" t="n">
        <f aca="false">COUNTIFS($H$2:$H$36, O8, $L$2:$L$36, "=Dead")</f>
        <v>0</v>
      </c>
      <c r="S8" s="7" t="n">
        <f aca="false">INDEX(LookupTable!B:B, MATCH(plot1!$O8,LookupTable!A:A,0))</f>
        <v>0.0945</v>
      </c>
      <c r="T8" s="7" t="n">
        <f aca="false">INDEX(LookupTable!C:C, MATCH(plot1!$O8,LookupTable!A:A,0))</f>
        <v>2.503</v>
      </c>
      <c r="U8" s="0" t="n">
        <f aca="false">SUMIF(H:H, O8, M:M)</f>
        <v>0</v>
      </c>
      <c r="V8" s="0" t="n">
        <f aca="false">SUMIFS(M:M, H:H, O8, L:L, "=Living" )</f>
        <v>0</v>
      </c>
      <c r="W8" s="0" t="n">
        <f aca="false">SUMIFS(M:M, H:H, O8, L:L, "=Dead" )</f>
        <v>0</v>
      </c>
    </row>
    <row r="9" customFormat="false" ht="15" hidden="false" customHeight="false" outlineLevel="0" collapsed="false">
      <c r="A9" s="0" t="s">
        <v>12</v>
      </c>
      <c r="B9" s="1" t="s">
        <v>40</v>
      </c>
      <c r="C9" s="2" t="n">
        <v>44678</v>
      </c>
      <c r="D9" s="0" t="s">
        <v>41</v>
      </c>
      <c r="E9" s="0" t="s">
        <v>15</v>
      </c>
      <c r="F9" s="0" t="s">
        <v>16</v>
      </c>
      <c r="G9" s="0" t="s">
        <v>17</v>
      </c>
      <c r="H9" s="0" t="s">
        <v>22</v>
      </c>
      <c r="I9" s="0" t="s">
        <v>19</v>
      </c>
      <c r="J9" s="0" t="n">
        <v>14</v>
      </c>
      <c r="L9" s="0" t="s">
        <v>20</v>
      </c>
      <c r="M9" s="0" t="n">
        <f aca="false">(INDEX(S:S,MATCH(H9,O:O,0)))*J9^(INDEX(T:T,MATCH(H9,O:O,0)))</f>
        <v>82.9197421253295</v>
      </c>
      <c r="O9" s="0" t="s">
        <v>70</v>
      </c>
      <c r="P9" s="0" t="n">
        <f aca="false">COUNTIF($H$2:$H$36, O9)</f>
        <v>0</v>
      </c>
      <c r="Q9" s="0" t="n">
        <f aca="false">COUNTIFS($H$2:$H$36, O9, $L$2:$L$36, "=Living")</f>
        <v>0</v>
      </c>
      <c r="R9" s="0" t="n">
        <f aca="false">COUNTIFS($H$2:$H$36, O9, $L$2:$L$36, "=Dead")</f>
        <v>0</v>
      </c>
      <c r="S9" s="7" t="n">
        <f aca="false">INDEX(LookupTable!B:B, MATCH(plot1!$O9,LookupTable!A:A,0))</f>
        <v>0.1074</v>
      </c>
      <c r="T9" s="7" t="n">
        <f aca="false">INDEX(LookupTable!C:C, MATCH(plot1!$O9,LookupTable!A:A,0))</f>
        <v>2.4313</v>
      </c>
      <c r="U9" s="0" t="n">
        <f aca="false">SUMIF(H:H, O9, M:M)</f>
        <v>0</v>
      </c>
      <c r="V9" s="0" t="n">
        <f aca="false">SUMIFS(M:M, H:H, O9, L:L, "=Living" )</f>
        <v>0</v>
      </c>
      <c r="W9" s="0" t="n">
        <f aca="false">SUMIFS(M:M, H:H, O9, L:L, "=Dead" )</f>
        <v>0</v>
      </c>
    </row>
    <row r="10" customFormat="false" ht="15" hidden="false" customHeight="false" outlineLevel="0" collapsed="false">
      <c r="A10" s="0" t="s">
        <v>12</v>
      </c>
      <c r="B10" s="1" t="s">
        <v>40</v>
      </c>
      <c r="C10" s="2" t="n">
        <v>44678</v>
      </c>
      <c r="D10" s="0" t="s">
        <v>41</v>
      </c>
      <c r="E10" s="0" t="s">
        <v>15</v>
      </c>
      <c r="F10" s="0" t="s">
        <v>16</v>
      </c>
      <c r="G10" s="0" t="s">
        <v>17</v>
      </c>
      <c r="H10" s="0" t="s">
        <v>22</v>
      </c>
      <c r="I10" s="0" t="s">
        <v>19</v>
      </c>
      <c r="J10" s="0" t="n">
        <v>13.3</v>
      </c>
      <c r="L10" s="0" t="s">
        <v>20</v>
      </c>
      <c r="M10" s="0" t="n">
        <f aca="false">(INDEX(S:S,MATCH(H10,O:O,0)))*J10^(INDEX(T:T,MATCH(H10,O:O,0)))</f>
        <v>72.4372359773663</v>
      </c>
      <c r="O10" s="0" t="s">
        <v>71</v>
      </c>
      <c r="P10" s="0" t="n">
        <f aca="false">COUNTIF($H$2:$H$36, O10)</f>
        <v>0</v>
      </c>
      <c r="Q10" s="0" t="n">
        <f aca="false">COUNTIFS($H$2:$H$36, O10, $L$2:$L$36, "=Living")</f>
        <v>0</v>
      </c>
      <c r="R10" s="0" t="n">
        <f aca="false">COUNTIFS($H$2:$H$36, O10, $L$2:$L$36, "=Dead")</f>
        <v>0</v>
      </c>
      <c r="S10" s="7" t="n">
        <f aca="false">INDEX(LookupTable!B:B, MATCH(plot1!$O10,LookupTable!A:A,0))</f>
        <v>0.0991</v>
      </c>
      <c r="T10" s="7" t="n">
        <f aca="false">INDEX(LookupTable!C:C, MATCH(plot1!$O10,LookupTable!A:A,0))</f>
        <v>2.3617</v>
      </c>
      <c r="U10" s="0" t="n">
        <f aca="false">SUMIF(H:H, O10, M:M)</f>
        <v>0</v>
      </c>
      <c r="V10" s="0" t="n">
        <f aca="false">SUMIFS(M:M, H:H, O10, L:L, "=Living" )</f>
        <v>0</v>
      </c>
      <c r="W10" s="0" t="n">
        <f aca="false">SUMIFS(M:M, H:H, O10, L:L, "=Dead" )</f>
        <v>0</v>
      </c>
    </row>
    <row r="11" customFormat="false" ht="15" hidden="false" customHeight="false" outlineLevel="0" collapsed="false">
      <c r="A11" s="0" t="s">
        <v>12</v>
      </c>
      <c r="B11" s="1" t="s">
        <v>40</v>
      </c>
      <c r="C11" s="2" t="n">
        <v>44678</v>
      </c>
      <c r="D11" s="0" t="s">
        <v>41</v>
      </c>
      <c r="E11" s="0" t="s">
        <v>15</v>
      </c>
      <c r="F11" s="0" t="s">
        <v>16</v>
      </c>
      <c r="G11" s="0" t="s">
        <v>17</v>
      </c>
      <c r="H11" s="0" t="s">
        <v>22</v>
      </c>
      <c r="I11" s="0" t="s">
        <v>19</v>
      </c>
      <c r="J11" s="0" t="n">
        <v>27.9</v>
      </c>
      <c r="L11" s="0" t="s">
        <v>20</v>
      </c>
      <c r="M11" s="0" t="n">
        <f aca="false">(INDEX(S:S,MATCH(H11,O:O,0)))*J11^(INDEX(T:T,MATCH(H11,O:O,0)))</f>
        <v>510.208508432285</v>
      </c>
      <c r="O11" s="0" t="s">
        <v>72</v>
      </c>
      <c r="P11" s="0" t="n">
        <f aca="false">COUNTIF($H$2:$H$36, O11)</f>
        <v>0</v>
      </c>
      <c r="Q11" s="0" t="n">
        <f aca="false">COUNTIFS($H$2:$H$36, O11, $L$2:$L$36, "=Living")</f>
        <v>0</v>
      </c>
      <c r="R11" s="0" t="n">
        <f aca="false">COUNTIFS($H$2:$H$36, O11, $L$2:$L$36, "=Dead")</f>
        <v>0</v>
      </c>
      <c r="S11" s="7" t="n">
        <f aca="false">INDEX(LookupTable!B:B, MATCH(plot1!$O11,LookupTable!A:A,0))</f>
        <v>0.1218</v>
      </c>
      <c r="T11" s="7" t="n">
        <f aca="false">INDEX(LookupTable!C:C, MATCH(plot1!$O11,LookupTable!A:A,0))</f>
        <v>2.3123</v>
      </c>
      <c r="U11" s="0" t="n">
        <f aca="false">SUMIF(H:H, O11, M:M)</f>
        <v>0</v>
      </c>
      <c r="V11" s="0" t="n">
        <f aca="false">SUMIFS(M:M, H:H, O11, L:L, "=Living" )</f>
        <v>0</v>
      </c>
      <c r="W11" s="0" t="n">
        <f aca="false">SUMIFS(M:M, H:H, O11, L:L, "=Dead" )</f>
        <v>0</v>
      </c>
    </row>
    <row r="12" customFormat="false" ht="15" hidden="false" customHeight="false" outlineLevel="0" collapsed="false">
      <c r="A12" s="0" t="s">
        <v>12</v>
      </c>
      <c r="B12" s="1" t="s">
        <v>40</v>
      </c>
      <c r="C12" s="2" t="n">
        <v>44678</v>
      </c>
      <c r="D12" s="0" t="s">
        <v>41</v>
      </c>
      <c r="E12" s="0" t="s">
        <v>15</v>
      </c>
      <c r="F12" s="0" t="s">
        <v>16</v>
      </c>
      <c r="G12" s="0" t="s">
        <v>17</v>
      </c>
      <c r="H12" s="0" t="s">
        <v>22</v>
      </c>
      <c r="I12" s="0" t="s">
        <v>19</v>
      </c>
      <c r="J12" s="0" t="n">
        <v>7.5</v>
      </c>
      <c r="L12" s="0" t="s">
        <v>20</v>
      </c>
      <c r="M12" s="0" t="n">
        <f aca="false">(INDEX(S:S,MATCH(H12,O:O,0)))*J12^(INDEX(T:T,MATCH(H12,O:O,0)))</f>
        <v>16.0112081867048</v>
      </c>
      <c r="O12" s="0" t="s">
        <v>18</v>
      </c>
      <c r="P12" s="0" t="n">
        <f aca="false">COUNTIF($H$2:$H$36, O12)</f>
        <v>1</v>
      </c>
      <c r="Q12" s="0" t="n">
        <f aca="false">COUNTIFS($H$2:$H$36, O12, $L$2:$L$36, "=Living")</f>
        <v>1</v>
      </c>
      <c r="R12" s="0" t="n">
        <f aca="false">COUNTIFS($H$2:$H$36, O12, $L$2:$L$36, "=Dead")</f>
        <v>0</v>
      </c>
      <c r="S12" s="7" t="n">
        <f aca="false">INDEX(LookupTable!B:B, MATCH(plot1!$O12,LookupTable!A:A,0))</f>
        <v>0.1074</v>
      </c>
      <c r="T12" s="7" t="n">
        <f aca="false">INDEX(LookupTable!C:C, MATCH(plot1!$O12,LookupTable!A:A,0))</f>
        <v>2.4313</v>
      </c>
      <c r="U12" s="0" t="n">
        <f aca="false">SUMIF(H:H, O12, M:M)</f>
        <v>8.03853259813938</v>
      </c>
      <c r="V12" s="0" t="n">
        <f aca="false">SUMIFS(M:M, H:H, O12, L:L, "=Living" )</f>
        <v>8.03853259813938</v>
      </c>
      <c r="W12" s="0" t="n">
        <f aca="false">SUMIFS(M:M, H:H, O12, L:L, "=Dead" )</f>
        <v>0</v>
      </c>
    </row>
    <row r="13" customFormat="false" ht="15" hidden="false" customHeight="false" outlineLevel="0" collapsed="false">
      <c r="A13" s="0" t="s">
        <v>12</v>
      </c>
      <c r="B13" s="1" t="s">
        <v>40</v>
      </c>
      <c r="C13" s="2" t="n">
        <v>44678</v>
      </c>
      <c r="D13" s="0" t="s">
        <v>41</v>
      </c>
      <c r="E13" s="0" t="s">
        <v>15</v>
      </c>
      <c r="F13" s="0" t="s">
        <v>16</v>
      </c>
      <c r="G13" s="0" t="s">
        <v>17</v>
      </c>
      <c r="H13" s="0" t="s">
        <v>22</v>
      </c>
      <c r="I13" s="0" t="s">
        <v>19</v>
      </c>
      <c r="J13" s="0" t="n">
        <v>23.6</v>
      </c>
      <c r="L13" s="0" t="s">
        <v>20</v>
      </c>
      <c r="M13" s="0" t="n">
        <f aca="false">(INDEX(S:S,MATCH(H13,O:O,0)))*J13^(INDEX(T:T,MATCH(H13,O:O,0)))</f>
        <v>328.25474921684</v>
      </c>
      <c r="O13" s="0" t="s">
        <v>35</v>
      </c>
      <c r="P13" s="0" t="n">
        <f aca="false">COUNTIF($H$2:$H$36, O13)</f>
        <v>0</v>
      </c>
      <c r="Q13" s="0" t="n">
        <f aca="false">COUNTIFS($H$2:$H$36, O13, $L$2:$L$36, "=Living")</f>
        <v>0</v>
      </c>
      <c r="R13" s="0" t="n">
        <f aca="false">COUNTIFS($H$2:$H$36, O13, $L$2:$L$36, "=Dead")</f>
        <v>0</v>
      </c>
      <c r="S13" s="7" t="n">
        <f aca="false">INDEX(LookupTable!B:B, MATCH(plot1!$O13,LookupTable!A:A,0))</f>
        <v>0.1074</v>
      </c>
      <c r="T13" s="7" t="n">
        <f aca="false">INDEX(LookupTable!C:C, MATCH(plot1!$O13,LookupTable!A:A,0))</f>
        <v>2.4313</v>
      </c>
      <c r="U13" s="0" t="n">
        <f aca="false">SUMIF(H:H, O13, M:M)</f>
        <v>0</v>
      </c>
      <c r="V13" s="0" t="n">
        <f aca="false">SUMIFS(M:M, H:H, O13, L:L, "=Living" )</f>
        <v>0</v>
      </c>
      <c r="W13" s="0" t="n">
        <f aca="false">SUMIFS(M:M, H:H, O13, L:L, "=Dead" )</f>
        <v>0</v>
      </c>
    </row>
    <row r="14" customFormat="false" ht="15" hidden="false" customHeight="false" outlineLevel="0" collapsed="false">
      <c r="A14" s="0" t="s">
        <v>12</v>
      </c>
      <c r="B14" s="1" t="s">
        <v>40</v>
      </c>
      <c r="C14" s="2" t="n">
        <v>44678</v>
      </c>
      <c r="D14" s="0" t="s">
        <v>41</v>
      </c>
      <c r="E14" s="0" t="s">
        <v>15</v>
      </c>
      <c r="F14" s="0" t="s">
        <v>16</v>
      </c>
      <c r="G14" s="0" t="s">
        <v>17</v>
      </c>
      <c r="H14" s="0" t="s">
        <v>22</v>
      </c>
      <c r="I14" s="0" t="s">
        <v>19</v>
      </c>
      <c r="J14" s="0" t="n">
        <v>15</v>
      </c>
      <c r="L14" s="0" t="s">
        <v>20</v>
      </c>
      <c r="M14" s="0" t="n">
        <f aca="false">(INDEX(S:S,MATCH(H14,O:O,0)))*J14^(INDEX(T:T,MATCH(H14,O:O,0)))</f>
        <v>99.4507448258543</v>
      </c>
      <c r="O14" s="0" t="s">
        <v>73</v>
      </c>
      <c r="P14" s="0" t="n">
        <f aca="false">COUNTIF($H$2:$H$36, O14)</f>
        <v>0</v>
      </c>
      <c r="Q14" s="0" t="n">
        <f aca="false">COUNTIFS($H$2:$H$36, O14, $L$2:$L$36, "=Living")</f>
        <v>0</v>
      </c>
      <c r="R14" s="0" t="n">
        <f aca="false">COUNTIFS($H$2:$H$36, O14, $L$2:$L$36, "=Dead")</f>
        <v>0</v>
      </c>
      <c r="S14" s="7" t="n">
        <f aca="false">INDEX(LookupTable!B:B, MATCH(plot1!$O14,LookupTable!A:A,0))</f>
        <v>0.1556</v>
      </c>
      <c r="T14" s="7" t="n">
        <f aca="false">INDEX(LookupTable!C:C, MATCH(plot1!$O14,LookupTable!A:A,0))</f>
        <v>2.1948</v>
      </c>
      <c r="U14" s="0" t="n">
        <f aca="false">SUMIF(H:H, O14, M:M)</f>
        <v>0</v>
      </c>
      <c r="V14" s="0" t="n">
        <f aca="false">SUMIFS(M:M, H:H, O14, L:L, "=Living" )</f>
        <v>0</v>
      </c>
      <c r="W14" s="0" t="n">
        <f aca="false">SUMIFS(M:M, H:H, O14, L:L, "=Dead" )</f>
        <v>0</v>
      </c>
    </row>
    <row r="15" customFormat="false" ht="15" hidden="false" customHeight="false" outlineLevel="0" collapsed="false">
      <c r="A15" s="0" t="s">
        <v>12</v>
      </c>
      <c r="B15" s="1" t="s">
        <v>40</v>
      </c>
      <c r="C15" s="2" t="n">
        <v>44678</v>
      </c>
      <c r="D15" s="0" t="s">
        <v>41</v>
      </c>
      <c r="E15" s="0" t="s">
        <v>15</v>
      </c>
      <c r="F15" s="0" t="s">
        <v>16</v>
      </c>
      <c r="G15" s="0" t="s">
        <v>17</v>
      </c>
      <c r="H15" s="0" t="s">
        <v>22</v>
      </c>
      <c r="I15" s="0" t="s">
        <v>19</v>
      </c>
      <c r="J15" s="0" t="n">
        <v>40</v>
      </c>
      <c r="L15" s="0" t="s">
        <v>20</v>
      </c>
      <c r="M15" s="0" t="n">
        <f aca="false">(INDEX(S:S,MATCH(H15,O:O,0)))*J15^(INDEX(T:T,MATCH(H15,O:O,0)))</f>
        <v>1318.23565102238</v>
      </c>
      <c r="O15" s="0" t="s">
        <v>23</v>
      </c>
      <c r="P15" s="0" t="n">
        <f aca="false">COUNTIF($H$2:$H$36, O15)</f>
        <v>1</v>
      </c>
      <c r="Q15" s="0" t="n">
        <f aca="false">COUNTIFS($H$2:$H$36, O15, $L$2:$L$36, "=Living")</f>
        <v>1</v>
      </c>
      <c r="R15" s="0" t="n">
        <f aca="false">COUNTIFS($H$2:$H$36, O15, $L$2:$L$36, "=Dead")</f>
        <v>0</v>
      </c>
      <c r="S15" s="7" t="n">
        <f aca="false">INDEX(LookupTable!B:B, MATCH(plot1!$O15,LookupTable!A:A,0))</f>
        <v>0.1789</v>
      </c>
      <c r="T15" s="7" t="n">
        <f aca="false">INDEX(LookupTable!C:C, MATCH(plot1!$O15,LookupTable!A:A,0))</f>
        <v>2.2334</v>
      </c>
      <c r="U15" s="0" t="n">
        <f aca="false">SUMIF(H:H, O15, M:M)</f>
        <v>1149.67507764894</v>
      </c>
      <c r="V15" s="0" t="n">
        <f aca="false">SUMIFS(M:M, H:H, O15, L:L, "=Living" )</f>
        <v>1149.67507764894</v>
      </c>
      <c r="W15" s="0" t="n">
        <f aca="false">SUMIFS(M:M, H:H, O15, L:L, "=Dead" )</f>
        <v>0</v>
      </c>
    </row>
    <row r="16" customFormat="false" ht="15" hidden="false" customHeight="false" outlineLevel="0" collapsed="false">
      <c r="A16" s="0" t="s">
        <v>12</v>
      </c>
      <c r="B16" s="1" t="s">
        <v>40</v>
      </c>
      <c r="C16" s="2" t="n">
        <v>44678</v>
      </c>
      <c r="D16" s="0" t="s">
        <v>41</v>
      </c>
      <c r="E16" s="0" t="s">
        <v>15</v>
      </c>
      <c r="F16" s="0" t="s">
        <v>16</v>
      </c>
      <c r="G16" s="0" t="s">
        <v>17</v>
      </c>
      <c r="H16" s="0" t="s">
        <v>22</v>
      </c>
      <c r="I16" s="0" t="s">
        <v>19</v>
      </c>
      <c r="J16" s="0" t="n">
        <v>23.1</v>
      </c>
      <c r="L16" s="0" t="s">
        <v>20</v>
      </c>
      <c r="M16" s="0" t="n">
        <f aca="false">(INDEX(S:S,MATCH(H16,O:O,0)))*J16^(INDEX(T:T,MATCH(H16,O:O,0)))</f>
        <v>310.246140413917</v>
      </c>
      <c r="O16" s="0" t="s">
        <v>24</v>
      </c>
      <c r="P16" s="0" t="n">
        <f aca="false">COUNTIF($H$2:$H$36, O16)</f>
        <v>3</v>
      </c>
      <c r="Q16" s="0" t="n">
        <f aca="false">COUNTIFS($H$2:$H$36, O16, $L$2:$L$36, "=Living")</f>
        <v>3</v>
      </c>
      <c r="R16" s="0" t="n">
        <f aca="false">COUNTIFS($H$2:$H$36, O16, $L$2:$L$36, "=Dead")</f>
        <v>0</v>
      </c>
      <c r="S16" s="7" t="n">
        <f aca="false">INDEX(LookupTable!B:B, MATCH(plot1!$O16,LookupTable!A:A,0))</f>
        <v>0.0643</v>
      </c>
      <c r="T16" s="7" t="n">
        <f aca="false">INDEX(LookupTable!C:C, MATCH(plot1!$O16,LookupTable!A:A,0))</f>
        <v>2.6598</v>
      </c>
      <c r="U16" s="0" t="n">
        <f aca="false">SUMIF(H:H, O16, M:M)</f>
        <v>1238.36451526114</v>
      </c>
      <c r="V16" s="0" t="n">
        <f aca="false">SUMIFS(M:M, H:H, O16, L:L, "=Living" )</f>
        <v>1238.36451526114</v>
      </c>
      <c r="W16" s="0" t="n">
        <f aca="false">SUMIFS(M:M, H:H, O16, L:L, "=Dead" )</f>
        <v>0</v>
      </c>
    </row>
    <row r="17" customFormat="false" ht="15" hidden="false" customHeight="false" outlineLevel="0" collapsed="false">
      <c r="A17" s="0" t="s">
        <v>12</v>
      </c>
      <c r="B17" s="1" t="s">
        <v>40</v>
      </c>
      <c r="C17" s="2" t="n">
        <v>44678</v>
      </c>
      <c r="D17" s="0" t="s">
        <v>41</v>
      </c>
      <c r="E17" s="0" t="s">
        <v>15</v>
      </c>
      <c r="F17" s="0" t="s">
        <v>16</v>
      </c>
      <c r="G17" s="0" t="s">
        <v>17</v>
      </c>
      <c r="H17" s="0" t="s">
        <v>23</v>
      </c>
      <c r="I17" s="0" t="s">
        <v>19</v>
      </c>
      <c r="J17" s="0" t="n">
        <v>50.7</v>
      </c>
      <c r="K17" s="0" t="n">
        <v>18.5</v>
      </c>
      <c r="L17" s="0" t="s">
        <v>20</v>
      </c>
      <c r="M17" s="0" t="n">
        <f aca="false">(INDEX(S:S,MATCH(H17,O:O,0)))*J17^(INDEX(T:T,MATCH(H17,O:O,0)))</f>
        <v>1149.67507764894</v>
      </c>
      <c r="O17" s="0" t="s">
        <v>74</v>
      </c>
      <c r="P17" s="0" t="n">
        <f aca="false">COUNTIF($H$2:$H$36, O17)</f>
        <v>0</v>
      </c>
      <c r="Q17" s="0" t="n">
        <f aca="false">COUNTIFS($H$2:$H$36, O17, $L$2:$L$36, "=Living")</f>
        <v>0</v>
      </c>
      <c r="R17" s="0" t="n">
        <f aca="false">COUNTIFS($H$2:$H$36, O17, $L$2:$L$36, "=Dead")</f>
        <v>0</v>
      </c>
      <c r="S17" s="7" t="n">
        <f aca="false">INDEX(LookupTable!B:B, MATCH(plot1!$O17,LookupTable!A:A,0))</f>
        <v>0.0778</v>
      </c>
      <c r="T17" s="7" t="n">
        <f aca="false">INDEX(LookupTable!C:C, MATCH(plot1!$O17,LookupTable!A:A,0))</f>
        <v>2.4171</v>
      </c>
      <c r="U17" s="0" t="n">
        <f aca="false">SUMIF(H:H, O17, M:M)</f>
        <v>0</v>
      </c>
      <c r="V17" s="0" t="n">
        <f aca="false">SUMIFS(M:M, H:H, O17, L:L, "=Living" )</f>
        <v>0</v>
      </c>
      <c r="W17" s="0" t="n">
        <f aca="false">SUMIFS(M:M, H:H, O17, L:L, "=Dead" )</f>
        <v>0</v>
      </c>
    </row>
    <row r="18" customFormat="false" ht="15" hidden="false" customHeight="false" outlineLevel="0" collapsed="false">
      <c r="A18" s="0" t="s">
        <v>12</v>
      </c>
      <c r="B18" s="1" t="s">
        <v>40</v>
      </c>
      <c r="C18" s="2" t="n">
        <v>44678</v>
      </c>
      <c r="D18" s="0" t="s">
        <v>41</v>
      </c>
      <c r="E18" s="0" t="s">
        <v>15</v>
      </c>
      <c r="F18" s="0" t="s">
        <v>16</v>
      </c>
      <c r="G18" s="0" t="s">
        <v>17</v>
      </c>
      <c r="H18" s="0" t="s">
        <v>24</v>
      </c>
      <c r="I18" s="0" t="s">
        <v>19</v>
      </c>
      <c r="J18" s="0" t="n">
        <v>20.5</v>
      </c>
      <c r="K18" s="0" t="n">
        <v>19.2</v>
      </c>
      <c r="L18" s="0" t="s">
        <v>20</v>
      </c>
      <c r="M18" s="0" t="n">
        <f aca="false">(INDEX(S:S,MATCH(H18,O:O,0)))*J18^(INDEX(T:T,MATCH(H18,O:O,0)))</f>
        <v>198.250317976058</v>
      </c>
      <c r="O18" s="0" t="s">
        <v>75</v>
      </c>
      <c r="P18" s="0" t="n">
        <f aca="false">COUNTIF($H$2:$H$36, O18)</f>
        <v>0</v>
      </c>
      <c r="Q18" s="0" t="n">
        <f aca="false">COUNTIFS($H$2:$H$36, O18, $L$2:$L$36, "=Living")</f>
        <v>0</v>
      </c>
      <c r="R18" s="0" t="n">
        <f aca="false">COUNTIFS($H$2:$H$36, O18, $L$2:$L$36, "=Dead")</f>
        <v>0</v>
      </c>
      <c r="S18" s="7" t="n">
        <f aca="false">INDEX(LookupTable!B:B, MATCH(plot1!$O18,LookupTable!A:A,0))</f>
        <v>0.2066</v>
      </c>
      <c r="T18" s="7" t="n">
        <f aca="false">INDEX(LookupTable!C:C, MATCH(plot1!$O18,LookupTable!A:A,0))</f>
        <v>2.183</v>
      </c>
      <c r="U18" s="0" t="n">
        <f aca="false">SUMIF(H:H, O18, M:M)</f>
        <v>0</v>
      </c>
      <c r="V18" s="0" t="n">
        <f aca="false">SUMIFS(M:M, H:H, O18, L:L, "=Living" )</f>
        <v>0</v>
      </c>
      <c r="W18" s="0" t="n">
        <f aca="false">SUMIFS(M:M, H:H, O18, L:L, "=Dead" )</f>
        <v>0</v>
      </c>
    </row>
    <row r="19" customFormat="false" ht="15" hidden="false" customHeight="false" outlineLevel="0" collapsed="false">
      <c r="A19" s="0" t="s">
        <v>12</v>
      </c>
      <c r="B19" s="1" t="s">
        <v>40</v>
      </c>
      <c r="C19" s="2" t="n">
        <v>44678</v>
      </c>
      <c r="D19" s="0" t="s">
        <v>41</v>
      </c>
      <c r="E19" s="0" t="s">
        <v>15</v>
      </c>
      <c r="F19" s="0" t="s">
        <v>16</v>
      </c>
      <c r="G19" s="0" t="s">
        <v>17</v>
      </c>
      <c r="H19" s="0" t="s">
        <v>24</v>
      </c>
      <c r="I19" s="0" t="s">
        <v>19</v>
      </c>
      <c r="J19" s="0" t="n">
        <v>21</v>
      </c>
      <c r="L19" s="0" t="s">
        <v>20</v>
      </c>
      <c r="M19" s="0" t="n">
        <f aca="false">(INDEX(S:S,MATCH(H19,O:O,0)))*J19^(INDEX(T:T,MATCH(H19,O:O,0)))</f>
        <v>211.373166308576</v>
      </c>
      <c r="O19" s="0" t="s">
        <v>76</v>
      </c>
      <c r="P19" s="0" t="n">
        <f aca="false">COUNTIF($H$2:$H$36, O19)</f>
        <v>0</v>
      </c>
      <c r="Q19" s="0" t="n">
        <f aca="false">COUNTIFS($H$2:$H$36, O19, $L$2:$L$36, "=Living")</f>
        <v>0</v>
      </c>
      <c r="R19" s="0" t="n">
        <f aca="false">COUNTIFS($H$2:$H$36, O19, $L$2:$L$36, "=Dead")</f>
        <v>0</v>
      </c>
      <c r="S19" s="7" t="n">
        <f aca="false">INDEX(LookupTable!B:B, MATCH(plot1!$O19,LookupTable!A:A,0))</f>
        <v>0.0839</v>
      </c>
      <c r="T19" s="7" t="n">
        <f aca="false">INDEX(LookupTable!C:C, MATCH(plot1!$O19,LookupTable!A:A,0))</f>
        <v>2.23</v>
      </c>
      <c r="U19" s="0" t="n">
        <f aca="false">SUMIF(H:H, O19, M:M)</f>
        <v>0</v>
      </c>
      <c r="V19" s="0" t="n">
        <f aca="false">SUMIFS(M:M, H:H, O19, L:L, "=Living" )</f>
        <v>0</v>
      </c>
      <c r="W19" s="0" t="n">
        <f aca="false">SUMIFS(M:M, H:H, O19, L:L, "=Dead" )</f>
        <v>0</v>
      </c>
    </row>
    <row r="20" customFormat="false" ht="15" hidden="false" customHeight="false" outlineLevel="0" collapsed="false">
      <c r="A20" s="0" t="s">
        <v>12</v>
      </c>
      <c r="B20" s="1" t="s">
        <v>40</v>
      </c>
      <c r="C20" s="2" t="n">
        <v>44678</v>
      </c>
      <c r="D20" s="0" t="s">
        <v>41</v>
      </c>
      <c r="E20" s="0" t="s">
        <v>15</v>
      </c>
      <c r="F20" s="0" t="s">
        <v>16</v>
      </c>
      <c r="G20" s="0" t="s">
        <v>17</v>
      </c>
      <c r="H20" s="0" t="s">
        <v>24</v>
      </c>
      <c r="I20" s="0" t="s">
        <v>19</v>
      </c>
      <c r="J20" s="0" t="n">
        <v>35.1</v>
      </c>
      <c r="L20" s="0" t="s">
        <v>20</v>
      </c>
      <c r="M20" s="0" t="n">
        <f aca="false">(INDEX(S:S,MATCH(H20,O:O,0)))*J20^(INDEX(T:T,MATCH(H20,O:O,0)))</f>
        <v>828.741030976505</v>
      </c>
      <c r="O20" s="0" t="s">
        <v>25</v>
      </c>
      <c r="P20" s="0" t="n">
        <f aca="false">COUNTIF($H$2:$H$36, O20)</f>
        <v>13</v>
      </c>
      <c r="Q20" s="0" t="n">
        <f aca="false">COUNTIFS($H$2:$H$36, O20, $L$2:$L$36, "=Living")</f>
        <v>12</v>
      </c>
      <c r="R20" s="0" t="n">
        <f aca="false">COUNTIFS($H$2:$H$36, O20, $L$2:$L$36, "=Dead")</f>
        <v>1</v>
      </c>
      <c r="S20" s="7" t="n">
        <f aca="false">INDEX(LookupTable!B:B, MATCH(plot1!$O20,LookupTable!A:A,0))</f>
        <v>0.1599</v>
      </c>
      <c r="T20" s="7" t="n">
        <f aca="false">INDEX(LookupTable!C:C, MATCH(plot1!$O20,LookupTable!A:A,0))</f>
        <v>2.3376</v>
      </c>
      <c r="U20" s="0" t="n">
        <f aca="false">SUMIF(H:H, O20, M:M)</f>
        <v>1060.35134392702</v>
      </c>
      <c r="V20" s="0" t="n">
        <f aca="false">SUMIFS(M:M, H:H, O20, L:L, "=Living" )</f>
        <v>980.079731846255</v>
      </c>
      <c r="W20" s="0" t="n">
        <f aca="false">SUMIFS(M:M, H:H, O20, L:L, "=Dead" )</f>
        <v>80.2716120807621</v>
      </c>
    </row>
    <row r="21" customFormat="false" ht="15" hidden="false" customHeight="false" outlineLevel="0" collapsed="false">
      <c r="A21" s="0" t="s">
        <v>12</v>
      </c>
      <c r="B21" s="1" t="s">
        <v>40</v>
      </c>
      <c r="C21" s="2" t="n">
        <v>44678</v>
      </c>
      <c r="D21" s="0" t="s">
        <v>41</v>
      </c>
      <c r="E21" s="0" t="s">
        <v>15</v>
      </c>
      <c r="F21" s="0" t="s">
        <v>16</v>
      </c>
      <c r="G21" s="0" t="s">
        <v>17</v>
      </c>
      <c r="H21" s="0" t="s">
        <v>43</v>
      </c>
      <c r="I21" s="0" t="s">
        <v>19</v>
      </c>
      <c r="J21" s="0" t="n">
        <v>42.8</v>
      </c>
      <c r="K21" s="0" t="n">
        <v>19.8</v>
      </c>
      <c r="L21" s="0" t="s">
        <v>20</v>
      </c>
      <c r="M21" s="0" t="n">
        <f aca="false">(INDEX(S:S,MATCH(H21,O:O,0)))*J21^(INDEX(T:T,MATCH(H21,O:O,0)))</f>
        <v>1575.49260328021</v>
      </c>
      <c r="O21" s="0" t="s">
        <v>26</v>
      </c>
      <c r="P21" s="0" t="n">
        <f aca="false">COUNTIF($H$2:$H$36, O21)</f>
        <v>0</v>
      </c>
      <c r="Q21" s="0" t="n">
        <f aca="false">COUNTIFS($H$2:$H$36, O21, $L$2:$L$36, "=Living")</f>
        <v>0</v>
      </c>
      <c r="R21" s="0" t="n">
        <f aca="false">COUNTIFS($H$2:$H$36, O21, $L$2:$L$36, "=Dead")</f>
        <v>0</v>
      </c>
      <c r="S21" s="7" t="n">
        <f aca="false">INDEX(LookupTable!B:B, MATCH(plot1!$O21,LookupTable!A:A,0))</f>
        <v>0.1535</v>
      </c>
      <c r="T21" s="7" t="n">
        <f aca="false">INDEX(LookupTable!C:C, MATCH(plot1!$O21,LookupTable!A:A,0))</f>
        <v>2.3213</v>
      </c>
      <c r="U21" s="0" t="n">
        <f aca="false">SUMIF(H:H, O21, M:M)</f>
        <v>0</v>
      </c>
      <c r="V21" s="0" t="n">
        <f aca="false">SUMIFS(M:M, H:H, O21, L:L, "=Living" )</f>
        <v>0</v>
      </c>
      <c r="W21" s="0" t="n">
        <f aca="false">SUMIFS(M:M, H:H, O21, L:L, "=Dead" )</f>
        <v>0</v>
      </c>
    </row>
    <row r="22" customFormat="false" ht="15" hidden="false" customHeight="false" outlineLevel="0" collapsed="false">
      <c r="A22" s="0" t="s">
        <v>12</v>
      </c>
      <c r="B22" s="1" t="s">
        <v>40</v>
      </c>
      <c r="C22" s="2" t="n">
        <v>44678</v>
      </c>
      <c r="D22" s="0" t="s">
        <v>41</v>
      </c>
      <c r="E22" s="0" t="s">
        <v>15</v>
      </c>
      <c r="F22" s="0" t="s">
        <v>16</v>
      </c>
      <c r="G22" s="0" t="s">
        <v>17</v>
      </c>
      <c r="H22" s="0" t="s">
        <v>25</v>
      </c>
      <c r="I22" s="0" t="s">
        <v>19</v>
      </c>
      <c r="J22" s="0" t="n">
        <v>13.1</v>
      </c>
      <c r="L22" s="0" t="s">
        <v>20</v>
      </c>
      <c r="M22" s="0" t="n">
        <f aca="false">(INDEX(S:S,MATCH(H22,O:O,0)))*J22^(INDEX(T:T,MATCH(H22,O:O,0)))</f>
        <v>65.4006168378383</v>
      </c>
      <c r="O22" s="0" t="s">
        <v>27</v>
      </c>
      <c r="P22" s="0" t="n">
        <f aca="false">COUNTIF($H$2:$H$36, O22)</f>
        <v>1</v>
      </c>
      <c r="Q22" s="0" t="n">
        <f aca="false">COUNTIFS($H$2:$H$36, O22, $L$2:$L$36, "=Living")</f>
        <v>1</v>
      </c>
      <c r="R22" s="0" t="n">
        <f aca="false">COUNTIFS($H$2:$H$36, O22, $L$2:$L$36, "=Dead")</f>
        <v>0</v>
      </c>
      <c r="S22" s="7" t="n">
        <f aca="false">INDEX(LookupTable!B:B, MATCH(plot1!$O22,LookupTable!A:A,0))</f>
        <v>0.0472</v>
      </c>
      <c r="T22" s="7" t="n">
        <f aca="false">INDEX(LookupTable!C:C, MATCH(plot1!$O22,LookupTable!A:A,0))</f>
        <v>2.701</v>
      </c>
      <c r="U22" s="0" t="n">
        <f aca="false">SUMIF(H:H, O22, M:M)</f>
        <v>1821.84561798148</v>
      </c>
      <c r="V22" s="0" t="n">
        <f aca="false">SUMIFS(M:M, H:H, O22, L:L, "=Living" )</f>
        <v>1821.84561798148</v>
      </c>
      <c r="W22" s="0" t="n">
        <f aca="false">SUMIFS(M:M, H:H, O22, L:L, "=Dead" )</f>
        <v>0</v>
      </c>
    </row>
    <row r="23" customFormat="false" ht="15" hidden="false" customHeight="false" outlineLevel="0" collapsed="false">
      <c r="A23" s="0" t="s">
        <v>12</v>
      </c>
      <c r="B23" s="1" t="s">
        <v>40</v>
      </c>
      <c r="C23" s="2" t="n">
        <v>44678</v>
      </c>
      <c r="D23" s="0" t="s">
        <v>41</v>
      </c>
      <c r="E23" s="0" t="s">
        <v>15</v>
      </c>
      <c r="F23" s="0" t="s">
        <v>16</v>
      </c>
      <c r="G23" s="0" t="s">
        <v>17</v>
      </c>
      <c r="H23" s="0" t="s">
        <v>25</v>
      </c>
      <c r="I23" s="0" t="s">
        <v>19</v>
      </c>
      <c r="J23" s="0" t="n">
        <v>14.3</v>
      </c>
      <c r="L23" s="0" t="s">
        <v>20</v>
      </c>
      <c r="M23" s="0" t="n">
        <f aca="false">(INDEX(S:S,MATCH(H23,O:O,0)))*J23^(INDEX(T:T,MATCH(H23,O:O,0)))</f>
        <v>80.2716120807621</v>
      </c>
      <c r="O23" s="0" t="s">
        <v>77</v>
      </c>
      <c r="P23" s="0" t="n">
        <f aca="false">COUNTIF($H$2:$H$36, O23)</f>
        <v>0</v>
      </c>
      <c r="Q23" s="0" t="n">
        <f aca="false">COUNTIFS($H$2:$H$36, O23, $L$2:$L$36, "=Living")</f>
        <v>0</v>
      </c>
      <c r="R23" s="0" t="n">
        <f aca="false">COUNTIFS($H$2:$H$36, O23, $L$2:$L$36, "=Dead")</f>
        <v>0</v>
      </c>
      <c r="S23" s="7" t="n">
        <f aca="false">INDEX(LookupTable!B:B, MATCH(plot1!$O23,LookupTable!A:A,0))</f>
        <v>0.0696</v>
      </c>
      <c r="T23" s="7" t="n">
        <f aca="false">INDEX(LookupTable!C:C, MATCH(plot1!$O23,LookupTable!A:A,0))</f>
        <v>2.449</v>
      </c>
      <c r="U23" s="0" t="n">
        <f aca="false">SUMIF(H:H, O23, M:M)</f>
        <v>0</v>
      </c>
      <c r="V23" s="0" t="n">
        <f aca="false">SUMIFS(M:M, H:H, O23, L:L, "=Living" )</f>
        <v>0</v>
      </c>
      <c r="W23" s="0" t="n">
        <f aca="false">SUMIFS(M:M, H:H, O23, L:L, "=Dead" )</f>
        <v>0</v>
      </c>
    </row>
    <row r="24" customFormat="false" ht="15" hidden="false" customHeight="false" outlineLevel="0" collapsed="false">
      <c r="A24" s="0" t="s">
        <v>12</v>
      </c>
      <c r="B24" s="1" t="s">
        <v>40</v>
      </c>
      <c r="C24" s="2" t="n">
        <v>44678</v>
      </c>
      <c r="D24" s="0" t="s">
        <v>41</v>
      </c>
      <c r="E24" s="0" t="s">
        <v>15</v>
      </c>
      <c r="F24" s="0" t="s">
        <v>16</v>
      </c>
      <c r="G24" s="0" t="s">
        <v>17</v>
      </c>
      <c r="H24" s="0" t="s">
        <v>25</v>
      </c>
      <c r="I24" s="0" t="s">
        <v>19</v>
      </c>
      <c r="J24" s="0" t="n">
        <v>10.7</v>
      </c>
      <c r="L24" s="0" t="s">
        <v>20</v>
      </c>
      <c r="M24" s="0" t="n">
        <f aca="false">(INDEX(S:S,MATCH(H24,O:O,0)))*J24^(INDEX(T:T,MATCH(H24,O:O,0)))</f>
        <v>40.7507853100334</v>
      </c>
      <c r="O24" s="8" t="s">
        <v>78</v>
      </c>
      <c r="P24" s="0" t="n">
        <f aca="false">COUNTIF($H$2:$H$36, O24)</f>
        <v>0</v>
      </c>
      <c r="Q24" s="0" t="n">
        <f aca="false">COUNTIFS($H$2:$H$36, O24, $L$2:$L$36, "=Living")</f>
        <v>0</v>
      </c>
      <c r="R24" s="0" t="n">
        <f aca="false">COUNTIFS($H$2:$H$36, O24, $L$2:$L$36, "=Dead")</f>
        <v>0</v>
      </c>
      <c r="S24" s="7" t="n">
        <f aca="false">INDEX(LookupTable!B:B, MATCH(plot1!$O24,LookupTable!A:A,0))</f>
        <v>0.1684</v>
      </c>
      <c r="T24" s="7" t="n">
        <f aca="false">INDEX(LookupTable!C:C, MATCH(plot1!$O24,LookupTable!A:A,0))</f>
        <v>2.415</v>
      </c>
      <c r="U24" s="0" t="n">
        <f aca="false">SUMIF(H:H, O24, M:M)</f>
        <v>0</v>
      </c>
      <c r="V24" s="0" t="n">
        <f aca="false">SUMIFS(M:M, H:H, O24, L:L, "=Living" )</f>
        <v>0</v>
      </c>
      <c r="W24" s="0" t="n">
        <f aca="false">SUMIFS(M:M, H:H, O24, L:L, "=Dead" )</f>
        <v>0</v>
      </c>
    </row>
    <row r="25" customFormat="false" ht="15" hidden="false" customHeight="false" outlineLevel="0" collapsed="false">
      <c r="A25" s="0" t="s">
        <v>12</v>
      </c>
      <c r="B25" s="1" t="s">
        <v>40</v>
      </c>
      <c r="C25" s="2" t="n">
        <v>44678</v>
      </c>
      <c r="D25" s="0" t="s">
        <v>41</v>
      </c>
      <c r="E25" s="0" t="s">
        <v>15</v>
      </c>
      <c r="F25" s="0" t="s">
        <v>16</v>
      </c>
      <c r="G25" s="0" t="s">
        <v>17</v>
      </c>
      <c r="H25" s="0" t="s">
        <v>25</v>
      </c>
      <c r="I25" s="0" t="s">
        <v>19</v>
      </c>
      <c r="J25" s="0" t="n">
        <v>14.2</v>
      </c>
      <c r="L25" s="0" t="s">
        <v>20</v>
      </c>
      <c r="M25" s="0" t="n">
        <f aca="false">(INDEX(S:S,MATCH(H25,O:O,0)))*J25^(INDEX(T:T,MATCH(H25,O:O,0)))</f>
        <v>78.9655559946471</v>
      </c>
      <c r="O25" s="8" t="s">
        <v>79</v>
      </c>
      <c r="P25" s="0" t="n">
        <f aca="false">COUNTIF($H$2:$H$36, O25)</f>
        <v>0</v>
      </c>
      <c r="Q25" s="0" t="n">
        <f aca="false">COUNTIFS($H$2:$H$36, O25, $L$2:$L$36, "=Living")</f>
        <v>0</v>
      </c>
      <c r="R25" s="0" t="n">
        <f aca="false">COUNTIFS($H$2:$H$36, O25, $L$2:$L$36, "=Dead")</f>
        <v>0</v>
      </c>
      <c r="S25" s="7" t="n">
        <f aca="false">INDEX(LookupTable!B:B, MATCH(plot1!$O25,LookupTable!A:A,0))</f>
        <v>0.1599</v>
      </c>
      <c r="T25" s="7" t="n">
        <f aca="false">INDEX(LookupTable!C:C, MATCH(plot1!$O25,LookupTable!A:A,0))</f>
        <v>2.3376</v>
      </c>
      <c r="U25" s="0" t="n">
        <f aca="false">SUMIF(H:H, O25, M:M)</f>
        <v>0</v>
      </c>
      <c r="V25" s="0" t="n">
        <f aca="false">SUMIFS(M:M, H:H, O25, L:L, "=Living" )</f>
        <v>0</v>
      </c>
      <c r="W25" s="0" t="n">
        <f aca="false">SUMIFS(M:M, H:H, O25, L:L, "=Dead" )</f>
        <v>0</v>
      </c>
    </row>
    <row r="26" customFormat="false" ht="15" hidden="false" customHeight="false" outlineLevel="0" collapsed="false">
      <c r="A26" s="0" t="s">
        <v>12</v>
      </c>
      <c r="B26" s="1" t="s">
        <v>40</v>
      </c>
      <c r="C26" s="2" t="n">
        <v>44678</v>
      </c>
      <c r="D26" s="0" t="s">
        <v>41</v>
      </c>
      <c r="E26" s="0" t="s">
        <v>15</v>
      </c>
      <c r="F26" s="0" t="s">
        <v>16</v>
      </c>
      <c r="G26" s="0" t="s">
        <v>17</v>
      </c>
      <c r="H26" s="0" t="s">
        <v>25</v>
      </c>
      <c r="I26" s="0" t="s">
        <v>19</v>
      </c>
      <c r="J26" s="0" t="n">
        <v>22</v>
      </c>
      <c r="L26" s="0" t="s">
        <v>20</v>
      </c>
      <c r="M26" s="0" t="n">
        <f aca="false">(INDEX(S:S,MATCH(H26,O:O,0)))*J26^(INDEX(T:T,MATCH(H26,O:O,0)))</f>
        <v>219.733221247612</v>
      </c>
      <c r="O26" s="8" t="s">
        <v>80</v>
      </c>
      <c r="P26" s="0" t="n">
        <f aca="false">COUNTIF($H$2:$H$36, O26)</f>
        <v>0</v>
      </c>
      <c r="Q26" s="0" t="n">
        <f aca="false">COUNTIFS($H$2:$H$36, O26, $L$2:$L$36, "=Living")</f>
        <v>0</v>
      </c>
      <c r="R26" s="0" t="n">
        <f aca="false">COUNTIFS($H$2:$H$36, O26, $L$2:$L$36, "=Dead")</f>
        <v>0</v>
      </c>
      <c r="S26" s="7" t="n">
        <f aca="false">INDEX(LookupTable!B:B, MATCH(plot1!$O26,LookupTable!A:A,0))</f>
        <v>0.0792</v>
      </c>
      <c r="T26" s="7" t="n">
        <f aca="false">INDEX(LookupTable!C:C, MATCH(plot1!$O26,LookupTable!A:A,0))</f>
        <v>2.6349</v>
      </c>
      <c r="U26" s="0" t="n">
        <f aca="false">SUMIF(H:H, O26, M:M)</f>
        <v>0</v>
      </c>
      <c r="V26" s="0" t="n">
        <f aca="false">SUMIFS(M:M, H:H, O26, L:L, "=Living" )</f>
        <v>0</v>
      </c>
      <c r="W26" s="0" t="n">
        <f aca="false">SUMIFS(M:M, H:H, O26, L:L, "=Dead" )</f>
        <v>0</v>
      </c>
    </row>
    <row r="27" customFormat="false" ht="15" hidden="false" customHeight="false" outlineLevel="0" collapsed="false">
      <c r="A27" s="0" t="s">
        <v>12</v>
      </c>
      <c r="B27" s="1" t="s">
        <v>40</v>
      </c>
      <c r="C27" s="2" t="n">
        <v>44678</v>
      </c>
      <c r="D27" s="0" t="s">
        <v>41</v>
      </c>
      <c r="E27" s="0" t="s">
        <v>15</v>
      </c>
      <c r="F27" s="0" t="s">
        <v>16</v>
      </c>
      <c r="G27" s="0" t="s">
        <v>17</v>
      </c>
      <c r="H27" s="0" t="s">
        <v>25</v>
      </c>
      <c r="I27" s="0" t="s">
        <v>19</v>
      </c>
      <c r="J27" s="0" t="n">
        <v>9.5</v>
      </c>
      <c r="L27" s="0" t="s">
        <v>20</v>
      </c>
      <c r="M27" s="0" t="n">
        <f aca="false">(INDEX(S:S,MATCH(H27,O:O,0)))*J27^(INDEX(T:T,MATCH(H27,O:O,0)))</f>
        <v>30.858524999627</v>
      </c>
      <c r="O27" s="8" t="s">
        <v>42</v>
      </c>
      <c r="P27" s="0" t="n">
        <f aca="false">COUNTIF($H$2:$H$36, O27)</f>
        <v>3</v>
      </c>
      <c r="Q27" s="0" t="n">
        <f aca="false">COUNTIFS($H$2:$H$36, O27, $L$2:$L$36, "=Living")</f>
        <v>3</v>
      </c>
      <c r="R27" s="0" t="n">
        <f aca="false">COUNTIFS($H$2:$H$36, O27, $L$2:$L$36, "=Dead")</f>
        <v>0</v>
      </c>
      <c r="S27" s="7" t="n">
        <f aca="false">INDEX(LookupTable!B:B, MATCH(plot1!$O27,LookupTable!A:A,0))</f>
        <v>0.0792</v>
      </c>
      <c r="T27" s="7" t="n">
        <f aca="false">INDEX(LookupTable!C:C, MATCH(plot1!$O27,LookupTable!A:A,0))</f>
        <v>2.6349</v>
      </c>
      <c r="U27" s="0" t="n">
        <f aca="false">SUMIF(H:H, O27, M:M)</f>
        <v>1422.74749226332</v>
      </c>
      <c r="V27" s="0" t="n">
        <f aca="false">SUMIFS(M:M, H:H, O27, L:L, "=Living" )</f>
        <v>1422.74749226332</v>
      </c>
      <c r="W27" s="0" t="n">
        <f aca="false">SUMIFS(M:M, H:H, O27, L:L, "=Dead" )</f>
        <v>0</v>
      </c>
    </row>
    <row r="28" customFormat="false" ht="15" hidden="false" customHeight="false" outlineLevel="0" collapsed="false">
      <c r="A28" s="0" t="s">
        <v>12</v>
      </c>
      <c r="B28" s="1" t="s">
        <v>40</v>
      </c>
      <c r="C28" s="2" t="n">
        <v>44678</v>
      </c>
      <c r="D28" s="0" t="s">
        <v>41</v>
      </c>
      <c r="E28" s="0" t="s">
        <v>15</v>
      </c>
      <c r="F28" s="0" t="s">
        <v>16</v>
      </c>
      <c r="G28" s="0" t="s">
        <v>17</v>
      </c>
      <c r="H28" s="0" t="s">
        <v>25</v>
      </c>
      <c r="I28" s="0" t="s">
        <v>19</v>
      </c>
      <c r="J28" s="0" t="n">
        <v>6</v>
      </c>
      <c r="L28" s="0" t="s">
        <v>20</v>
      </c>
      <c r="M28" s="0" t="n">
        <f aca="false">(INDEX(S:S,MATCH(H28,O:O,0)))*J28^(INDEX(T:T,MATCH(H28,O:O,0)))</f>
        <v>10.5403450115937</v>
      </c>
      <c r="O28" s="8" t="s">
        <v>22</v>
      </c>
      <c r="P28" s="0" t="n">
        <f aca="false">COUNTIF($H$2:$H$36, O28)</f>
        <v>11</v>
      </c>
      <c r="Q28" s="0" t="n">
        <f aca="false">COUNTIFS($H$2:$H$36, O28, $L$2:$L$36, "=Living")</f>
        <v>11</v>
      </c>
      <c r="R28" s="0" t="n">
        <f aca="false">COUNTIFS($H$2:$H$36, O28, $L$2:$L$36, "=Dead")</f>
        <v>0</v>
      </c>
      <c r="S28" s="7" t="n">
        <f aca="false">INDEX(LookupTable!B:B, MATCH(plot1!$O28,LookupTable!A:A,0))</f>
        <v>0.0792</v>
      </c>
      <c r="T28" s="7" t="n">
        <f aca="false">INDEX(LookupTable!C:C, MATCH(plot1!$O28,LookupTable!A:A,0))</f>
        <v>2.6349</v>
      </c>
      <c r="U28" s="0" t="n">
        <f aca="false">SUMIF(H:H, O28, M:M)</f>
        <v>6869.61976553568</v>
      </c>
      <c r="V28" s="0" t="n">
        <f aca="false">SUMIFS(M:M, H:H, O28, L:L, "=Living" )</f>
        <v>6869.61976553568</v>
      </c>
      <c r="W28" s="0" t="n">
        <f aca="false">SUMIFS(M:M, H:H, O28, L:L, "=Dead" )</f>
        <v>0</v>
      </c>
    </row>
    <row r="29" customFormat="false" ht="15" hidden="false" customHeight="false" outlineLevel="0" collapsed="false">
      <c r="A29" s="0" t="s">
        <v>12</v>
      </c>
      <c r="B29" s="1" t="s">
        <v>40</v>
      </c>
      <c r="C29" s="2" t="n">
        <v>44678</v>
      </c>
      <c r="D29" s="0" t="s">
        <v>41</v>
      </c>
      <c r="E29" s="0" t="s">
        <v>15</v>
      </c>
      <c r="F29" s="0" t="s">
        <v>16</v>
      </c>
      <c r="G29" s="0" t="s">
        <v>17</v>
      </c>
      <c r="H29" s="0" t="s">
        <v>25</v>
      </c>
      <c r="I29" s="0" t="s">
        <v>19</v>
      </c>
      <c r="J29" s="0" t="n">
        <v>13</v>
      </c>
      <c r="L29" s="0" t="s">
        <v>20</v>
      </c>
      <c r="M29" s="0" t="n">
        <f aca="false">(INDEX(S:S,MATCH(H29,O:O,0)))*J29^(INDEX(T:T,MATCH(H29,O:O,0)))</f>
        <v>64.2395432052039</v>
      </c>
      <c r="O29" s="8" t="s">
        <v>43</v>
      </c>
      <c r="P29" s="0" t="n">
        <f aca="false">COUNTIF($H$2:$H$36, O29)</f>
        <v>1</v>
      </c>
      <c r="Q29" s="0" t="n">
        <f aca="false">COUNTIFS($H$2:$H$36, O29, $L$2:$L$36, "=Living")</f>
        <v>1</v>
      </c>
      <c r="R29" s="0" t="n">
        <f aca="false">COUNTIFS($H$2:$H$36, O29, $L$2:$L$36, "=Dead")</f>
        <v>0</v>
      </c>
      <c r="S29" s="7" t="n">
        <f aca="false">INDEX(LookupTable!B:B, MATCH(plot1!$O29,LookupTable!A:A,0))</f>
        <v>0.0792</v>
      </c>
      <c r="T29" s="7" t="n">
        <f aca="false">INDEX(LookupTable!C:C, MATCH(plot1!$O29,LookupTable!A:A,0))</f>
        <v>2.6349</v>
      </c>
      <c r="U29" s="0" t="n">
        <f aca="false">SUMIF(H:H, O29, M:M)</f>
        <v>1575.49260328021</v>
      </c>
      <c r="V29" s="0" t="n">
        <f aca="false">SUMIFS(M:M, H:H, O29, L:L, "=Living" )</f>
        <v>1575.49260328021</v>
      </c>
      <c r="W29" s="0" t="n">
        <f aca="false">SUMIFS(M:M, H:H, O29, L:L, "=Dead" )</f>
        <v>0</v>
      </c>
    </row>
    <row r="30" customFormat="false" ht="15" hidden="false" customHeight="false" outlineLevel="0" collapsed="false">
      <c r="A30" s="0" t="s">
        <v>12</v>
      </c>
      <c r="B30" s="1" t="s">
        <v>40</v>
      </c>
      <c r="C30" s="2" t="n">
        <v>44678</v>
      </c>
      <c r="D30" s="0" t="s">
        <v>41</v>
      </c>
      <c r="E30" s="0" t="s">
        <v>15</v>
      </c>
      <c r="F30" s="0" t="s">
        <v>16</v>
      </c>
      <c r="G30" s="0" t="s">
        <v>17</v>
      </c>
      <c r="H30" s="0" t="s">
        <v>25</v>
      </c>
      <c r="I30" s="0" t="s">
        <v>19</v>
      </c>
      <c r="J30" s="0" t="n">
        <v>5.6</v>
      </c>
      <c r="L30" s="0" t="s">
        <v>20</v>
      </c>
      <c r="M30" s="0" t="n">
        <f aca="false">(INDEX(S:S,MATCH(H30,O:O,0)))*J30^(INDEX(T:T,MATCH(H30,O:O,0)))</f>
        <v>8.97042037694016</v>
      </c>
      <c r="O30" s="8" t="s">
        <v>81</v>
      </c>
      <c r="P30" s="0" t="n">
        <f aca="false">COUNTIF($H$2:$H$36, O30)</f>
        <v>0</v>
      </c>
      <c r="Q30" s="0" t="n">
        <f aca="false">COUNTIFS($H$2:$H$36, O30, $L$2:$L$36, "=Living")</f>
        <v>0</v>
      </c>
      <c r="R30" s="0" t="n">
        <f aca="false">COUNTIFS($H$2:$H$36, O30, $L$2:$L$36, "=Dead")</f>
        <v>0</v>
      </c>
      <c r="S30" s="7" t="n">
        <f aca="false">INDEX(LookupTable!B:B, MATCH(plot1!$O30,LookupTable!A:A,0))</f>
        <v>0.1634</v>
      </c>
      <c r="T30" s="7" t="n">
        <f aca="false">INDEX(LookupTable!C:C, MATCH(plot1!$O30,LookupTable!A:A,0))</f>
        <v>2.348</v>
      </c>
      <c r="U30" s="0" t="n">
        <f aca="false">SUMIF(H:H, O30, M:M)</f>
        <v>0</v>
      </c>
      <c r="V30" s="0" t="n">
        <f aca="false">SUMIFS(M:M, H:H, O30, L:L, "=Living" )</f>
        <v>0</v>
      </c>
      <c r="W30" s="0" t="n">
        <f aca="false">SUMIFS(M:M, H:H, O30, L:L, "=Dead" )</f>
        <v>0</v>
      </c>
    </row>
    <row r="31" customFormat="false" ht="15" hidden="false" customHeight="false" outlineLevel="0" collapsed="false">
      <c r="A31" s="0" t="s">
        <v>12</v>
      </c>
      <c r="B31" s="1" t="s">
        <v>40</v>
      </c>
      <c r="C31" s="2" t="n">
        <v>44678</v>
      </c>
      <c r="D31" s="0" t="s">
        <v>41</v>
      </c>
      <c r="E31" s="0" t="s">
        <v>15</v>
      </c>
      <c r="F31" s="0" t="s">
        <v>16</v>
      </c>
      <c r="G31" s="0" t="s">
        <v>17</v>
      </c>
      <c r="H31" s="0" t="s">
        <v>25</v>
      </c>
      <c r="I31" s="0" t="s">
        <v>19</v>
      </c>
      <c r="J31" s="0" t="n">
        <v>11.6</v>
      </c>
      <c r="L31" s="0" t="s">
        <v>20</v>
      </c>
      <c r="M31" s="0" t="n">
        <f aca="false">(INDEX(S:S,MATCH(H31,O:O,0)))*J31^(INDEX(T:T,MATCH(H31,O:O,0)))</f>
        <v>49.2181697018137</v>
      </c>
      <c r="O31" s="8" t="s">
        <v>82</v>
      </c>
      <c r="P31" s="0" t="n">
        <f aca="false">COUNTIF($H$2:$H$36, O31)</f>
        <v>0</v>
      </c>
      <c r="Q31" s="0" t="n">
        <f aca="false">COUNTIFS($H$2:$H$36, O31, $L$2:$L$36, "=Living")</f>
        <v>0</v>
      </c>
      <c r="R31" s="0" t="n">
        <f aca="false">COUNTIFS($H$2:$H$36, O31, $L$2:$L$36, "=Dead")</f>
        <v>0</v>
      </c>
      <c r="S31" s="7" t="n">
        <f aca="false">INDEX(LookupTable!B:B, MATCH(plot1!$O31,LookupTable!A:A,0))</f>
        <v>0.1683</v>
      </c>
      <c r="T31" s="7" t="n">
        <f aca="false">INDEX(LookupTable!C:C, MATCH(plot1!$O31,LookupTable!A:A,0))</f>
        <v>2.1777</v>
      </c>
      <c r="U31" s="0" t="n">
        <f aca="false">SUMIF(H:H, O31, M:M)</f>
        <v>0</v>
      </c>
      <c r="V31" s="0" t="n">
        <f aca="false">SUMIFS(M:M, H:H, O31, L:L, "=Living" )</f>
        <v>0</v>
      </c>
      <c r="W31" s="0" t="n">
        <f aca="false">SUMIFS(M:M, H:H, O31, L:L, "=Dead" )</f>
        <v>0</v>
      </c>
    </row>
    <row r="32" customFormat="false" ht="15" hidden="false" customHeight="false" outlineLevel="0" collapsed="false">
      <c r="A32" s="0" t="s">
        <v>12</v>
      </c>
      <c r="B32" s="1" t="s">
        <v>40</v>
      </c>
      <c r="C32" s="2" t="n">
        <v>44678</v>
      </c>
      <c r="D32" s="0" t="s">
        <v>41</v>
      </c>
      <c r="E32" s="0" t="s">
        <v>15</v>
      </c>
      <c r="F32" s="0" t="s">
        <v>16</v>
      </c>
      <c r="G32" s="0" t="s">
        <v>17</v>
      </c>
      <c r="H32" s="0" t="s">
        <v>25</v>
      </c>
      <c r="I32" s="0" t="s">
        <v>19</v>
      </c>
      <c r="J32" s="0" t="n">
        <v>25.3</v>
      </c>
      <c r="L32" s="0" t="s">
        <v>20</v>
      </c>
      <c r="M32" s="0" t="n">
        <f aca="false">(INDEX(S:S,MATCH(H32,O:O,0)))*J32^(INDEX(T:T,MATCH(H32,O:O,0)))</f>
        <v>304.637241412399</v>
      </c>
      <c r="O32" s="8" t="s">
        <v>39</v>
      </c>
      <c r="P32" s="0" t="n">
        <f aca="false">COUNTIF($H$2:$H$36, O32)</f>
        <v>0</v>
      </c>
      <c r="Q32" s="0" t="n">
        <f aca="false">COUNTIFS($H$2:$H$36, O32, $L$2:$L$36, "=Living")</f>
        <v>0</v>
      </c>
      <c r="R32" s="0" t="n">
        <f aca="false">COUNTIFS($H$2:$H$36, O32, $L$2:$L$36, "=Dead")</f>
        <v>0</v>
      </c>
      <c r="S32" s="7" t="n">
        <f aca="false">INDEX(LookupTable!B:B, MATCH(plot1!$O32,LookupTable!A:A,0))</f>
        <v>0.0554</v>
      </c>
      <c r="T32" s="7" t="n">
        <f aca="false">INDEX(LookupTable!C:C, MATCH(plot1!$O32,LookupTable!A:A,0))</f>
        <v>2.7276</v>
      </c>
      <c r="U32" s="0" t="n">
        <f aca="false">SUMIF(H:H, O32, M:M)</f>
        <v>0</v>
      </c>
      <c r="V32" s="0" t="n">
        <f aca="false">SUMIFS(M:M, H:H, O32, L:L, "=Living" )</f>
        <v>0</v>
      </c>
      <c r="W32" s="0" t="n">
        <f aca="false">SUMIFS(M:M, H:H, O32, L:L, "=Dead" )</f>
        <v>0</v>
      </c>
    </row>
    <row r="33" customFormat="false" ht="15" hidden="false" customHeight="false" outlineLevel="0" collapsed="false">
      <c r="A33" s="0" t="s">
        <v>12</v>
      </c>
      <c r="B33" s="1" t="s">
        <v>40</v>
      </c>
      <c r="C33" s="2" t="n">
        <v>44678</v>
      </c>
      <c r="D33" s="0" t="s">
        <v>41</v>
      </c>
      <c r="E33" s="0" t="s">
        <v>15</v>
      </c>
      <c r="F33" s="0" t="s">
        <v>16</v>
      </c>
      <c r="G33" s="0" t="s">
        <v>17</v>
      </c>
      <c r="H33" s="0" t="s">
        <v>25</v>
      </c>
      <c r="I33" s="0" t="s">
        <v>19</v>
      </c>
      <c r="J33" s="0" t="n">
        <v>8.9</v>
      </c>
      <c r="L33" s="0" t="s">
        <v>20</v>
      </c>
      <c r="M33" s="0" t="n">
        <f aca="false">(INDEX(S:S,MATCH(H33,O:O,0)))*J33^(INDEX(T:T,MATCH(H33,O:O,0)))</f>
        <v>26.4936956677841</v>
      </c>
      <c r="O33" s="8" t="s">
        <v>83</v>
      </c>
      <c r="P33" s="0" t="n">
        <f aca="false">COUNTIF($H$2:$H$36, O33)</f>
        <v>0</v>
      </c>
      <c r="Q33" s="0" t="n">
        <f aca="false">COUNTIFS($H$2:$H$36, O33, $L$2:$L$36, "=Living")</f>
        <v>0</v>
      </c>
      <c r="R33" s="0" t="n">
        <f aca="false">COUNTIFS($H$2:$H$36, O33, $L$2:$L$36, "=Dead")</f>
        <v>0</v>
      </c>
      <c r="S33" s="7" t="n">
        <f aca="false">INDEX(LookupTable!B:B, MATCH(plot1!$O33,LookupTable!A:A,0))</f>
        <v>0.1634</v>
      </c>
      <c r="T33" s="7" t="n">
        <f aca="false">INDEX(LookupTable!C:C, MATCH(plot1!$O33,LookupTable!A:A,0))</f>
        <v>2.348</v>
      </c>
      <c r="U33" s="0" t="n">
        <f aca="false">SUMIF(H:H, O33, M:M)</f>
        <v>0</v>
      </c>
      <c r="V33" s="0" t="n">
        <f aca="false">SUMIFS(M:M, H:H, O33, L:L, "=Living" )</f>
        <v>0</v>
      </c>
      <c r="W33" s="0" t="n">
        <f aca="false">SUMIFS(M:M, H:H, O33, L:L, "=Dead" )</f>
        <v>0</v>
      </c>
    </row>
    <row r="34" customFormat="false" ht="15" hidden="false" customHeight="false" outlineLevel="0" collapsed="false">
      <c r="A34" s="0" t="s">
        <v>12</v>
      </c>
      <c r="B34" s="1" t="s">
        <v>40</v>
      </c>
      <c r="C34" s="2" t="n">
        <v>44678</v>
      </c>
      <c r="D34" s="0" t="s">
        <v>41</v>
      </c>
      <c r="E34" s="0" t="s">
        <v>15</v>
      </c>
      <c r="F34" s="0" t="s">
        <v>16</v>
      </c>
      <c r="G34" s="0" t="s">
        <v>17</v>
      </c>
      <c r="H34" s="0" t="s">
        <v>25</v>
      </c>
      <c r="I34" s="0" t="s">
        <v>19</v>
      </c>
      <c r="J34" s="0" t="n">
        <v>14.3</v>
      </c>
      <c r="L34" s="0" t="s">
        <v>21</v>
      </c>
      <c r="M34" s="0" t="n">
        <f aca="false">(INDEX(S:S,MATCH(H34,O:O,0)))*J34^(INDEX(T:T,MATCH(H34,O:O,0)))</f>
        <v>80.2716120807621</v>
      </c>
      <c r="O34" s="8" t="s">
        <v>84</v>
      </c>
      <c r="P34" s="0" t="n">
        <f aca="false">COUNTIF($H$2:$H$36, O34)</f>
        <v>0</v>
      </c>
      <c r="Q34" s="0" t="n">
        <f aca="false">COUNTIFS($H$2:$H$36, O34, $L$2:$L$36, "=Living")</f>
        <v>0</v>
      </c>
      <c r="R34" s="0" t="n">
        <f aca="false">COUNTIFS($H$2:$H$36, O34, $L$2:$L$36, "=Dead")</f>
        <v>0</v>
      </c>
      <c r="S34" s="7" t="n">
        <f aca="false">INDEX(LookupTable!B:B, MATCH(plot1!$O34,LookupTable!A:A,0))</f>
        <v>0.0825</v>
      </c>
      <c r="T34" s="7" t="n">
        <f aca="false">INDEX(LookupTable!C:C, MATCH(plot1!$O34,LookupTable!A:A,0))</f>
        <v>2.468</v>
      </c>
      <c r="U34" s="0" t="n">
        <f aca="false">SUMIF(H:H, O34, M:M)</f>
        <v>0</v>
      </c>
      <c r="V34" s="0" t="n">
        <f aca="false">SUMIFS(M:M, H:H, O34, L:L, "=Living" )</f>
        <v>0</v>
      </c>
      <c r="W34" s="0" t="n">
        <f aca="false">SUMIFS(M:M, H:H, O34, L:L, "=Dead" )</f>
        <v>0</v>
      </c>
    </row>
    <row r="35" customFormat="false" ht="15" hidden="false" customHeight="false" outlineLevel="0" collapsed="false">
      <c r="A35" s="0" t="s">
        <v>12</v>
      </c>
      <c r="B35" s="1" t="s">
        <v>40</v>
      </c>
      <c r="C35" s="2" t="n">
        <v>44678</v>
      </c>
      <c r="D35" s="0" t="s">
        <v>41</v>
      </c>
      <c r="E35" s="0" t="s">
        <v>15</v>
      </c>
      <c r="F35" s="0" t="s">
        <v>16</v>
      </c>
      <c r="G35" s="0" t="s">
        <v>17</v>
      </c>
      <c r="H35" s="0" t="s">
        <v>27</v>
      </c>
      <c r="I35" s="0" t="s">
        <v>19</v>
      </c>
      <c r="J35" s="0" t="n">
        <v>49.9</v>
      </c>
      <c r="K35" s="0" t="n">
        <v>20</v>
      </c>
      <c r="L35" s="0" t="s">
        <v>20</v>
      </c>
      <c r="M35" s="0" t="n">
        <f aca="false">(INDEX(S:S,MATCH(H35,O:O,0)))*J35^(INDEX(T:T,MATCH(H35,O:O,0)))</f>
        <v>1821.84561798148</v>
      </c>
      <c r="O35" s="8" t="s">
        <v>85</v>
      </c>
      <c r="P35" s="0" t="n">
        <f aca="false">COUNTIF($H$2:$H$36, O35)</f>
        <v>0</v>
      </c>
      <c r="Q35" s="0" t="n">
        <f aca="false">COUNTIFS($H$2:$H$36, O35, $L$2:$L$36, "=Living")</f>
        <v>0</v>
      </c>
      <c r="R35" s="0" t="n">
        <f aca="false">COUNTIFS($H$2:$H$36, O35, $L$2:$L$36, "=Dead")</f>
        <v>0</v>
      </c>
      <c r="S35" s="7" t="n">
        <f aca="false">INDEX(LookupTable!B:B, MATCH(plot1!$O35,LookupTable!A:A,0))</f>
        <v>0.0946</v>
      </c>
      <c r="T35" s="7" t="n">
        <f aca="false">INDEX(LookupTable!C:C, MATCH(plot1!$O35,LookupTable!A:A,0))</f>
        <v>2.3572</v>
      </c>
      <c r="U35" s="0" t="n">
        <f aca="false">SUMIF(H:H, O35, M:M)</f>
        <v>0</v>
      </c>
      <c r="V35" s="0" t="n">
        <f aca="false">SUMIFS(M:M, H:H, O35, L:L, "=Living" )</f>
        <v>0</v>
      </c>
      <c r="W35" s="0" t="n">
        <f aca="false">SUMIFS(M:M, H:H, O35, L:L, "=Dead" )</f>
        <v>0</v>
      </c>
    </row>
    <row r="36" customFormat="false" ht="15" hidden="false" customHeight="false" outlineLevel="0" collapsed="false">
      <c r="A36" s="0" t="s">
        <v>12</v>
      </c>
      <c r="B36" s="1" t="s">
        <v>40</v>
      </c>
      <c r="C36" s="2" t="n">
        <v>44678</v>
      </c>
      <c r="D36" s="0" t="s">
        <v>41</v>
      </c>
      <c r="E36" s="0" t="s">
        <v>15</v>
      </c>
      <c r="F36" s="0" t="s">
        <v>93</v>
      </c>
      <c r="G36" s="0" t="s">
        <v>17</v>
      </c>
      <c r="H36" s="0" t="s">
        <v>45</v>
      </c>
      <c r="I36" s="0" t="s">
        <v>19</v>
      </c>
      <c r="J36" s="0" t="n">
        <v>7</v>
      </c>
      <c r="L36" s="0" t="s">
        <v>20</v>
      </c>
      <c r="M36" s="0" t="n">
        <f aca="false">(INDEX(S:S,MATCH(H36,O:O,0)))*J36^(INDEX(T:T,MATCH(H36,O:O,0)))</f>
        <v>-857.490086743268</v>
      </c>
      <c r="O36" s="8" t="s">
        <v>86</v>
      </c>
      <c r="P36" s="0" t="n">
        <f aca="false">COUNTIF($H$2:$H$36, O36)</f>
        <v>0</v>
      </c>
      <c r="Q36" s="0" t="n">
        <f aca="false">COUNTIFS($H$2:$H$36, O36, $L$2:$L$36, "=Living")</f>
        <v>0</v>
      </c>
      <c r="R36" s="0" t="n">
        <f aca="false">COUNTIFS($H$2:$H$36, O36, $L$2:$L$36, "=Dead")</f>
        <v>0</v>
      </c>
      <c r="S36" s="7" t="n">
        <f aca="false">INDEX(LookupTable!B:B, MATCH(plot1!$O36,LookupTable!A:A,0))</f>
        <v>0.2065</v>
      </c>
      <c r="T36" s="7" t="n">
        <f aca="false">INDEX(LookupTable!C:C, MATCH(plot1!$O36,LookupTable!A:A,0))</f>
        <v>2.249</v>
      </c>
      <c r="U36" s="0" t="n">
        <f aca="false">SUMIF(H:H, O36, M:M)</f>
        <v>0</v>
      </c>
      <c r="V36" s="0" t="n">
        <f aca="false">SUMIFS(M:M, H:H, O36, L:L, "=Living" )</f>
        <v>0</v>
      </c>
      <c r="W36" s="0" t="n">
        <f aca="false">SUMIFS(M:M, H:H, O36, L:L, "=Dead" )</f>
        <v>0</v>
      </c>
    </row>
    <row r="37" customFormat="false" ht="15" hidden="false" customHeight="false" outlineLevel="0" collapsed="false">
      <c r="M37" s="0" t="e">
        <f aca="false">(INDEX(S:S,MATCH(H37,O:O,0)))*J37^(INDEX(T:T,MATCH(H37,O:O,0)))</f>
        <v>#N/A</v>
      </c>
      <c r="O37" s="8"/>
      <c r="P37" s="0" t="n">
        <f aca="false">COUNTIF($H$2:$H$36, O37)</f>
        <v>0</v>
      </c>
      <c r="Q37" s="0" t="n">
        <f aca="false">COUNTIFS($H$2:$H$36, O37, $L$2:$L$36, "=Living")</f>
        <v>0</v>
      </c>
      <c r="R37" s="0" t="n">
        <f aca="false">COUNTIFS($H$2:$H$36, O37, $L$2:$L$36, "=Dead")</f>
        <v>0</v>
      </c>
      <c r="S37" s="7" t="e">
        <f aca="false">INDEX(LookupTable!B:B, MATCH(plot1!$O37,LookupTable!A:A,0))</f>
        <v>#N/A</v>
      </c>
      <c r="T37" s="7" t="e">
        <f aca="false">INDEX(LookupTable!C:C, MATCH(plot1!$O37,LookupTable!A:A,0))</f>
        <v>#N/A</v>
      </c>
      <c r="U37" s="0" t="n">
        <f aca="false">SUMIF(H:H, O37, M:M)</f>
        <v>0</v>
      </c>
      <c r="V37" s="0" t="n">
        <f aca="false">SUMIFS(M:M, H:H, O37, L:L, "=Living" )</f>
        <v>0</v>
      </c>
      <c r="W37" s="0" t="n">
        <f aca="false">SUMIFS(M:M, H:H, O37, L:L, "=Dead" )</f>
        <v>0</v>
      </c>
    </row>
    <row r="38" customFormat="false" ht="15" hidden="false" customHeight="false" outlineLevel="0" collapsed="false">
      <c r="M38" s="0" t="e">
        <f aca="false">(INDEX(S:S,MATCH(H38,O:O,0)))*J38^(INDEX(T:T,MATCH(H38,O:O,0)))</f>
        <v>#N/A</v>
      </c>
      <c r="O38" s="8" t="s">
        <v>87</v>
      </c>
      <c r="P38" s="0" t="n">
        <f aca="false">COUNTIF($H$2:$H$36, O38)</f>
        <v>0</v>
      </c>
      <c r="Q38" s="0" t="n">
        <f aca="false">COUNTIFS($H$2:$H$36, O38, $L$2:$L$36, "=Living")</f>
        <v>0</v>
      </c>
      <c r="R38" s="0" t="n">
        <f aca="false">COUNTIFS($H$2:$H$36, O38, $L$2:$L$36, "=Dead")</f>
        <v>0</v>
      </c>
      <c r="S38" s="7" t="n">
        <f aca="false">INDEX(LookupTable!B:B, MATCH(plot1!$O38,LookupTable!A:A,0))</f>
        <v>3.7993</v>
      </c>
      <c r="T38" s="7" t="n">
        <f aca="false">INDEX(LookupTable!C:C, MATCH(plot1!$O38,LookupTable!A:A,0))</f>
        <v>2.169</v>
      </c>
      <c r="U38" s="0" t="n">
        <f aca="false">SUMIF(H:H, O38, M:M)</f>
        <v>0</v>
      </c>
      <c r="V38" s="0" t="n">
        <f aca="false">SUMIFS(M:M, H:H, O38, L:L, "=Living" )</f>
        <v>0</v>
      </c>
      <c r="W38" s="0" t="n">
        <f aca="false">SUMIFS(M:M, H:H, O38, L:L, "=Dead" )</f>
        <v>0</v>
      </c>
    </row>
    <row r="39" customFormat="false" ht="15" hidden="false" customHeight="false" outlineLevel="0" collapsed="false">
      <c r="M39" s="0" t="e">
        <f aca="false">(INDEX(S:S,MATCH(H39,O:O,0)))*J39^(INDEX(T:T,MATCH(H39,O:O,0)))</f>
        <v>#N/A</v>
      </c>
      <c r="O39" s="8" t="s">
        <v>45</v>
      </c>
      <c r="P39" s="0" t="n">
        <f aca="false">COUNTIF($H$2:$H$36, O39)</f>
        <v>1</v>
      </c>
      <c r="Q39" s="0" t="n">
        <f aca="false">COUNTIFS($H$2:$H$36, O39, $L$2:$L$36, "=Living")</f>
        <v>1</v>
      </c>
      <c r="R39" s="0" t="n">
        <f aca="false">COUNTIFS($H$2:$H$36, O39, $L$2:$L$36, "=Dead")</f>
        <v>0</v>
      </c>
      <c r="S39" s="7" t="n">
        <f aca="false">INDEX(LookupTable!B:B, MATCH(plot1!$O39,LookupTable!A:A,0))</f>
        <v>-3.037</v>
      </c>
      <c r="T39" s="7" t="n">
        <f aca="false">INDEX(LookupTable!C:C, MATCH(plot1!$O39,LookupTable!A:A,0))</f>
        <v>2.9</v>
      </c>
      <c r="U39" s="0" t="n">
        <f aca="false">SUMIF(H:H, O39, M:M)</f>
        <v>-857.490086743268</v>
      </c>
      <c r="V39" s="0" t="n">
        <f aca="false">SUMIFS(M:M, H:H, O39, L:L, "=Living" )</f>
        <v>-857.490086743268</v>
      </c>
      <c r="W39" s="0" t="n">
        <f aca="false">SUMIFS(M:M, H:H, O39, L:L, "=Dead" )</f>
        <v>0</v>
      </c>
    </row>
    <row r="40" customFormat="false" ht="15" hidden="false" customHeight="false" outlineLevel="0" collapsed="false">
      <c r="M40" s="0" t="e">
        <f aca="false">(INDEX(S:S,MATCH(H40,O:O,0)))*J40^(INDEX(T:T,MATCH(H40,O:O,0)))</f>
        <v>#N/A</v>
      </c>
      <c r="O40" s="8" t="s">
        <v>88</v>
      </c>
      <c r="P40" s="0" t="n">
        <f aca="false">COUNTIF($H$2:$H$36, O40)</f>
        <v>0</v>
      </c>
      <c r="Q40" s="0" t="n">
        <f aca="false">COUNTIFS($H$2:$H$36, O40, $L$2:$L$36, "=Living")</f>
        <v>0</v>
      </c>
      <c r="R40" s="0" t="n">
        <f aca="false">COUNTIFS($H$2:$H$36, O40, $L$2:$L$36, "=Dead")</f>
        <v>0</v>
      </c>
      <c r="S40" s="7" t="n">
        <f aca="false">INDEX(LookupTable!B:B, MATCH(plot1!$O40,LookupTable!A:A,0))</f>
        <v>0.1692</v>
      </c>
      <c r="T40" s="7" t="n">
        <f aca="false">INDEX(LookupTable!C:C, MATCH(plot1!$O40,LookupTable!A:A,0))</f>
        <v>2.2904</v>
      </c>
      <c r="U40" s="0" t="n">
        <f aca="false">SUMIF(H:H, O40, M:M)</f>
        <v>0</v>
      </c>
      <c r="V40" s="0" t="n">
        <f aca="false">SUMIFS(M:M, H:H, O40, L:L, "=Living" )</f>
        <v>0</v>
      </c>
      <c r="W40" s="0" t="n">
        <f aca="false">SUMIFS(M:M, H:H, O40, L:L, "=Dead" )</f>
        <v>0</v>
      </c>
    </row>
    <row r="41" customFormat="false" ht="15" hidden="false" customHeight="false" outlineLevel="0" collapsed="false">
      <c r="M41" s="0" t="e">
        <f aca="false">(INDEX(S:S,MATCH(H41,O:O,0)))*J41^(INDEX(T:T,MATCH(H41,O:O,0)))</f>
        <v>#N/A</v>
      </c>
      <c r="O41" s="8" t="s">
        <v>89</v>
      </c>
      <c r="P41" s="0" t="n">
        <f aca="false">COUNTIF($H$2:$H$36, O41)</f>
        <v>0</v>
      </c>
      <c r="Q41" s="0" t="n">
        <f aca="false">COUNTIFS($H$2:$H$36, O41, $L$2:$L$36, "=Living")</f>
        <v>0</v>
      </c>
      <c r="R41" s="0" t="n">
        <f aca="false">COUNTIFS($H$2:$H$36, O41, $L$2:$L$36, "=Dead")</f>
        <v>0</v>
      </c>
      <c r="S41" s="7" t="n">
        <f aca="false">INDEX(LookupTable!B:B, MATCH(plot1!$O41,LookupTable!A:A,0))</f>
        <v>7.217</v>
      </c>
      <c r="T41" s="7" t="n">
        <f aca="false">INDEX(LookupTable!C:C, MATCH(plot1!$O41,LookupTable!A:A,0))</f>
        <v>0</v>
      </c>
      <c r="U41" s="0" t="n">
        <f aca="false">SUMIF(H:H, O41, M:M)</f>
        <v>0</v>
      </c>
      <c r="V41" s="0" t="n">
        <f aca="false">SUMIFS(M:M, H:H, O41, L:L, "=Living" )</f>
        <v>0</v>
      </c>
      <c r="W41" s="0" t="n">
        <f aca="false">SUMIFS(M:M, H:H, O41, L:L, "=Dead" )</f>
        <v>0</v>
      </c>
    </row>
    <row r="42" customFormat="false" ht="15" hidden="false" customHeight="false" outlineLevel="0" collapsed="false">
      <c r="M42" s="0" t="e">
        <f aca="false">(INDEX(S:S,MATCH(H42,O:O,0)))*J42^(INDEX(T:T,MATCH(H42,O:O,0)))</f>
        <v>#N/A</v>
      </c>
      <c r="O42" s="8" t="s">
        <v>90</v>
      </c>
      <c r="P42" s="0" t="n">
        <f aca="false">COUNTIF($H$2:$H$36, O42)</f>
        <v>0</v>
      </c>
      <c r="Q42" s="0" t="n">
        <f aca="false">COUNTIFS($H$2:$H$36, O42, $L$2:$L$36, "=Living")</f>
        <v>0</v>
      </c>
      <c r="R42" s="0" t="n">
        <f aca="false">COUNTIFS($H$2:$H$36, O42, $L$2:$L$36, "=Dead")</f>
        <v>0</v>
      </c>
      <c r="S42" s="7" t="n">
        <f aca="false">INDEX(LookupTable!B:B, MATCH(plot1!$O42,LookupTable!A:A,0))</f>
        <v>0</v>
      </c>
      <c r="T42" s="7" t="n">
        <f aca="false">INDEX(LookupTable!C:C, MATCH(plot1!$O42,LookupTable!A:A,0))</f>
        <v>0</v>
      </c>
      <c r="U42" s="0" t="n">
        <f aca="false">SUMIF(H:H, O42, M:M)</f>
        <v>0</v>
      </c>
      <c r="V42" s="0" t="n">
        <f aca="false">SUMIFS(M:M, H:H, O42, L:L, "=Living" )</f>
        <v>0</v>
      </c>
      <c r="W42" s="0" t="n">
        <f aca="false">SUMIFS(M:M, H:H, O42, L:L, "=Dead" )</f>
        <v>0</v>
      </c>
    </row>
    <row r="43" customFormat="false" ht="15" hidden="false" customHeight="false" outlineLevel="0" collapsed="false">
      <c r="M43" s="0" t="e">
        <f aca="false">(INDEX(S:S,MATCH(H43,O:O,0)))*J43^(INDEX(T:T,MATCH(H43,O:O,0)))</f>
        <v>#N/A</v>
      </c>
      <c r="O43" s="8" t="s">
        <v>91</v>
      </c>
      <c r="P43" s="0" t="n">
        <f aca="false">COUNTIF($H$2:$H$36, O43)</f>
        <v>0</v>
      </c>
      <c r="Q43" s="0" t="n">
        <f aca="false">COUNTIFS($H$2:$H$36, O43, $L$2:$L$36, "=Living")</f>
        <v>0</v>
      </c>
      <c r="R43" s="0" t="n">
        <f aca="false">COUNTIFS($H$2:$H$36, O43, $L$2:$L$36, "=Dead")</f>
        <v>0</v>
      </c>
      <c r="S43" s="7" t="n">
        <f aca="false">INDEX(LookupTable!B:B, MATCH(plot1!$O43,LookupTable!A:A,0))</f>
        <v>-1.339</v>
      </c>
      <c r="T43" s="7" t="n">
        <f aca="false">INDEX(LookupTable!C:C, MATCH(plot1!$O43,LookupTable!A:A,0))</f>
        <v>2.73</v>
      </c>
      <c r="U43" s="0" t="n">
        <f aca="false">SUMIF(H:H, O43, M:M)</f>
        <v>0</v>
      </c>
      <c r="V43" s="0" t="n">
        <f aca="false">SUMIFS(M:M, H:H, O43, L:L, "=Living" )</f>
        <v>0</v>
      </c>
      <c r="W43" s="0" t="n">
        <f aca="false">SUMIFS(M:M, H:H, O43, L:L, "=Dead" 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71"/>
    <col collapsed="false" customWidth="true" hidden="false" outlineLevel="0" max="12" min="4" style="0" width="8.53"/>
    <col collapsed="false" customWidth="true" hidden="false" outlineLevel="0" max="14" min="13" style="0" width="15"/>
    <col collapsed="false" customWidth="true" hidden="false" outlineLevel="0" max="15" min="15" style="0" width="14.28"/>
    <col collapsed="false" customWidth="true" hidden="false" outlineLevel="0" max="16" min="16" style="0" width="8.53"/>
    <col collapsed="false" customWidth="true" hidden="false" outlineLevel="0" max="17" min="17" style="0" width="10"/>
    <col collapsed="false" customWidth="true" hidden="false" outlineLevel="0" max="18" min="18" style="0" width="11.28"/>
    <col collapsed="false" customWidth="true" hidden="false" outlineLevel="0" max="20" min="19" style="0" width="8.53"/>
    <col collapsed="false" customWidth="true" hidden="false" outlineLevel="0" max="21" min="21" style="0" width="17.43"/>
    <col collapsed="false" customWidth="true" hidden="false" outlineLevel="0" max="22" min="22" style="0" width="18.57"/>
    <col collapsed="false" customWidth="true" hidden="false" outlineLevel="0" max="23" min="23" style="0" width="17.71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0" t="s">
        <v>29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30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51</v>
      </c>
      <c r="O1" s="6"/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58</v>
      </c>
      <c r="V1" s="6" t="s">
        <v>59</v>
      </c>
      <c r="W1" s="6" t="s">
        <v>60</v>
      </c>
    </row>
    <row r="2" customFormat="false" ht="15" hidden="false" customHeight="false" outlineLevel="0" collapsed="false">
      <c r="A2" s="0" t="s">
        <v>12</v>
      </c>
      <c r="B2" s="1" t="s">
        <v>46</v>
      </c>
      <c r="C2" s="2" t="n">
        <v>44678</v>
      </c>
      <c r="D2" s="0" t="s">
        <v>47</v>
      </c>
      <c r="E2" s="0" t="s">
        <v>15</v>
      </c>
      <c r="F2" s="0" t="s">
        <v>16</v>
      </c>
      <c r="G2" s="0" t="s">
        <v>17</v>
      </c>
      <c r="H2" s="0" t="s">
        <v>42</v>
      </c>
      <c r="I2" s="0" t="s">
        <v>19</v>
      </c>
      <c r="J2" s="0" t="n">
        <v>20.7</v>
      </c>
      <c r="L2" s="0" t="s">
        <v>20</v>
      </c>
      <c r="M2" s="0" t="n">
        <f aca="false">(INDEX(S:S,MATCH(H2,O:O,0)))*J2^(INDEX(T:T,MATCH(H2,O:O,0)))</f>
        <v>232.367531736592</v>
      </c>
      <c r="O2" s="0" t="s">
        <v>64</v>
      </c>
      <c r="P2" s="0" t="n">
        <f aca="false">COUNTIF($H$2:$H$36, O2)</f>
        <v>0</v>
      </c>
      <c r="Q2" s="0" t="n">
        <f aca="false">COUNTIFS($H$2:$H$36, O2, $L$2:$L$36, "=Living")</f>
        <v>0</v>
      </c>
      <c r="R2" s="0" t="n">
        <f aca="false">COUNTIFS($H$2:$H$36, O2, $L$2:$L$36, "=Dead")</f>
        <v>0</v>
      </c>
      <c r="S2" s="7" t="n">
        <f aca="false">INDEX(LookupTable!B:B, MATCH(plot1!$O2,LookupTable!A:A,0))</f>
        <v>0.0617</v>
      </c>
      <c r="T2" s="7" t="n">
        <f aca="false">INDEX(LookupTable!C:C, MATCH(plot1!$O2,LookupTable!A:A,0))</f>
        <v>2.5328</v>
      </c>
      <c r="U2" s="0" t="n">
        <f aca="false">SUMIF(H:H, O2, M:M)</f>
        <v>0</v>
      </c>
      <c r="V2" s="0" t="n">
        <f aca="false">SUMIFS(M:M, H:H, O2, L:L, "=Living" )</f>
        <v>0</v>
      </c>
      <c r="W2" s="0" t="n">
        <f aca="false">SUMIFS(M:M, H:H, O2, L:L, "=Dead" )</f>
        <v>0</v>
      </c>
    </row>
    <row r="3" customFormat="false" ht="15" hidden="false" customHeight="false" outlineLevel="0" collapsed="false">
      <c r="A3" s="0" t="s">
        <v>12</v>
      </c>
      <c r="B3" s="1" t="s">
        <v>46</v>
      </c>
      <c r="C3" s="2" t="n">
        <v>44678</v>
      </c>
      <c r="D3" s="0" t="s">
        <v>47</v>
      </c>
      <c r="E3" s="0" t="s">
        <v>15</v>
      </c>
      <c r="F3" s="0" t="s">
        <v>16</v>
      </c>
      <c r="G3" s="0" t="s">
        <v>17</v>
      </c>
      <c r="H3" s="0" t="s">
        <v>22</v>
      </c>
      <c r="I3" s="0" t="s">
        <v>19</v>
      </c>
      <c r="J3" s="0" t="n">
        <v>31.2</v>
      </c>
      <c r="L3" s="0" t="s">
        <v>20</v>
      </c>
      <c r="M3" s="0" t="n">
        <f aca="false">(INDEX(S:S,MATCH(H3,O:O,0)))*J3^(INDEX(T:T,MATCH(H3,O:O,0)))</f>
        <v>684.972476982517</v>
      </c>
      <c r="O3" s="0" t="s">
        <v>65</v>
      </c>
      <c r="P3" s="0" t="n">
        <f aca="false">COUNTIF($H$2:$H$36, O3)</f>
        <v>0</v>
      </c>
      <c r="Q3" s="0" t="n">
        <f aca="false">COUNTIFS($H$2:$H$36, O3, $L$2:$L$36, "=Living")</f>
        <v>0</v>
      </c>
      <c r="R3" s="0" t="n">
        <f aca="false">COUNTIFS($H$2:$H$36, O3, $L$2:$L$36, "=Dead")</f>
        <v>0</v>
      </c>
      <c r="S3" s="7" t="n">
        <f aca="false">INDEX(LookupTable!B:B, MATCH(plot1!$O3,LookupTable!A:A,0))</f>
        <v>0.1957</v>
      </c>
      <c r="T3" s="7" t="n">
        <f aca="false">INDEX(LookupTable!C:C, MATCH(plot1!$O3,LookupTable!A:A,0))</f>
        <v>2.3916</v>
      </c>
      <c r="U3" s="0" t="n">
        <f aca="false">SUMIF(H:H, O3, M:M)</f>
        <v>0</v>
      </c>
      <c r="V3" s="0" t="n">
        <f aca="false">SUMIFS(M:M, H:H, O3, L:L, "=Living" )</f>
        <v>0</v>
      </c>
      <c r="W3" s="0" t="n">
        <f aca="false">SUMIFS(M:M, H:H, O3, L:L, "=Dead" )</f>
        <v>0</v>
      </c>
    </row>
    <row r="4" customFormat="false" ht="15" hidden="false" customHeight="false" outlineLevel="0" collapsed="false">
      <c r="A4" s="0" t="s">
        <v>12</v>
      </c>
      <c r="B4" s="1" t="s">
        <v>46</v>
      </c>
      <c r="C4" s="2" t="n">
        <v>44678</v>
      </c>
      <c r="D4" s="0" t="s">
        <v>47</v>
      </c>
      <c r="E4" s="0" t="s">
        <v>15</v>
      </c>
      <c r="F4" s="0" t="s">
        <v>16</v>
      </c>
      <c r="G4" s="0" t="s">
        <v>17</v>
      </c>
      <c r="H4" s="0" t="s">
        <v>22</v>
      </c>
      <c r="I4" s="0" t="s">
        <v>19</v>
      </c>
      <c r="J4" s="0" t="n">
        <v>30.5</v>
      </c>
      <c r="L4" s="0" t="s">
        <v>20</v>
      </c>
      <c r="M4" s="0" t="n">
        <f aca="false">(INDEX(S:S,MATCH(H4,O:O,0)))*J4^(INDEX(T:T,MATCH(H4,O:O,0)))</f>
        <v>645.21852540323</v>
      </c>
      <c r="O4" s="0" t="s">
        <v>66</v>
      </c>
      <c r="P4" s="0" t="n">
        <f aca="false">COUNTIF($H$2:$H$36, O4)</f>
        <v>0</v>
      </c>
      <c r="Q4" s="0" t="n">
        <f aca="false">COUNTIFS($H$2:$H$36, O4, $L$2:$L$36, "=Living")</f>
        <v>0</v>
      </c>
      <c r="R4" s="0" t="n">
        <f aca="false">COUNTIFS($H$2:$H$36, O4, $L$2:$L$36, "=Dead")</f>
        <v>0</v>
      </c>
      <c r="S4" s="7" t="n">
        <f aca="false">INDEX(LookupTable!B:B, MATCH(plot1!$O4,LookupTable!A:A,0))</f>
        <v>0.1599</v>
      </c>
      <c r="T4" s="7" t="n">
        <f aca="false">INDEX(LookupTable!C:C, MATCH(plot1!$O4,LookupTable!A:A,0))</f>
        <v>2.3376</v>
      </c>
      <c r="U4" s="0" t="n">
        <f aca="false">SUMIF(H:H, O4, M:M)</f>
        <v>0</v>
      </c>
      <c r="V4" s="0" t="n">
        <f aca="false">SUMIFS(M:M, H:H, O4, L:L, "=Living" )</f>
        <v>0</v>
      </c>
      <c r="W4" s="0" t="n">
        <f aca="false">SUMIFS(M:M, H:H, O4, L:L, "=Dead" )</f>
        <v>0</v>
      </c>
    </row>
    <row r="5" customFormat="false" ht="15" hidden="false" customHeight="false" outlineLevel="0" collapsed="false">
      <c r="A5" s="0" t="s">
        <v>12</v>
      </c>
      <c r="B5" s="1" t="s">
        <v>46</v>
      </c>
      <c r="C5" s="2" t="n">
        <v>44678</v>
      </c>
      <c r="D5" s="0" t="s">
        <v>47</v>
      </c>
      <c r="E5" s="0" t="s">
        <v>15</v>
      </c>
      <c r="F5" s="0" t="s">
        <v>16</v>
      </c>
      <c r="G5" s="0" t="s">
        <v>17</v>
      </c>
      <c r="H5" s="0" t="s">
        <v>22</v>
      </c>
      <c r="I5" s="0" t="s">
        <v>19</v>
      </c>
      <c r="J5" s="0" t="n">
        <v>8</v>
      </c>
      <c r="L5" s="0" t="s">
        <v>20</v>
      </c>
      <c r="M5" s="0" t="n">
        <f aca="false">(INDEX(S:S,MATCH(H5,O:O,0)))*J5^(INDEX(T:T,MATCH(H5,O:O,0)))</f>
        <v>18.9791600554341</v>
      </c>
      <c r="O5" s="0" t="s">
        <v>67</v>
      </c>
      <c r="P5" s="0" t="n">
        <f aca="false">COUNTIF($H$2:$H$36, O5)</f>
        <v>0</v>
      </c>
      <c r="Q5" s="0" t="n">
        <f aca="false">COUNTIFS($H$2:$H$36, O5, $L$2:$L$36, "=Living")</f>
        <v>0</v>
      </c>
      <c r="R5" s="0" t="n">
        <f aca="false">COUNTIFS($H$2:$H$36, O5, $L$2:$L$36, "=Dead")</f>
        <v>0</v>
      </c>
      <c r="S5" s="7" t="n">
        <f aca="false">INDEX(LookupTable!B:B, MATCH(plot1!$O5,LookupTable!A:A,0))</f>
        <v>0.0983</v>
      </c>
      <c r="T5" s="7" t="n">
        <f aca="false">INDEX(LookupTable!C:C, MATCH(plot1!$O5,LookupTable!A:A,0))</f>
        <v>2.3373</v>
      </c>
      <c r="U5" s="0" t="n">
        <f aca="false">SUMIF(H:H, O5, M:M)</f>
        <v>0</v>
      </c>
      <c r="V5" s="0" t="n">
        <f aca="false">SUMIFS(M:M, H:H, O5, L:L, "=Living" )</f>
        <v>0</v>
      </c>
      <c r="W5" s="0" t="n">
        <f aca="false">SUMIFS(M:M, H:H, O5, L:L, "=Dead" )</f>
        <v>0</v>
      </c>
    </row>
    <row r="6" customFormat="false" ht="15" hidden="false" customHeight="false" outlineLevel="0" collapsed="false">
      <c r="A6" s="0" t="s">
        <v>12</v>
      </c>
      <c r="B6" s="1" t="s">
        <v>46</v>
      </c>
      <c r="C6" s="2" t="n">
        <v>44678</v>
      </c>
      <c r="D6" s="0" t="s">
        <v>47</v>
      </c>
      <c r="E6" s="0" t="s">
        <v>15</v>
      </c>
      <c r="F6" s="0" t="s">
        <v>16</v>
      </c>
      <c r="G6" s="0" t="s">
        <v>17</v>
      </c>
      <c r="H6" s="0" t="s">
        <v>22</v>
      </c>
      <c r="I6" s="0" t="s">
        <v>19</v>
      </c>
      <c r="J6" s="0" t="n">
        <v>55.4</v>
      </c>
      <c r="K6" s="0" t="n">
        <v>20</v>
      </c>
      <c r="L6" s="0" t="s">
        <v>20</v>
      </c>
      <c r="M6" s="0" t="n">
        <f aca="false">(INDEX(S:S,MATCH(H6,O:O,0)))*J6^(INDEX(T:T,MATCH(H6,O:O,0)))</f>
        <v>3109.5608562304</v>
      </c>
      <c r="O6" s="0" t="s">
        <v>68</v>
      </c>
      <c r="P6" s="0" t="n">
        <f aca="false">COUNTIF($H$2:$H$36, O6)</f>
        <v>0</v>
      </c>
      <c r="Q6" s="0" t="n">
        <f aca="false">COUNTIFS($H$2:$H$36, O6, $L$2:$L$36, "=Living")</f>
        <v>0</v>
      </c>
      <c r="R6" s="0" t="n">
        <f aca="false">COUNTIFS($H$2:$H$36, O6, $L$2:$L$36, "=Dead")</f>
        <v>0</v>
      </c>
      <c r="S6" s="7" t="n">
        <f aca="false">INDEX(LookupTable!B:B, MATCH(plot1!$O6,LookupTable!A:A,0))</f>
        <v>0.0629</v>
      </c>
      <c r="T6" s="7" t="n">
        <f aca="false">INDEX(LookupTable!C:C, MATCH(plot1!$O6,LookupTable!A:A,0))</f>
        <v>2.6606</v>
      </c>
      <c r="U6" s="0" t="n">
        <f aca="false">SUMIF(H:H, O6, M:M)</f>
        <v>0</v>
      </c>
      <c r="V6" s="0" t="n">
        <f aca="false">SUMIFS(M:M, H:H, O6, L:L, "=Living" )</f>
        <v>0</v>
      </c>
      <c r="W6" s="0" t="n">
        <f aca="false">SUMIFS(M:M, H:H, O6, L:L, "=Dead" )</f>
        <v>0</v>
      </c>
    </row>
    <row r="7" customFormat="false" ht="15" hidden="false" customHeight="false" outlineLevel="0" collapsed="false">
      <c r="A7" s="0" t="s">
        <v>12</v>
      </c>
      <c r="B7" s="1" t="s">
        <v>46</v>
      </c>
      <c r="C7" s="2" t="n">
        <v>44678</v>
      </c>
      <c r="D7" s="0" t="s">
        <v>47</v>
      </c>
      <c r="E7" s="0" t="s">
        <v>15</v>
      </c>
      <c r="F7" s="0" t="s">
        <v>16</v>
      </c>
      <c r="G7" s="0" t="s">
        <v>17</v>
      </c>
      <c r="H7" s="0" t="s">
        <v>22</v>
      </c>
      <c r="I7" s="0" t="s">
        <v>19</v>
      </c>
      <c r="J7" s="0" t="n">
        <v>17.5</v>
      </c>
      <c r="L7" s="0" t="s">
        <v>21</v>
      </c>
      <c r="M7" s="0" t="n">
        <f aca="false">(INDEX(S:S,MATCH(H7,O:O,0)))*J7^(INDEX(T:T,MATCH(H7,O:O,0)))</f>
        <v>149.28155011668</v>
      </c>
      <c r="O7" s="0" t="s">
        <v>38</v>
      </c>
      <c r="P7" s="0" t="n">
        <f aca="false">COUNTIF($H$2:$H$36, O7)</f>
        <v>0</v>
      </c>
      <c r="Q7" s="0" t="n">
        <f aca="false">COUNTIFS($H$2:$H$36, O7, $L$2:$L$36, "=Living")</f>
        <v>0</v>
      </c>
      <c r="R7" s="0" t="n">
        <f aca="false">COUNTIFS($H$2:$H$36, O7, $L$2:$L$36, "=Dead")</f>
        <v>0</v>
      </c>
      <c r="S7" s="7" t="n">
        <f aca="false">INDEX(LookupTable!B:B, MATCH(plot1!$O7,LookupTable!A:A,0))</f>
        <v>0.1225</v>
      </c>
      <c r="T7" s="7" t="n">
        <f aca="false">INDEX(LookupTable!C:C, MATCH(plot1!$O7,LookupTable!A:A,0))</f>
        <v>2.4253</v>
      </c>
      <c r="U7" s="0" t="n">
        <f aca="false">SUMIF(H:H, O7, M:M)</f>
        <v>0</v>
      </c>
      <c r="V7" s="0" t="n">
        <f aca="false">SUMIFS(M:M, H:H, O7, L:L, "=Living" )</f>
        <v>0</v>
      </c>
      <c r="W7" s="0" t="n">
        <f aca="false">SUMIFS(M:M, H:H, O7, L:L, "=Dead" )</f>
        <v>0</v>
      </c>
    </row>
    <row r="8" customFormat="false" ht="15" hidden="false" customHeight="false" outlineLevel="0" collapsed="false">
      <c r="A8" s="0" t="s">
        <v>12</v>
      </c>
      <c r="B8" s="1" t="s">
        <v>46</v>
      </c>
      <c r="C8" s="2" t="n">
        <v>44678</v>
      </c>
      <c r="D8" s="0" t="s">
        <v>47</v>
      </c>
      <c r="E8" s="0" t="s">
        <v>15</v>
      </c>
      <c r="F8" s="0" t="s">
        <v>16</v>
      </c>
      <c r="G8" s="0" t="s">
        <v>17</v>
      </c>
      <c r="H8" s="0" t="s">
        <v>22</v>
      </c>
      <c r="I8" s="0" t="s">
        <v>19</v>
      </c>
      <c r="J8" s="0" t="n">
        <v>17.9</v>
      </c>
      <c r="L8" s="0" t="s">
        <v>20</v>
      </c>
      <c r="M8" s="0" t="n">
        <f aca="false">(INDEX(S:S,MATCH(H8,O:O,0)))*J8^(INDEX(T:T,MATCH(H8,O:O,0)))</f>
        <v>158.441021206814</v>
      </c>
      <c r="O8" s="0" t="s">
        <v>69</v>
      </c>
      <c r="P8" s="0" t="n">
        <f aca="false">COUNTIF($H$2:$H$36, O8)</f>
        <v>0</v>
      </c>
      <c r="Q8" s="0" t="n">
        <f aca="false">COUNTIFS($H$2:$H$36, O8, $L$2:$L$36, "=Living")</f>
        <v>0</v>
      </c>
      <c r="R8" s="0" t="n">
        <f aca="false">COUNTIFS($H$2:$H$36, O8, $L$2:$L$36, "=Dead")</f>
        <v>0</v>
      </c>
      <c r="S8" s="7" t="n">
        <f aca="false">INDEX(LookupTable!B:B, MATCH(plot1!$O8,LookupTable!A:A,0))</f>
        <v>0.0945</v>
      </c>
      <c r="T8" s="7" t="n">
        <f aca="false">INDEX(LookupTable!C:C, MATCH(plot1!$O8,LookupTable!A:A,0))</f>
        <v>2.503</v>
      </c>
      <c r="U8" s="0" t="n">
        <f aca="false">SUMIF(H:H, O8, M:M)</f>
        <v>0</v>
      </c>
      <c r="V8" s="0" t="n">
        <f aca="false">SUMIFS(M:M, H:H, O8, L:L, "=Living" )</f>
        <v>0</v>
      </c>
      <c r="W8" s="0" t="n">
        <f aca="false">SUMIFS(M:M, H:H, O8, L:L, "=Dead" )</f>
        <v>0</v>
      </c>
    </row>
    <row r="9" customFormat="false" ht="15" hidden="false" customHeight="false" outlineLevel="0" collapsed="false">
      <c r="A9" s="0" t="s">
        <v>12</v>
      </c>
      <c r="B9" s="1" t="s">
        <v>46</v>
      </c>
      <c r="C9" s="2" t="n">
        <v>44678</v>
      </c>
      <c r="D9" s="0" t="s">
        <v>47</v>
      </c>
      <c r="E9" s="0" t="s">
        <v>15</v>
      </c>
      <c r="F9" s="0" t="s">
        <v>16</v>
      </c>
      <c r="G9" s="0" t="s">
        <v>17</v>
      </c>
      <c r="H9" s="0" t="s">
        <v>22</v>
      </c>
      <c r="I9" s="0" t="s">
        <v>19</v>
      </c>
      <c r="J9" s="0" t="n">
        <v>30.7</v>
      </c>
      <c r="L9" s="0" t="s">
        <v>20</v>
      </c>
      <c r="M9" s="0" t="n">
        <f aca="false">(INDEX(S:S,MATCH(H9,O:O,0)))*J9^(INDEX(T:T,MATCH(H9,O:O,0)))</f>
        <v>656.426472627121</v>
      </c>
      <c r="O9" s="0" t="s">
        <v>70</v>
      </c>
      <c r="P9" s="0" t="n">
        <f aca="false">COUNTIF($H$2:$H$36, O9)</f>
        <v>0</v>
      </c>
      <c r="Q9" s="0" t="n">
        <f aca="false">COUNTIFS($H$2:$H$36, O9, $L$2:$L$36, "=Living")</f>
        <v>0</v>
      </c>
      <c r="R9" s="0" t="n">
        <f aca="false">COUNTIFS($H$2:$H$36, O9, $L$2:$L$36, "=Dead")</f>
        <v>0</v>
      </c>
      <c r="S9" s="7" t="n">
        <f aca="false">INDEX(LookupTable!B:B, MATCH(plot1!$O9,LookupTable!A:A,0))</f>
        <v>0.1074</v>
      </c>
      <c r="T9" s="7" t="n">
        <f aca="false">INDEX(LookupTable!C:C, MATCH(plot1!$O9,LookupTable!A:A,0))</f>
        <v>2.4313</v>
      </c>
      <c r="U9" s="0" t="n">
        <f aca="false">SUMIF(H:H, O9, M:M)</f>
        <v>0</v>
      </c>
      <c r="V9" s="0" t="n">
        <f aca="false">SUMIFS(M:M, H:H, O9, L:L, "=Living" )</f>
        <v>0</v>
      </c>
      <c r="W9" s="0" t="n">
        <f aca="false">SUMIFS(M:M, H:H, O9, L:L, "=Dead" )</f>
        <v>0</v>
      </c>
    </row>
    <row r="10" customFormat="false" ht="15" hidden="false" customHeight="false" outlineLevel="0" collapsed="false">
      <c r="A10" s="0" t="s">
        <v>12</v>
      </c>
      <c r="B10" s="1" t="s">
        <v>46</v>
      </c>
      <c r="C10" s="2" t="n">
        <v>44678</v>
      </c>
      <c r="D10" s="0" t="s">
        <v>47</v>
      </c>
      <c r="E10" s="0" t="s">
        <v>15</v>
      </c>
      <c r="F10" s="0" t="s">
        <v>16</v>
      </c>
      <c r="G10" s="0" t="s">
        <v>17</v>
      </c>
      <c r="H10" s="0" t="s">
        <v>22</v>
      </c>
      <c r="I10" s="0" t="s">
        <v>19</v>
      </c>
      <c r="J10" s="0" t="n">
        <v>6.8</v>
      </c>
      <c r="K10" s="0" t="n">
        <v>11.2</v>
      </c>
      <c r="L10" s="0" t="s">
        <v>20</v>
      </c>
      <c r="M10" s="0" t="n">
        <f aca="false">(INDEX(S:S,MATCH(H10,O:O,0)))*J10^(INDEX(T:T,MATCH(H10,O:O,0)))</f>
        <v>12.3680979404981</v>
      </c>
      <c r="O10" s="0" t="s">
        <v>71</v>
      </c>
      <c r="P10" s="0" t="n">
        <f aca="false">COUNTIF($H$2:$H$36, O10)</f>
        <v>0</v>
      </c>
      <c r="Q10" s="0" t="n">
        <f aca="false">COUNTIFS($H$2:$H$36, O10, $L$2:$L$36, "=Living")</f>
        <v>0</v>
      </c>
      <c r="R10" s="0" t="n">
        <f aca="false">COUNTIFS($H$2:$H$36, O10, $L$2:$L$36, "=Dead")</f>
        <v>0</v>
      </c>
      <c r="S10" s="7" t="n">
        <f aca="false">INDEX(LookupTable!B:B, MATCH(plot1!$O10,LookupTable!A:A,0))</f>
        <v>0.0991</v>
      </c>
      <c r="T10" s="7" t="n">
        <f aca="false">INDEX(LookupTable!C:C, MATCH(plot1!$O10,LookupTable!A:A,0))</f>
        <v>2.3617</v>
      </c>
      <c r="U10" s="0" t="n">
        <f aca="false">SUMIF(H:H, O10, M:M)</f>
        <v>0</v>
      </c>
      <c r="V10" s="0" t="n">
        <f aca="false">SUMIFS(M:M, H:H, O10, L:L, "=Living" )</f>
        <v>0</v>
      </c>
      <c r="W10" s="0" t="n">
        <f aca="false">SUMIFS(M:M, H:H, O10, L:L, "=Dead" )</f>
        <v>0</v>
      </c>
    </row>
    <row r="11" customFormat="false" ht="15" hidden="false" customHeight="false" outlineLevel="0" collapsed="false">
      <c r="A11" s="0" t="s">
        <v>12</v>
      </c>
      <c r="B11" s="1" t="s">
        <v>46</v>
      </c>
      <c r="C11" s="2" t="n">
        <v>44678</v>
      </c>
      <c r="D11" s="0" t="s">
        <v>47</v>
      </c>
      <c r="E11" s="0" t="s">
        <v>15</v>
      </c>
      <c r="F11" s="0" t="s">
        <v>16</v>
      </c>
      <c r="G11" s="0" t="s">
        <v>17</v>
      </c>
      <c r="H11" s="0" t="s">
        <v>23</v>
      </c>
      <c r="I11" s="0" t="s">
        <v>19</v>
      </c>
      <c r="J11" s="0" t="n">
        <v>39.3</v>
      </c>
      <c r="K11" s="0" t="n">
        <v>12.2</v>
      </c>
      <c r="L11" s="0" t="s">
        <v>20</v>
      </c>
      <c r="M11" s="0" t="n">
        <f aca="false">(INDEX(S:S,MATCH(H11,O:O,0)))*J11^(INDEX(T:T,MATCH(H11,O:O,0)))</f>
        <v>650.918571359767</v>
      </c>
      <c r="O11" s="0" t="s">
        <v>72</v>
      </c>
      <c r="P11" s="0" t="n">
        <f aca="false">COUNTIF($H$2:$H$36, O11)</f>
        <v>0</v>
      </c>
      <c r="Q11" s="0" t="n">
        <f aca="false">COUNTIFS($H$2:$H$36, O11, $L$2:$L$36, "=Living")</f>
        <v>0</v>
      </c>
      <c r="R11" s="0" t="n">
        <f aca="false">COUNTIFS($H$2:$H$36, O11, $L$2:$L$36, "=Dead")</f>
        <v>0</v>
      </c>
      <c r="S11" s="7" t="n">
        <f aca="false">INDEX(LookupTable!B:B, MATCH(plot1!$O11,LookupTable!A:A,0))</f>
        <v>0.1218</v>
      </c>
      <c r="T11" s="7" t="n">
        <f aca="false">INDEX(LookupTable!C:C, MATCH(plot1!$O11,LookupTable!A:A,0))</f>
        <v>2.3123</v>
      </c>
      <c r="U11" s="0" t="n">
        <f aca="false">SUMIF(H:H, O11, M:M)</f>
        <v>0</v>
      </c>
      <c r="V11" s="0" t="n">
        <f aca="false">SUMIFS(M:M, H:H, O11, L:L, "=Living" )</f>
        <v>0</v>
      </c>
      <c r="W11" s="0" t="n">
        <f aca="false">SUMIFS(M:M, H:H, O11, L:L, "=Dead" )</f>
        <v>0</v>
      </c>
    </row>
    <row r="12" customFormat="false" ht="15" hidden="false" customHeight="false" outlineLevel="0" collapsed="false">
      <c r="A12" s="0" t="s">
        <v>12</v>
      </c>
      <c r="B12" s="1" t="s">
        <v>46</v>
      </c>
      <c r="C12" s="2" t="n">
        <v>44678</v>
      </c>
      <c r="D12" s="0" t="s">
        <v>47</v>
      </c>
      <c r="E12" s="0" t="s">
        <v>15</v>
      </c>
      <c r="F12" s="0" t="s">
        <v>16</v>
      </c>
      <c r="G12" s="0" t="s">
        <v>17</v>
      </c>
      <c r="H12" s="0" t="s">
        <v>23</v>
      </c>
      <c r="I12" s="0" t="s">
        <v>19</v>
      </c>
      <c r="J12" s="0" t="n">
        <v>18</v>
      </c>
      <c r="L12" s="0" t="s">
        <v>20</v>
      </c>
      <c r="M12" s="0" t="n">
        <f aca="false">(INDEX(S:S,MATCH(H12,O:O,0)))*J12^(INDEX(T:T,MATCH(H12,O:O,0)))</f>
        <v>113.79834694474</v>
      </c>
      <c r="O12" s="0" t="s">
        <v>18</v>
      </c>
      <c r="P12" s="0" t="n">
        <f aca="false">COUNTIF($H$2:$H$36, O12)</f>
        <v>0</v>
      </c>
      <c r="Q12" s="0" t="n">
        <f aca="false">COUNTIFS($H$2:$H$36, O12, $L$2:$L$36, "=Living")</f>
        <v>0</v>
      </c>
      <c r="R12" s="0" t="n">
        <f aca="false">COUNTIFS($H$2:$H$36, O12, $L$2:$L$36, "=Dead")</f>
        <v>0</v>
      </c>
      <c r="S12" s="7" t="n">
        <f aca="false">INDEX(LookupTable!B:B, MATCH(plot1!$O12,LookupTable!A:A,0))</f>
        <v>0.1074</v>
      </c>
      <c r="T12" s="7" t="n">
        <f aca="false">INDEX(LookupTable!C:C, MATCH(plot1!$O12,LookupTable!A:A,0))</f>
        <v>2.4313</v>
      </c>
      <c r="U12" s="0" t="n">
        <f aca="false">SUMIF(H:H, O12, M:M)</f>
        <v>0</v>
      </c>
      <c r="V12" s="0" t="n">
        <f aca="false">SUMIFS(M:M, H:H, O12, L:L, "=Living" )</f>
        <v>0</v>
      </c>
      <c r="W12" s="0" t="n">
        <f aca="false">SUMIFS(M:M, H:H, O12, L:L, "=Dead" )</f>
        <v>0</v>
      </c>
    </row>
    <row r="13" customFormat="false" ht="15" hidden="false" customHeight="false" outlineLevel="0" collapsed="false">
      <c r="A13" s="0" t="s">
        <v>12</v>
      </c>
      <c r="B13" s="1" t="s">
        <v>46</v>
      </c>
      <c r="C13" s="2" t="n">
        <v>44678</v>
      </c>
      <c r="D13" s="0" t="s">
        <v>47</v>
      </c>
      <c r="E13" s="0" t="s">
        <v>15</v>
      </c>
      <c r="F13" s="0" t="s">
        <v>16</v>
      </c>
      <c r="G13" s="0" t="s">
        <v>17</v>
      </c>
      <c r="H13" s="0" t="s">
        <v>24</v>
      </c>
      <c r="I13" s="0" t="s">
        <v>19</v>
      </c>
      <c r="J13" s="0" t="n">
        <v>17.7</v>
      </c>
      <c r="L13" s="0" t="s">
        <v>20</v>
      </c>
      <c r="M13" s="0" t="n">
        <f aca="false">(INDEX(S:S,MATCH(H13,O:O,0)))*J13^(INDEX(T:T,MATCH(H13,O:O,0)))</f>
        <v>134.143695600415</v>
      </c>
      <c r="O13" s="0" t="s">
        <v>35</v>
      </c>
      <c r="P13" s="0" t="n">
        <f aca="false">COUNTIF($H$2:$H$36, O13)</f>
        <v>0</v>
      </c>
      <c r="Q13" s="0" t="n">
        <f aca="false">COUNTIFS($H$2:$H$36, O13, $L$2:$L$36, "=Living")</f>
        <v>0</v>
      </c>
      <c r="R13" s="0" t="n">
        <f aca="false">COUNTIFS($H$2:$H$36, O13, $L$2:$L$36, "=Dead")</f>
        <v>0</v>
      </c>
      <c r="S13" s="7" t="n">
        <f aca="false">INDEX(LookupTable!B:B, MATCH(plot1!$O13,LookupTable!A:A,0))</f>
        <v>0.1074</v>
      </c>
      <c r="T13" s="7" t="n">
        <f aca="false">INDEX(LookupTable!C:C, MATCH(plot1!$O13,LookupTable!A:A,0))</f>
        <v>2.4313</v>
      </c>
      <c r="U13" s="0" t="n">
        <f aca="false">SUMIF(H:H, O13, M:M)</f>
        <v>0</v>
      </c>
      <c r="V13" s="0" t="n">
        <f aca="false">SUMIFS(M:M, H:H, O13, L:L, "=Living" )</f>
        <v>0</v>
      </c>
      <c r="W13" s="0" t="n">
        <f aca="false">SUMIFS(M:M, H:H, O13, L:L, "=Dead" )</f>
        <v>0</v>
      </c>
    </row>
    <row r="14" customFormat="false" ht="15" hidden="false" customHeight="false" outlineLevel="0" collapsed="false">
      <c r="A14" s="0" t="s">
        <v>12</v>
      </c>
      <c r="B14" s="1" t="s">
        <v>46</v>
      </c>
      <c r="C14" s="2" t="n">
        <v>44678</v>
      </c>
      <c r="D14" s="0" t="s">
        <v>47</v>
      </c>
      <c r="E14" s="0" t="s">
        <v>15</v>
      </c>
      <c r="F14" s="0" t="s">
        <v>16</v>
      </c>
      <c r="G14" s="0" t="s">
        <v>17</v>
      </c>
      <c r="H14" s="0" t="s">
        <v>24</v>
      </c>
      <c r="I14" s="0" t="s">
        <v>19</v>
      </c>
      <c r="J14" s="0" t="n">
        <v>13.3</v>
      </c>
      <c r="L14" s="0" t="s">
        <v>20</v>
      </c>
      <c r="M14" s="0" t="n">
        <f aca="false">(INDEX(S:S,MATCH(H14,O:O,0)))*J14^(INDEX(T:T,MATCH(H14,O:O,0)))</f>
        <v>62.7236853547067</v>
      </c>
      <c r="O14" s="0" t="s">
        <v>73</v>
      </c>
      <c r="P14" s="0" t="n">
        <f aca="false">COUNTIF($H$2:$H$36, O14)</f>
        <v>0</v>
      </c>
      <c r="Q14" s="0" t="n">
        <f aca="false">COUNTIFS($H$2:$H$36, O14, $L$2:$L$36, "=Living")</f>
        <v>0</v>
      </c>
      <c r="R14" s="0" t="n">
        <f aca="false">COUNTIFS($H$2:$H$36, O14, $L$2:$L$36, "=Dead")</f>
        <v>0</v>
      </c>
      <c r="S14" s="7" t="n">
        <f aca="false">INDEX(LookupTable!B:B, MATCH(plot1!$O14,LookupTable!A:A,0))</f>
        <v>0.1556</v>
      </c>
      <c r="T14" s="7" t="n">
        <f aca="false">INDEX(LookupTable!C:C, MATCH(plot1!$O14,LookupTable!A:A,0))</f>
        <v>2.1948</v>
      </c>
      <c r="U14" s="0" t="n">
        <f aca="false">SUMIF(H:H, O14, M:M)</f>
        <v>0</v>
      </c>
      <c r="V14" s="0" t="n">
        <f aca="false">SUMIFS(M:M, H:H, O14, L:L, "=Living" )</f>
        <v>0</v>
      </c>
      <c r="W14" s="0" t="n">
        <f aca="false">SUMIFS(M:M, H:H, O14, L:L, "=Dead" )</f>
        <v>0</v>
      </c>
    </row>
    <row r="15" customFormat="false" ht="15" hidden="false" customHeight="false" outlineLevel="0" collapsed="false">
      <c r="A15" s="0" t="s">
        <v>12</v>
      </c>
      <c r="B15" s="1" t="s">
        <v>46</v>
      </c>
      <c r="C15" s="2" t="n">
        <v>44678</v>
      </c>
      <c r="D15" s="0" t="s">
        <v>47</v>
      </c>
      <c r="E15" s="0" t="s">
        <v>15</v>
      </c>
      <c r="F15" s="0" t="s">
        <v>16</v>
      </c>
      <c r="G15" s="0" t="s">
        <v>17</v>
      </c>
      <c r="H15" s="0" t="s">
        <v>24</v>
      </c>
      <c r="I15" s="0" t="s">
        <v>19</v>
      </c>
      <c r="J15" s="0" t="n">
        <v>19.9</v>
      </c>
      <c r="L15" s="0" t="s">
        <v>20</v>
      </c>
      <c r="M15" s="0" t="n">
        <f aca="false">(INDEX(S:S,MATCH(H15,O:O,0)))*J15^(INDEX(T:T,MATCH(H15,O:O,0)))</f>
        <v>183.189419127544</v>
      </c>
      <c r="O15" s="0" t="s">
        <v>23</v>
      </c>
      <c r="P15" s="0" t="n">
        <f aca="false">COUNTIF($H$2:$H$36, O15)</f>
        <v>2</v>
      </c>
      <c r="Q15" s="0" t="n">
        <f aca="false">COUNTIFS($H$2:$H$36, O15, $L$2:$L$36, "=Living")</f>
        <v>2</v>
      </c>
      <c r="R15" s="0" t="n">
        <f aca="false">COUNTIFS($H$2:$H$36, O15, $L$2:$L$36, "=Dead")</f>
        <v>0</v>
      </c>
      <c r="S15" s="7" t="n">
        <f aca="false">INDEX(LookupTable!B:B, MATCH(plot1!$O15,LookupTable!A:A,0))</f>
        <v>0.1789</v>
      </c>
      <c r="T15" s="7" t="n">
        <f aca="false">INDEX(LookupTable!C:C, MATCH(plot1!$O15,LookupTable!A:A,0))</f>
        <v>2.2334</v>
      </c>
      <c r="U15" s="0" t="n">
        <f aca="false">SUMIF(H:H, O15, M:M)</f>
        <v>764.716918304507</v>
      </c>
      <c r="V15" s="0" t="n">
        <f aca="false">SUMIFS(M:M, H:H, O15, L:L, "=Living" )</f>
        <v>764.716918304507</v>
      </c>
      <c r="W15" s="0" t="n">
        <f aca="false">SUMIFS(M:M, H:H, O15, L:L, "=Dead" )</f>
        <v>0</v>
      </c>
    </row>
    <row r="16" customFormat="false" ht="15" hidden="false" customHeight="false" outlineLevel="0" collapsed="false">
      <c r="A16" s="0" t="s">
        <v>12</v>
      </c>
      <c r="B16" s="1" t="s">
        <v>46</v>
      </c>
      <c r="C16" s="2" t="n">
        <v>44678</v>
      </c>
      <c r="D16" s="0" t="s">
        <v>47</v>
      </c>
      <c r="E16" s="0" t="s">
        <v>15</v>
      </c>
      <c r="F16" s="0" t="s">
        <v>16</v>
      </c>
      <c r="G16" s="0" t="s">
        <v>17</v>
      </c>
      <c r="H16" s="0" t="s">
        <v>25</v>
      </c>
      <c r="I16" s="0" t="s">
        <v>19</v>
      </c>
      <c r="J16" s="0" t="n">
        <v>38.6</v>
      </c>
      <c r="K16" s="0" t="n">
        <v>14.6</v>
      </c>
      <c r="L16" s="0" t="s">
        <v>20</v>
      </c>
      <c r="M16" s="0" t="n">
        <f aca="false">(INDEX(S:S,MATCH(H16,O:O,0)))*J16^(INDEX(T:T,MATCH(H16,O:O,0)))</f>
        <v>817.814765025972</v>
      </c>
      <c r="O16" s="0" t="s">
        <v>24</v>
      </c>
      <c r="P16" s="0" t="n">
        <f aca="false">COUNTIF($H$2:$H$36, O16)</f>
        <v>3</v>
      </c>
      <c r="Q16" s="0" t="n">
        <f aca="false">COUNTIFS($H$2:$H$36, O16, $L$2:$L$36, "=Living")</f>
        <v>3</v>
      </c>
      <c r="R16" s="0" t="n">
        <f aca="false">COUNTIFS($H$2:$H$36, O16, $L$2:$L$36, "=Dead")</f>
        <v>0</v>
      </c>
      <c r="S16" s="7" t="n">
        <f aca="false">INDEX(LookupTable!B:B, MATCH(plot1!$O16,LookupTable!A:A,0))</f>
        <v>0.0643</v>
      </c>
      <c r="T16" s="7" t="n">
        <f aca="false">INDEX(LookupTable!C:C, MATCH(plot1!$O16,LookupTable!A:A,0))</f>
        <v>2.6598</v>
      </c>
      <c r="U16" s="0" t="n">
        <f aca="false">SUMIF(H:H, O16, M:M)</f>
        <v>380.056800082666</v>
      </c>
      <c r="V16" s="0" t="n">
        <f aca="false">SUMIFS(M:M, H:H, O16, L:L, "=Living" )</f>
        <v>380.056800082666</v>
      </c>
      <c r="W16" s="0" t="n">
        <f aca="false">SUMIFS(M:M, H:H, O16, L:L, "=Dead" )</f>
        <v>0</v>
      </c>
    </row>
    <row r="17" customFormat="false" ht="15" hidden="false" customHeight="false" outlineLevel="0" collapsed="false">
      <c r="A17" s="0" t="s">
        <v>12</v>
      </c>
      <c r="B17" s="1" t="s">
        <v>46</v>
      </c>
      <c r="C17" s="2" t="n">
        <v>44678</v>
      </c>
      <c r="D17" s="0" t="s">
        <v>47</v>
      </c>
      <c r="E17" s="0" t="s">
        <v>15</v>
      </c>
      <c r="F17" s="0" t="s">
        <v>16</v>
      </c>
      <c r="G17" s="0" t="s">
        <v>17</v>
      </c>
      <c r="H17" s="0" t="s">
        <v>25</v>
      </c>
      <c r="I17" s="0" t="s">
        <v>19</v>
      </c>
      <c r="J17" s="0" t="n">
        <v>8.4</v>
      </c>
      <c r="L17" s="0" t="s">
        <v>20</v>
      </c>
      <c r="M17" s="0" t="n">
        <f aca="false">(INDEX(S:S,MATCH(H17,O:O,0)))*J17^(INDEX(T:T,MATCH(H17,O:O,0)))</f>
        <v>23.1442825616641</v>
      </c>
      <c r="O17" s="0" t="s">
        <v>74</v>
      </c>
      <c r="P17" s="0" t="n">
        <f aca="false">COUNTIF($H$2:$H$36, O17)</f>
        <v>0</v>
      </c>
      <c r="Q17" s="0" t="n">
        <f aca="false">COUNTIFS($H$2:$H$36, O17, $L$2:$L$36, "=Living")</f>
        <v>0</v>
      </c>
      <c r="R17" s="0" t="n">
        <f aca="false">COUNTIFS($H$2:$H$36, O17, $L$2:$L$36, "=Dead")</f>
        <v>0</v>
      </c>
      <c r="S17" s="7" t="n">
        <f aca="false">INDEX(LookupTable!B:B, MATCH(plot1!$O17,LookupTable!A:A,0))</f>
        <v>0.0778</v>
      </c>
      <c r="T17" s="7" t="n">
        <f aca="false">INDEX(LookupTable!C:C, MATCH(plot1!$O17,LookupTable!A:A,0))</f>
        <v>2.4171</v>
      </c>
      <c r="U17" s="0" t="n">
        <f aca="false">SUMIF(H:H, O17, M:M)</f>
        <v>0</v>
      </c>
      <c r="V17" s="0" t="n">
        <f aca="false">SUMIFS(M:M, H:H, O17, L:L, "=Living" )</f>
        <v>0</v>
      </c>
      <c r="W17" s="0" t="n">
        <f aca="false">SUMIFS(M:M, H:H, O17, L:L, "=Dead" )</f>
        <v>0</v>
      </c>
    </row>
    <row r="18" customFormat="false" ht="15" hidden="false" customHeight="false" outlineLevel="0" collapsed="false">
      <c r="A18" s="0" t="s">
        <v>12</v>
      </c>
      <c r="B18" s="1" t="s">
        <v>46</v>
      </c>
      <c r="C18" s="2" t="n">
        <v>44678</v>
      </c>
      <c r="D18" s="0" t="s">
        <v>47</v>
      </c>
      <c r="E18" s="0" t="s">
        <v>15</v>
      </c>
      <c r="F18" s="0" t="s">
        <v>16</v>
      </c>
      <c r="G18" s="0" t="s">
        <v>17</v>
      </c>
      <c r="H18" s="0" t="s">
        <v>25</v>
      </c>
      <c r="I18" s="0" t="s">
        <v>19</v>
      </c>
      <c r="J18" s="0" t="n">
        <v>15</v>
      </c>
      <c r="L18" s="0" t="s">
        <v>20</v>
      </c>
      <c r="M18" s="0" t="n">
        <f aca="false">(INDEX(S:S,MATCH(H18,O:O,0)))*J18^(INDEX(T:T,MATCH(H18,O:O,0)))</f>
        <v>89.759286337226</v>
      </c>
      <c r="O18" s="0" t="s">
        <v>75</v>
      </c>
      <c r="P18" s="0" t="n">
        <f aca="false">COUNTIF($H$2:$H$36, O18)</f>
        <v>0</v>
      </c>
      <c r="Q18" s="0" t="n">
        <f aca="false">COUNTIFS($H$2:$H$36, O18, $L$2:$L$36, "=Living")</f>
        <v>0</v>
      </c>
      <c r="R18" s="0" t="n">
        <f aca="false">COUNTIFS($H$2:$H$36, O18, $L$2:$L$36, "=Dead")</f>
        <v>0</v>
      </c>
      <c r="S18" s="7" t="n">
        <f aca="false">INDEX(LookupTable!B:B, MATCH(plot1!$O18,LookupTable!A:A,0))</f>
        <v>0.2066</v>
      </c>
      <c r="T18" s="7" t="n">
        <f aca="false">INDEX(LookupTable!C:C, MATCH(plot1!$O18,LookupTable!A:A,0))</f>
        <v>2.183</v>
      </c>
      <c r="U18" s="0" t="n">
        <f aca="false">SUMIF(H:H, O18, M:M)</f>
        <v>0</v>
      </c>
      <c r="V18" s="0" t="n">
        <f aca="false">SUMIFS(M:M, H:H, O18, L:L, "=Living" )</f>
        <v>0</v>
      </c>
      <c r="W18" s="0" t="n">
        <f aca="false">SUMIFS(M:M, H:H, O18, L:L, "=Dead" )</f>
        <v>0</v>
      </c>
    </row>
    <row r="19" customFormat="false" ht="15" hidden="false" customHeight="false" outlineLevel="0" collapsed="false">
      <c r="A19" s="0" t="s">
        <v>12</v>
      </c>
      <c r="B19" s="1" t="s">
        <v>46</v>
      </c>
      <c r="C19" s="2" t="n">
        <v>44678</v>
      </c>
      <c r="D19" s="0" t="s">
        <v>47</v>
      </c>
      <c r="E19" s="0" t="s">
        <v>15</v>
      </c>
      <c r="F19" s="0" t="s">
        <v>16</v>
      </c>
      <c r="G19" s="0" t="s">
        <v>17</v>
      </c>
      <c r="H19" s="0" t="s">
        <v>25</v>
      </c>
      <c r="I19" s="0" t="s">
        <v>19</v>
      </c>
      <c r="J19" s="0" t="n">
        <v>9</v>
      </c>
      <c r="L19" s="0" t="s">
        <v>20</v>
      </c>
      <c r="M19" s="0" t="n">
        <f aca="false">(INDEX(S:S,MATCH(H19,O:O,0)))*J19^(INDEX(T:T,MATCH(H19,O:O,0)))</f>
        <v>27.1947927739104</v>
      </c>
      <c r="O19" s="0" t="s">
        <v>76</v>
      </c>
      <c r="P19" s="0" t="n">
        <f aca="false">COUNTIF($H$2:$H$36, O19)</f>
        <v>0</v>
      </c>
      <c r="Q19" s="0" t="n">
        <f aca="false">COUNTIFS($H$2:$H$36, O19, $L$2:$L$36, "=Living")</f>
        <v>0</v>
      </c>
      <c r="R19" s="0" t="n">
        <f aca="false">COUNTIFS($H$2:$H$36, O19, $L$2:$L$36, "=Dead")</f>
        <v>0</v>
      </c>
      <c r="S19" s="7" t="n">
        <f aca="false">INDEX(LookupTable!B:B, MATCH(plot1!$O19,LookupTable!A:A,0))</f>
        <v>0.0839</v>
      </c>
      <c r="T19" s="7" t="n">
        <f aca="false">INDEX(LookupTable!C:C, MATCH(plot1!$O19,LookupTable!A:A,0))</f>
        <v>2.23</v>
      </c>
      <c r="U19" s="0" t="n">
        <f aca="false">SUMIF(H:H, O19, M:M)</f>
        <v>0</v>
      </c>
      <c r="V19" s="0" t="n">
        <f aca="false">SUMIFS(M:M, H:H, O19, L:L, "=Living" )</f>
        <v>0</v>
      </c>
      <c r="W19" s="0" t="n">
        <f aca="false">SUMIFS(M:M, H:H, O19, L:L, "=Dead" )</f>
        <v>0</v>
      </c>
    </row>
    <row r="20" customFormat="false" ht="15" hidden="false" customHeight="false" outlineLevel="0" collapsed="false">
      <c r="A20" s="0" t="s">
        <v>12</v>
      </c>
      <c r="B20" s="1" t="s">
        <v>46</v>
      </c>
      <c r="C20" s="2" t="n">
        <v>44678</v>
      </c>
      <c r="D20" s="0" t="s">
        <v>47</v>
      </c>
      <c r="E20" s="0" t="s">
        <v>15</v>
      </c>
      <c r="F20" s="0" t="s">
        <v>16</v>
      </c>
      <c r="G20" s="0" t="s">
        <v>17</v>
      </c>
      <c r="H20" s="0" t="s">
        <v>25</v>
      </c>
      <c r="I20" s="0" t="s">
        <v>19</v>
      </c>
      <c r="J20" s="0" t="n">
        <v>20.4</v>
      </c>
      <c r="L20" s="0" t="s">
        <v>20</v>
      </c>
      <c r="M20" s="0" t="n">
        <f aca="false">(INDEX(S:S,MATCH(H20,O:O,0)))*J20^(INDEX(T:T,MATCH(H20,O:O,0)))</f>
        <v>184.178928958088</v>
      </c>
      <c r="O20" s="0" t="s">
        <v>25</v>
      </c>
      <c r="P20" s="0" t="n">
        <f aca="false">COUNTIF($H$2:$H$36, O20)</f>
        <v>8</v>
      </c>
      <c r="Q20" s="0" t="n">
        <f aca="false">COUNTIFS($H$2:$H$36, O20, $L$2:$L$36, "=Living")</f>
        <v>7</v>
      </c>
      <c r="R20" s="0" t="n">
        <f aca="false">COUNTIFS($H$2:$H$36, O20, $L$2:$L$36, "=Dead")</f>
        <v>1</v>
      </c>
      <c r="S20" s="7" t="n">
        <f aca="false">INDEX(LookupTable!B:B, MATCH(plot1!$O20,LookupTable!A:A,0))</f>
        <v>0.1599</v>
      </c>
      <c r="T20" s="7" t="n">
        <f aca="false">INDEX(LookupTable!C:C, MATCH(plot1!$O20,LookupTable!A:A,0))</f>
        <v>2.3376</v>
      </c>
      <c r="U20" s="0" t="n">
        <f aca="false">SUMIF(H:H, O20, M:M)</f>
        <v>2022.74052402574</v>
      </c>
      <c r="V20" s="0" t="n">
        <f aca="false">SUMIFS(M:M, H:H, O20, L:L, "=Living" )</f>
        <v>1985.46216727168</v>
      </c>
      <c r="W20" s="0" t="n">
        <f aca="false">SUMIFS(M:M, H:H, O20, L:L, "=Dead" )</f>
        <v>37.2783567540636</v>
      </c>
    </row>
    <row r="21" customFormat="false" ht="15" hidden="false" customHeight="false" outlineLevel="0" collapsed="false">
      <c r="A21" s="0" t="s">
        <v>12</v>
      </c>
      <c r="B21" s="1" t="s">
        <v>46</v>
      </c>
      <c r="C21" s="2" t="n">
        <v>44678</v>
      </c>
      <c r="D21" s="0" t="s">
        <v>47</v>
      </c>
      <c r="E21" s="0" t="s">
        <v>15</v>
      </c>
      <c r="F21" s="0" t="s">
        <v>16</v>
      </c>
      <c r="G21" s="0" t="s">
        <v>17</v>
      </c>
      <c r="H21" s="0" t="s">
        <v>25</v>
      </c>
      <c r="I21" s="0" t="s">
        <v>19</v>
      </c>
      <c r="J21" s="0" t="n">
        <v>33.8</v>
      </c>
      <c r="L21" s="0" t="s">
        <v>20</v>
      </c>
      <c r="M21" s="0" t="n">
        <f aca="false">(INDEX(S:S,MATCH(H21,O:O,0)))*J21^(INDEX(T:T,MATCH(H21,O:O,0)))</f>
        <v>599.575864503693</v>
      </c>
      <c r="O21" s="0" t="s">
        <v>26</v>
      </c>
      <c r="P21" s="0" t="n">
        <f aca="false">COUNTIF($H$2:$H$36, O21)</f>
        <v>0</v>
      </c>
      <c r="Q21" s="0" t="n">
        <f aca="false">COUNTIFS($H$2:$H$36, O21, $L$2:$L$36, "=Living")</f>
        <v>0</v>
      </c>
      <c r="R21" s="0" t="n">
        <f aca="false">COUNTIFS($H$2:$H$36, O21, $L$2:$L$36, "=Dead")</f>
        <v>0</v>
      </c>
      <c r="S21" s="7" t="n">
        <f aca="false">INDEX(LookupTable!B:B, MATCH(plot1!$O21,LookupTable!A:A,0))</f>
        <v>0.1535</v>
      </c>
      <c r="T21" s="7" t="n">
        <f aca="false">INDEX(LookupTable!C:C, MATCH(plot1!$O21,LookupTable!A:A,0))</f>
        <v>2.3213</v>
      </c>
      <c r="U21" s="0" t="n">
        <f aca="false">SUMIF(H:H, O21, M:M)</f>
        <v>0</v>
      </c>
      <c r="V21" s="0" t="n">
        <f aca="false">SUMIFS(M:M, H:H, O21, L:L, "=Living" )</f>
        <v>0</v>
      </c>
      <c r="W21" s="0" t="n">
        <f aca="false">SUMIFS(M:M, H:H, O21, L:L, "=Dead" )</f>
        <v>0</v>
      </c>
    </row>
    <row r="22" customFormat="false" ht="15" hidden="false" customHeight="false" outlineLevel="0" collapsed="false">
      <c r="A22" s="0" t="s">
        <v>12</v>
      </c>
      <c r="B22" s="1" t="s">
        <v>46</v>
      </c>
      <c r="C22" s="2" t="n">
        <v>44678</v>
      </c>
      <c r="D22" s="0" t="s">
        <v>47</v>
      </c>
      <c r="E22" s="0" t="s">
        <v>15</v>
      </c>
      <c r="F22" s="0" t="s">
        <v>16</v>
      </c>
      <c r="G22" s="0" t="s">
        <v>17</v>
      </c>
      <c r="H22" s="0" t="s">
        <v>25</v>
      </c>
      <c r="I22" s="0" t="s">
        <v>19</v>
      </c>
      <c r="J22" s="0" t="n">
        <v>23</v>
      </c>
      <c r="L22" s="0" t="s">
        <v>20</v>
      </c>
      <c r="M22" s="0" t="n">
        <f aca="false">(INDEX(S:S,MATCH(H22,O:O,0)))*J22^(INDEX(T:T,MATCH(H22,O:O,0)))</f>
        <v>243.794247111128</v>
      </c>
      <c r="O22" s="0" t="s">
        <v>27</v>
      </c>
      <c r="P22" s="0" t="n">
        <f aca="false">COUNTIF($H$2:$H$36, O22)</f>
        <v>3</v>
      </c>
      <c r="Q22" s="0" t="n">
        <f aca="false">COUNTIFS($H$2:$H$36, O22, $L$2:$L$36, "=Living")</f>
        <v>3</v>
      </c>
      <c r="R22" s="0" t="n">
        <f aca="false">COUNTIFS($H$2:$H$36, O22, $L$2:$L$36, "=Dead")</f>
        <v>0</v>
      </c>
      <c r="S22" s="7" t="n">
        <f aca="false">INDEX(LookupTable!B:B, MATCH(plot1!$O22,LookupTable!A:A,0))</f>
        <v>0.0472</v>
      </c>
      <c r="T22" s="7" t="n">
        <f aca="false">INDEX(LookupTable!C:C, MATCH(plot1!$O22,LookupTable!A:A,0))</f>
        <v>2.701</v>
      </c>
      <c r="U22" s="0" t="n">
        <f aca="false">SUMIF(H:H, O22, M:M)</f>
        <v>1131.93083104459</v>
      </c>
      <c r="V22" s="0" t="n">
        <f aca="false">SUMIFS(M:M, H:H, O22, L:L, "=Living" )</f>
        <v>1131.93083104459</v>
      </c>
      <c r="W22" s="0" t="n">
        <f aca="false">SUMIFS(M:M, H:H, O22, L:L, "=Dead" )</f>
        <v>0</v>
      </c>
    </row>
    <row r="23" customFormat="false" ht="15" hidden="false" customHeight="false" outlineLevel="0" collapsed="false">
      <c r="A23" s="0" t="s">
        <v>12</v>
      </c>
      <c r="B23" s="1" t="s">
        <v>46</v>
      </c>
      <c r="C23" s="2" t="n">
        <v>44678</v>
      </c>
      <c r="D23" s="0" t="s">
        <v>47</v>
      </c>
      <c r="E23" s="0" t="s">
        <v>15</v>
      </c>
      <c r="F23" s="0" t="s">
        <v>16</v>
      </c>
      <c r="G23" s="0" t="s">
        <v>17</v>
      </c>
      <c r="H23" s="0" t="s">
        <v>25</v>
      </c>
      <c r="I23" s="0" t="s">
        <v>19</v>
      </c>
      <c r="J23" s="0" t="n">
        <v>10.3</v>
      </c>
      <c r="L23" s="0" t="s">
        <v>21</v>
      </c>
      <c r="M23" s="0" t="n">
        <f aca="false">(INDEX(S:S,MATCH(H23,O:O,0)))*J23^(INDEX(T:T,MATCH(H23,O:O,0)))</f>
        <v>37.2783567540636</v>
      </c>
      <c r="O23" s="0" t="s">
        <v>77</v>
      </c>
      <c r="P23" s="0" t="n">
        <f aca="false">COUNTIF($H$2:$H$36, O23)</f>
        <v>0</v>
      </c>
      <c r="Q23" s="0" t="n">
        <f aca="false">COUNTIFS($H$2:$H$36, O23, $L$2:$L$36, "=Living")</f>
        <v>0</v>
      </c>
      <c r="R23" s="0" t="n">
        <f aca="false">COUNTIFS($H$2:$H$36, O23, $L$2:$L$36, "=Dead")</f>
        <v>0</v>
      </c>
      <c r="S23" s="7" t="n">
        <f aca="false">INDEX(LookupTable!B:B, MATCH(plot1!$O23,LookupTable!A:A,0))</f>
        <v>0.0696</v>
      </c>
      <c r="T23" s="7" t="n">
        <f aca="false">INDEX(LookupTable!C:C, MATCH(plot1!$O23,LookupTable!A:A,0))</f>
        <v>2.449</v>
      </c>
      <c r="U23" s="0" t="n">
        <f aca="false">SUMIF(H:H, O23, M:M)</f>
        <v>0</v>
      </c>
      <c r="V23" s="0" t="n">
        <f aca="false">SUMIFS(M:M, H:H, O23, L:L, "=Living" )</f>
        <v>0</v>
      </c>
      <c r="W23" s="0" t="n">
        <f aca="false">SUMIFS(M:M, H:H, O23, L:L, "=Dead" )</f>
        <v>0</v>
      </c>
    </row>
    <row r="24" customFormat="false" ht="15" hidden="false" customHeight="false" outlineLevel="0" collapsed="false">
      <c r="A24" s="0" t="s">
        <v>12</v>
      </c>
      <c r="B24" s="1" t="s">
        <v>46</v>
      </c>
      <c r="C24" s="2" t="n">
        <v>44678</v>
      </c>
      <c r="D24" s="0" t="s">
        <v>47</v>
      </c>
      <c r="E24" s="0" t="s">
        <v>15</v>
      </c>
      <c r="F24" s="0" t="s">
        <v>16</v>
      </c>
      <c r="G24" s="0" t="s">
        <v>17</v>
      </c>
      <c r="H24" s="0" t="s">
        <v>27</v>
      </c>
      <c r="I24" s="0" t="s">
        <v>19</v>
      </c>
      <c r="J24" s="0" t="n">
        <v>41.7</v>
      </c>
      <c r="K24" s="0" t="n">
        <v>12.2</v>
      </c>
      <c r="L24" s="0" t="s">
        <v>20</v>
      </c>
      <c r="M24" s="0" t="n">
        <f aca="false">(INDEX(S:S,MATCH(H24,O:O,0)))*J24^(INDEX(T:T,MATCH(H24,O:O,0)))</f>
        <v>1121.83628569782</v>
      </c>
      <c r="O24" s="8" t="s">
        <v>78</v>
      </c>
      <c r="P24" s="0" t="n">
        <f aca="false">COUNTIF($H$2:$H$36, O24)</f>
        <v>0</v>
      </c>
      <c r="Q24" s="0" t="n">
        <f aca="false">COUNTIFS($H$2:$H$36, O24, $L$2:$L$36, "=Living")</f>
        <v>0</v>
      </c>
      <c r="R24" s="0" t="n">
        <f aca="false">COUNTIFS($H$2:$H$36, O24, $L$2:$L$36, "=Dead")</f>
        <v>0</v>
      </c>
      <c r="S24" s="7" t="n">
        <f aca="false">INDEX(LookupTable!B:B, MATCH(plot1!$O24,LookupTable!A:A,0))</f>
        <v>0.1684</v>
      </c>
      <c r="T24" s="7" t="n">
        <f aca="false">INDEX(LookupTable!C:C, MATCH(plot1!$O24,LookupTable!A:A,0))</f>
        <v>2.415</v>
      </c>
      <c r="U24" s="0" t="n">
        <f aca="false">SUMIF(H:H, O24, M:M)</f>
        <v>0</v>
      </c>
      <c r="V24" s="0" t="n">
        <f aca="false">SUMIFS(M:M, H:H, O24, L:L, "=Living" )</f>
        <v>0</v>
      </c>
      <c r="W24" s="0" t="n">
        <f aca="false">SUMIFS(M:M, H:H, O24, L:L, "=Dead" )</f>
        <v>0</v>
      </c>
    </row>
    <row r="25" customFormat="false" ht="15" hidden="false" customHeight="false" outlineLevel="0" collapsed="false">
      <c r="A25" s="0" t="s">
        <v>12</v>
      </c>
      <c r="B25" s="1" t="s">
        <v>46</v>
      </c>
      <c r="C25" s="2" t="n">
        <v>44678</v>
      </c>
      <c r="D25" s="0" t="s">
        <v>47</v>
      </c>
      <c r="E25" s="0" t="s">
        <v>15</v>
      </c>
      <c r="F25" s="0" t="s">
        <v>16</v>
      </c>
      <c r="G25" s="0" t="s">
        <v>17</v>
      </c>
      <c r="H25" s="0" t="s">
        <v>27</v>
      </c>
      <c r="I25" s="0" t="s">
        <v>19</v>
      </c>
      <c r="J25" s="0" t="n">
        <v>6.9</v>
      </c>
      <c r="L25" s="0" t="s">
        <v>20</v>
      </c>
      <c r="M25" s="0" t="n">
        <f aca="false">(INDEX(S:S,MATCH(H25,O:O,0)))*J25^(INDEX(T:T,MATCH(H25,O:O,0)))</f>
        <v>8.70308835802396</v>
      </c>
      <c r="O25" s="8" t="s">
        <v>79</v>
      </c>
      <c r="P25" s="0" t="n">
        <f aca="false">COUNTIF($H$2:$H$36, O25)</f>
        <v>0</v>
      </c>
      <c r="Q25" s="0" t="n">
        <f aca="false">COUNTIFS($H$2:$H$36, O25, $L$2:$L$36, "=Living")</f>
        <v>0</v>
      </c>
      <c r="R25" s="0" t="n">
        <f aca="false">COUNTIFS($H$2:$H$36, O25, $L$2:$L$36, "=Dead")</f>
        <v>0</v>
      </c>
      <c r="S25" s="7" t="n">
        <f aca="false">INDEX(LookupTable!B:B, MATCH(plot1!$O25,LookupTable!A:A,0))</f>
        <v>0.1599</v>
      </c>
      <c r="T25" s="7" t="n">
        <f aca="false">INDEX(LookupTable!C:C, MATCH(plot1!$O25,LookupTable!A:A,0))</f>
        <v>2.3376</v>
      </c>
      <c r="U25" s="0" t="n">
        <f aca="false">SUMIF(H:H, O25, M:M)</f>
        <v>0</v>
      </c>
      <c r="V25" s="0" t="n">
        <f aca="false">SUMIFS(M:M, H:H, O25, L:L, "=Living" )</f>
        <v>0</v>
      </c>
      <c r="W25" s="0" t="n">
        <f aca="false">SUMIFS(M:M, H:H, O25, L:L, "=Dead" )</f>
        <v>0</v>
      </c>
    </row>
    <row r="26" customFormat="false" ht="15" hidden="false" customHeight="false" outlineLevel="0" collapsed="false">
      <c r="A26" s="0" t="s">
        <v>12</v>
      </c>
      <c r="B26" s="1" t="s">
        <v>46</v>
      </c>
      <c r="C26" s="2" t="n">
        <v>44678</v>
      </c>
      <c r="D26" s="0" t="s">
        <v>47</v>
      </c>
      <c r="E26" s="0" t="s">
        <v>15</v>
      </c>
      <c r="F26" s="0" t="s">
        <v>16</v>
      </c>
      <c r="H26" s="0" t="s">
        <v>27</v>
      </c>
      <c r="I26" s="0" t="s">
        <v>19</v>
      </c>
      <c r="J26" s="0" t="n">
        <v>3.5</v>
      </c>
      <c r="L26" s="0" t="s">
        <v>20</v>
      </c>
      <c r="M26" s="0" t="n">
        <f aca="false">(INDEX(S:S,MATCH(H26,O:O,0)))*J26^(INDEX(T:T,MATCH(H26,O:O,0)))</f>
        <v>1.39145698874791</v>
      </c>
      <c r="O26" s="8" t="s">
        <v>80</v>
      </c>
      <c r="P26" s="0" t="n">
        <f aca="false">COUNTIF($H$2:$H$36, O26)</f>
        <v>0</v>
      </c>
      <c r="Q26" s="0" t="n">
        <f aca="false">COUNTIFS($H$2:$H$36, O26, $L$2:$L$36, "=Living")</f>
        <v>0</v>
      </c>
      <c r="R26" s="0" t="n">
        <f aca="false">COUNTIFS($H$2:$H$36, O26, $L$2:$L$36, "=Dead")</f>
        <v>0</v>
      </c>
      <c r="S26" s="7" t="n">
        <f aca="false">INDEX(LookupTable!B:B, MATCH(plot1!$O26,LookupTable!A:A,0))</f>
        <v>0.0792</v>
      </c>
      <c r="T26" s="7" t="n">
        <f aca="false">INDEX(LookupTable!C:C, MATCH(plot1!$O26,LookupTable!A:A,0))</f>
        <v>2.6349</v>
      </c>
      <c r="U26" s="0" t="n">
        <f aca="false">SUMIF(H:H, O26, M:M)</f>
        <v>0</v>
      </c>
      <c r="V26" s="0" t="n">
        <f aca="false">SUMIFS(M:M, H:H, O26, L:L, "=Living" )</f>
        <v>0</v>
      </c>
      <c r="W26" s="0" t="n">
        <f aca="false">SUMIFS(M:M, H:H, O26, L:L, "=Dead" )</f>
        <v>0</v>
      </c>
    </row>
    <row r="27" customFormat="false" ht="15" hidden="false" customHeight="false" outlineLevel="0" collapsed="false">
      <c r="M27" s="0" t="e">
        <f aca="false">(INDEX(S:S,MATCH(H27,O:O,0)))*J27^(INDEX(T:T,MATCH(H27,O:O,0)))</f>
        <v>#N/A</v>
      </c>
      <c r="O27" s="8" t="s">
        <v>42</v>
      </c>
      <c r="P27" s="0" t="n">
        <f aca="false">COUNTIF($H$2:$H$36, O27)</f>
        <v>1</v>
      </c>
      <c r="Q27" s="0" t="n">
        <f aca="false">COUNTIFS($H$2:$H$36, O27, $L$2:$L$36, "=Living")</f>
        <v>1</v>
      </c>
      <c r="R27" s="0" t="n">
        <f aca="false">COUNTIFS($H$2:$H$36, O27, $L$2:$L$36, "=Dead")</f>
        <v>0</v>
      </c>
      <c r="S27" s="7" t="n">
        <f aca="false">INDEX(LookupTable!B:B, MATCH(plot1!$O27,LookupTable!A:A,0))</f>
        <v>0.0792</v>
      </c>
      <c r="T27" s="7" t="n">
        <f aca="false">INDEX(LookupTable!C:C, MATCH(plot1!$O27,LookupTable!A:A,0))</f>
        <v>2.6349</v>
      </c>
      <c r="U27" s="0" t="n">
        <f aca="false">SUMIF(H:H, O27, M:M)</f>
        <v>232.367531736592</v>
      </c>
      <c r="V27" s="0" t="n">
        <f aca="false">SUMIFS(M:M, H:H, O27, L:L, "=Living" )</f>
        <v>232.367531736592</v>
      </c>
      <c r="W27" s="0" t="n">
        <f aca="false">SUMIFS(M:M, H:H, O27, L:L, "=Dead" )</f>
        <v>0</v>
      </c>
    </row>
    <row r="28" customFormat="false" ht="15" hidden="false" customHeight="false" outlineLevel="0" collapsed="false">
      <c r="M28" s="0" t="e">
        <f aca="false">(INDEX(S:S,MATCH(H28,O:O,0)))*J28^(INDEX(T:T,MATCH(H28,O:O,0)))</f>
        <v>#N/A</v>
      </c>
      <c r="O28" s="8" t="s">
        <v>22</v>
      </c>
      <c r="P28" s="0" t="n">
        <f aca="false">COUNTIF($H$2:$H$36, O28)</f>
        <v>8</v>
      </c>
      <c r="Q28" s="0" t="n">
        <f aca="false">COUNTIFS($H$2:$H$36, O28, $L$2:$L$36, "=Living")</f>
        <v>7</v>
      </c>
      <c r="R28" s="0" t="n">
        <f aca="false">COUNTIFS($H$2:$H$36, O28, $L$2:$L$36, "=Dead")</f>
        <v>1</v>
      </c>
      <c r="S28" s="7" t="n">
        <f aca="false">INDEX(LookupTable!B:B, MATCH(plot1!$O28,LookupTable!A:A,0))</f>
        <v>0.0792</v>
      </c>
      <c r="T28" s="7" t="n">
        <f aca="false">INDEX(LookupTable!C:C, MATCH(plot1!$O28,LookupTable!A:A,0))</f>
        <v>2.6349</v>
      </c>
      <c r="U28" s="0" t="n">
        <f aca="false">SUMIF(H:H, O28, M:M)</f>
        <v>5435.2481605627</v>
      </c>
      <c r="V28" s="0" t="n">
        <f aca="false">SUMIFS(M:M, H:H, O28, L:L, "=Living" )</f>
        <v>5285.96661044602</v>
      </c>
      <c r="W28" s="0" t="n">
        <f aca="false">SUMIFS(M:M, H:H, O28, L:L, "=Dead" )</f>
        <v>149.28155011668</v>
      </c>
    </row>
    <row r="29" customFormat="false" ht="15" hidden="false" customHeight="false" outlineLevel="0" collapsed="false">
      <c r="M29" s="0" t="e">
        <f aca="false">(INDEX(S:S,MATCH(H29,O:O,0)))*J29^(INDEX(T:T,MATCH(H29,O:O,0)))</f>
        <v>#N/A</v>
      </c>
      <c r="O29" s="8" t="s">
        <v>43</v>
      </c>
      <c r="P29" s="0" t="n">
        <f aca="false">COUNTIF($H$2:$H$36, O29)</f>
        <v>0</v>
      </c>
      <c r="Q29" s="0" t="n">
        <f aca="false">COUNTIFS($H$2:$H$36, O29, $L$2:$L$36, "=Living")</f>
        <v>0</v>
      </c>
      <c r="R29" s="0" t="n">
        <f aca="false">COUNTIFS($H$2:$H$36, O29, $L$2:$L$36, "=Dead")</f>
        <v>0</v>
      </c>
      <c r="S29" s="7" t="n">
        <f aca="false">INDEX(LookupTable!B:B, MATCH(plot1!$O29,LookupTable!A:A,0))</f>
        <v>0.0792</v>
      </c>
      <c r="T29" s="7" t="n">
        <f aca="false">INDEX(LookupTable!C:C, MATCH(plot1!$O29,LookupTable!A:A,0))</f>
        <v>2.6349</v>
      </c>
      <c r="U29" s="0" t="n">
        <f aca="false">SUMIF(H:H, O29, M:M)</f>
        <v>0</v>
      </c>
      <c r="V29" s="0" t="n">
        <f aca="false">SUMIFS(M:M, H:H, O29, L:L, "=Living" )</f>
        <v>0</v>
      </c>
      <c r="W29" s="0" t="n">
        <f aca="false">SUMIFS(M:M, H:H, O29, L:L, "=Dead" )</f>
        <v>0</v>
      </c>
    </row>
    <row r="30" customFormat="false" ht="15" hidden="false" customHeight="false" outlineLevel="0" collapsed="false">
      <c r="M30" s="0" t="e">
        <f aca="false">(INDEX(S:S,MATCH(H30,O:O,0)))*J30^(INDEX(T:T,MATCH(H30,O:O,0)))</f>
        <v>#N/A</v>
      </c>
      <c r="O30" s="8" t="s">
        <v>81</v>
      </c>
      <c r="P30" s="0" t="n">
        <f aca="false">COUNTIF($H$2:$H$36, O30)</f>
        <v>0</v>
      </c>
      <c r="Q30" s="0" t="n">
        <f aca="false">COUNTIFS($H$2:$H$36, O30, $L$2:$L$36, "=Living")</f>
        <v>0</v>
      </c>
      <c r="R30" s="0" t="n">
        <f aca="false">COUNTIFS($H$2:$H$36, O30, $L$2:$L$36, "=Dead")</f>
        <v>0</v>
      </c>
      <c r="S30" s="7" t="n">
        <f aca="false">INDEX(LookupTable!B:B, MATCH(plot1!$O30,LookupTable!A:A,0))</f>
        <v>0.1634</v>
      </c>
      <c r="T30" s="7" t="n">
        <f aca="false">INDEX(LookupTable!C:C, MATCH(plot1!$O30,LookupTable!A:A,0))</f>
        <v>2.348</v>
      </c>
      <c r="U30" s="0" t="n">
        <f aca="false">SUMIF(H:H, O30, M:M)</f>
        <v>0</v>
      </c>
      <c r="V30" s="0" t="n">
        <f aca="false">SUMIFS(M:M, H:H, O30, L:L, "=Living" )</f>
        <v>0</v>
      </c>
      <c r="W30" s="0" t="n">
        <f aca="false">SUMIFS(M:M, H:H, O30, L:L, "=Dead" )</f>
        <v>0</v>
      </c>
    </row>
    <row r="31" customFormat="false" ht="15" hidden="false" customHeight="false" outlineLevel="0" collapsed="false">
      <c r="M31" s="0" t="e">
        <f aca="false">(INDEX(S:S,MATCH(H31,O:O,0)))*J31^(INDEX(T:T,MATCH(H31,O:O,0)))</f>
        <v>#N/A</v>
      </c>
      <c r="O31" s="8" t="s">
        <v>82</v>
      </c>
      <c r="P31" s="0" t="n">
        <f aca="false">COUNTIF($H$2:$H$36, O31)</f>
        <v>0</v>
      </c>
      <c r="Q31" s="0" t="n">
        <f aca="false">COUNTIFS($H$2:$H$36, O31, $L$2:$L$36, "=Living")</f>
        <v>0</v>
      </c>
      <c r="R31" s="0" t="n">
        <f aca="false">COUNTIFS($H$2:$H$36, O31, $L$2:$L$36, "=Dead")</f>
        <v>0</v>
      </c>
      <c r="S31" s="7" t="n">
        <f aca="false">INDEX(LookupTable!B:B, MATCH(plot1!$O31,LookupTable!A:A,0))</f>
        <v>0.1683</v>
      </c>
      <c r="T31" s="7" t="n">
        <f aca="false">INDEX(LookupTable!C:C, MATCH(plot1!$O31,LookupTable!A:A,0))</f>
        <v>2.1777</v>
      </c>
      <c r="U31" s="0" t="n">
        <f aca="false">SUMIF(H:H, O31, M:M)</f>
        <v>0</v>
      </c>
      <c r="V31" s="0" t="n">
        <f aca="false">SUMIFS(M:M, H:H, O31, L:L, "=Living" )</f>
        <v>0</v>
      </c>
      <c r="W31" s="0" t="n">
        <f aca="false">SUMIFS(M:M, H:H, O31, L:L, "=Dead" )</f>
        <v>0</v>
      </c>
    </row>
    <row r="32" customFormat="false" ht="15" hidden="false" customHeight="false" outlineLevel="0" collapsed="false">
      <c r="M32" s="0" t="e">
        <f aca="false">(INDEX(S:S,MATCH(H32,O:O,0)))*J32^(INDEX(T:T,MATCH(H32,O:O,0)))</f>
        <v>#N/A</v>
      </c>
      <c r="O32" s="8" t="s">
        <v>39</v>
      </c>
      <c r="P32" s="0" t="n">
        <f aca="false">COUNTIF($H$2:$H$36, O32)</f>
        <v>0</v>
      </c>
      <c r="Q32" s="0" t="n">
        <f aca="false">COUNTIFS($H$2:$H$36, O32, $L$2:$L$36, "=Living")</f>
        <v>0</v>
      </c>
      <c r="R32" s="0" t="n">
        <f aca="false">COUNTIFS($H$2:$H$36, O32, $L$2:$L$36, "=Dead")</f>
        <v>0</v>
      </c>
      <c r="S32" s="7" t="n">
        <f aca="false">INDEX(LookupTable!B:B, MATCH(plot1!$O32,LookupTable!A:A,0))</f>
        <v>0.0554</v>
      </c>
      <c r="T32" s="7" t="n">
        <f aca="false">INDEX(LookupTable!C:C, MATCH(plot1!$O32,LookupTable!A:A,0))</f>
        <v>2.7276</v>
      </c>
      <c r="U32" s="0" t="n">
        <f aca="false">SUMIF(H:H, O32, M:M)</f>
        <v>0</v>
      </c>
      <c r="V32" s="0" t="n">
        <f aca="false">SUMIFS(M:M, H:H, O32, L:L, "=Living" )</f>
        <v>0</v>
      </c>
      <c r="W32" s="0" t="n">
        <f aca="false">SUMIFS(M:M, H:H, O32, L:L, "=Dead" )</f>
        <v>0</v>
      </c>
    </row>
    <row r="33" customFormat="false" ht="15" hidden="false" customHeight="false" outlineLevel="0" collapsed="false">
      <c r="M33" s="0" t="e">
        <f aca="false">(INDEX(S:S,MATCH(H33,O:O,0)))*J33^(INDEX(T:T,MATCH(H33,O:O,0)))</f>
        <v>#N/A</v>
      </c>
      <c r="O33" s="8" t="s">
        <v>83</v>
      </c>
      <c r="P33" s="0" t="n">
        <f aca="false">COUNTIF($H$2:$H$36, O33)</f>
        <v>0</v>
      </c>
      <c r="Q33" s="0" t="n">
        <f aca="false">COUNTIFS($H$2:$H$36, O33, $L$2:$L$36, "=Living")</f>
        <v>0</v>
      </c>
      <c r="R33" s="0" t="n">
        <f aca="false">COUNTIFS($H$2:$H$36, O33, $L$2:$L$36, "=Dead")</f>
        <v>0</v>
      </c>
      <c r="S33" s="7" t="n">
        <f aca="false">INDEX(LookupTable!B:B, MATCH(plot1!$O33,LookupTable!A:A,0))</f>
        <v>0.1634</v>
      </c>
      <c r="T33" s="7" t="n">
        <f aca="false">INDEX(LookupTable!C:C, MATCH(plot1!$O33,LookupTable!A:A,0))</f>
        <v>2.348</v>
      </c>
      <c r="U33" s="0" t="n">
        <f aca="false">SUMIF(H:H, O33, M:M)</f>
        <v>0</v>
      </c>
      <c r="V33" s="0" t="n">
        <f aca="false">SUMIFS(M:M, H:H, O33, L:L, "=Living" )</f>
        <v>0</v>
      </c>
      <c r="W33" s="0" t="n">
        <f aca="false">SUMIFS(M:M, H:H, O33, L:L, "=Dead" )</f>
        <v>0</v>
      </c>
    </row>
    <row r="34" customFormat="false" ht="15" hidden="false" customHeight="false" outlineLevel="0" collapsed="false">
      <c r="M34" s="0" t="e">
        <f aca="false">(INDEX(S:S,MATCH(H34,O:O,0)))*J34^(INDEX(T:T,MATCH(H34,O:O,0)))</f>
        <v>#N/A</v>
      </c>
      <c r="O34" s="8" t="s">
        <v>84</v>
      </c>
      <c r="P34" s="0" t="n">
        <f aca="false">COUNTIF($H$2:$H$36, O34)</f>
        <v>0</v>
      </c>
      <c r="Q34" s="0" t="n">
        <f aca="false">COUNTIFS($H$2:$H$36, O34, $L$2:$L$36, "=Living")</f>
        <v>0</v>
      </c>
      <c r="R34" s="0" t="n">
        <f aca="false">COUNTIFS($H$2:$H$36, O34, $L$2:$L$36, "=Dead")</f>
        <v>0</v>
      </c>
      <c r="S34" s="7" t="n">
        <f aca="false">INDEX(LookupTable!B:B, MATCH(plot1!$O34,LookupTable!A:A,0))</f>
        <v>0.0825</v>
      </c>
      <c r="T34" s="7" t="n">
        <f aca="false">INDEX(LookupTable!C:C, MATCH(plot1!$O34,LookupTable!A:A,0))</f>
        <v>2.468</v>
      </c>
      <c r="U34" s="0" t="n">
        <f aca="false">SUMIF(H:H, O34, M:M)</f>
        <v>0</v>
      </c>
      <c r="V34" s="0" t="n">
        <f aca="false">SUMIFS(M:M, H:H, O34, L:L, "=Living" )</f>
        <v>0</v>
      </c>
      <c r="W34" s="0" t="n">
        <f aca="false">SUMIFS(M:M, H:H, O34, L:L, "=Dead" )</f>
        <v>0</v>
      </c>
    </row>
    <row r="35" customFormat="false" ht="15" hidden="false" customHeight="false" outlineLevel="0" collapsed="false">
      <c r="M35" s="0" t="e">
        <f aca="false">(INDEX(S:S,MATCH(H35,O:O,0)))*J35^(INDEX(T:T,MATCH(H35,O:O,0)))</f>
        <v>#N/A</v>
      </c>
      <c r="O35" s="8" t="s">
        <v>85</v>
      </c>
      <c r="P35" s="0" t="n">
        <f aca="false">COUNTIF($H$2:$H$36, O35)</f>
        <v>0</v>
      </c>
      <c r="Q35" s="0" t="n">
        <f aca="false">COUNTIFS($H$2:$H$36, O35, $L$2:$L$36, "=Living")</f>
        <v>0</v>
      </c>
      <c r="R35" s="0" t="n">
        <f aca="false">COUNTIFS($H$2:$H$36, O35, $L$2:$L$36, "=Dead")</f>
        <v>0</v>
      </c>
      <c r="S35" s="7" t="n">
        <f aca="false">INDEX(LookupTable!B:B, MATCH(plot1!$O35,LookupTable!A:A,0))</f>
        <v>0.0946</v>
      </c>
      <c r="T35" s="7" t="n">
        <f aca="false">INDEX(LookupTable!C:C, MATCH(plot1!$O35,LookupTable!A:A,0))</f>
        <v>2.3572</v>
      </c>
      <c r="U35" s="0" t="n">
        <f aca="false">SUMIF(H:H, O35, M:M)</f>
        <v>0</v>
      </c>
      <c r="V35" s="0" t="n">
        <f aca="false">SUMIFS(M:M, H:H, O35, L:L, "=Living" )</f>
        <v>0</v>
      </c>
      <c r="W35" s="0" t="n">
        <f aca="false">SUMIFS(M:M, H:H, O35, L:L, "=Dead" )</f>
        <v>0</v>
      </c>
    </row>
    <row r="36" customFormat="false" ht="15" hidden="false" customHeight="false" outlineLevel="0" collapsed="false">
      <c r="M36" s="0" t="e">
        <f aca="false">(INDEX(S:S,MATCH(H36,O:O,0)))*J36^(INDEX(T:T,MATCH(H36,O:O,0)))</f>
        <v>#N/A</v>
      </c>
      <c r="O36" s="8" t="s">
        <v>86</v>
      </c>
      <c r="P36" s="0" t="n">
        <f aca="false">COUNTIF($H$2:$H$36, O36)</f>
        <v>0</v>
      </c>
      <c r="Q36" s="0" t="n">
        <f aca="false">COUNTIFS($H$2:$H$36, O36, $L$2:$L$36, "=Living")</f>
        <v>0</v>
      </c>
      <c r="R36" s="0" t="n">
        <f aca="false">COUNTIFS($H$2:$H$36, O36, $L$2:$L$36, "=Dead")</f>
        <v>0</v>
      </c>
      <c r="S36" s="7" t="n">
        <f aca="false">INDEX(LookupTable!B:B, MATCH(plot1!$O36,LookupTable!A:A,0))</f>
        <v>0.2065</v>
      </c>
      <c r="T36" s="7" t="n">
        <f aca="false">INDEX(LookupTable!C:C, MATCH(plot1!$O36,LookupTable!A:A,0))</f>
        <v>2.249</v>
      </c>
      <c r="U36" s="0" t="n">
        <f aca="false">SUMIF(H:H, O36, M:M)</f>
        <v>0</v>
      </c>
      <c r="V36" s="0" t="n">
        <f aca="false">SUMIFS(M:M, H:H, O36, L:L, "=Living" )</f>
        <v>0</v>
      </c>
      <c r="W36" s="0" t="n">
        <f aca="false">SUMIFS(M:M, H:H, O36, L:L, "=Dead" )</f>
        <v>0</v>
      </c>
    </row>
    <row r="37" customFormat="false" ht="15" hidden="false" customHeight="false" outlineLevel="0" collapsed="false">
      <c r="M37" s="0" t="e">
        <f aca="false">(INDEX(S:S,MATCH(H37,O:O,0)))*J37^(INDEX(T:T,MATCH(H37,O:O,0)))</f>
        <v>#N/A</v>
      </c>
      <c r="O37" s="8"/>
      <c r="P37" s="0" t="n">
        <f aca="false">COUNTIF($H$2:$H$36, O37)</f>
        <v>0</v>
      </c>
      <c r="Q37" s="0" t="n">
        <f aca="false">COUNTIFS($H$2:$H$36, O37, $L$2:$L$36, "=Living")</f>
        <v>0</v>
      </c>
      <c r="R37" s="0" t="n">
        <f aca="false">COUNTIFS($H$2:$H$36, O37, $L$2:$L$36, "=Dead")</f>
        <v>0</v>
      </c>
      <c r="S37" s="7" t="e">
        <f aca="false">INDEX(LookupTable!B:B, MATCH(plot1!$O37,LookupTable!A:A,0))</f>
        <v>#N/A</v>
      </c>
      <c r="T37" s="7" t="e">
        <f aca="false">INDEX(LookupTable!C:C, MATCH(plot1!$O37,LookupTable!A:A,0))</f>
        <v>#N/A</v>
      </c>
      <c r="U37" s="0" t="n">
        <f aca="false">SUMIF(H:H, O37, M:M)</f>
        <v>0</v>
      </c>
      <c r="V37" s="0" t="n">
        <f aca="false">SUMIFS(M:M, H:H, O37, L:L, "=Living" )</f>
        <v>0</v>
      </c>
      <c r="W37" s="0" t="n">
        <f aca="false">SUMIFS(M:M, H:H, O37, L:L, "=Dead" )</f>
        <v>0</v>
      </c>
    </row>
    <row r="38" customFormat="false" ht="15" hidden="false" customHeight="false" outlineLevel="0" collapsed="false">
      <c r="M38" s="0" t="e">
        <f aca="false">(INDEX(S:S,MATCH(H38,O:O,0)))*J38^(INDEX(T:T,MATCH(H38,O:O,0)))</f>
        <v>#N/A</v>
      </c>
      <c r="O38" s="8" t="s">
        <v>87</v>
      </c>
      <c r="P38" s="0" t="n">
        <f aca="false">COUNTIF($H$2:$H$36, O38)</f>
        <v>0</v>
      </c>
      <c r="Q38" s="0" t="n">
        <f aca="false">COUNTIFS($H$2:$H$36, O38, $L$2:$L$36, "=Living")</f>
        <v>0</v>
      </c>
      <c r="R38" s="0" t="n">
        <f aca="false">COUNTIFS($H$2:$H$36, O38, $L$2:$L$36, "=Dead")</f>
        <v>0</v>
      </c>
      <c r="S38" s="7" t="n">
        <f aca="false">INDEX(LookupTable!B:B, MATCH(plot1!$O38,LookupTable!A:A,0))</f>
        <v>3.7993</v>
      </c>
      <c r="T38" s="7" t="n">
        <f aca="false">INDEX(LookupTable!C:C, MATCH(plot1!$O38,LookupTable!A:A,0))</f>
        <v>2.169</v>
      </c>
      <c r="U38" s="0" t="n">
        <f aca="false">SUMIF(H:H, O38, M:M)</f>
        <v>0</v>
      </c>
      <c r="V38" s="0" t="n">
        <f aca="false">SUMIFS(M:M, H:H, O38, L:L, "=Living" )</f>
        <v>0</v>
      </c>
      <c r="W38" s="0" t="n">
        <f aca="false">SUMIFS(M:M, H:H, O38, L:L, "=Dead" )</f>
        <v>0</v>
      </c>
    </row>
    <row r="39" customFormat="false" ht="15" hidden="false" customHeight="false" outlineLevel="0" collapsed="false">
      <c r="M39" s="0" t="e">
        <f aca="false">(INDEX(S:S,MATCH(H39,O:O,0)))*J39^(INDEX(T:T,MATCH(H39,O:O,0)))</f>
        <v>#N/A</v>
      </c>
      <c r="O39" s="8" t="s">
        <v>45</v>
      </c>
      <c r="P39" s="0" t="n">
        <f aca="false">COUNTIF($H$2:$H$36, O39)</f>
        <v>0</v>
      </c>
      <c r="Q39" s="0" t="n">
        <f aca="false">COUNTIFS($H$2:$H$36, O39, $L$2:$L$36, "=Living")</f>
        <v>0</v>
      </c>
      <c r="R39" s="0" t="n">
        <f aca="false">COUNTIFS($H$2:$H$36, O39, $L$2:$L$36, "=Dead")</f>
        <v>0</v>
      </c>
      <c r="S39" s="7" t="n">
        <f aca="false">INDEX(LookupTable!B:B, MATCH(plot1!$O39,LookupTable!A:A,0))</f>
        <v>-3.037</v>
      </c>
      <c r="T39" s="7" t="n">
        <f aca="false">INDEX(LookupTable!C:C, MATCH(plot1!$O39,LookupTable!A:A,0))</f>
        <v>2.9</v>
      </c>
      <c r="U39" s="0" t="n">
        <f aca="false">SUMIF(H:H, O39, M:M)</f>
        <v>0</v>
      </c>
      <c r="V39" s="0" t="n">
        <f aca="false">SUMIFS(M:M, H:H, O39, L:L, "=Living" )</f>
        <v>0</v>
      </c>
      <c r="W39" s="0" t="n">
        <f aca="false">SUMIFS(M:M, H:H, O39, L:L, "=Dead" )</f>
        <v>0</v>
      </c>
    </row>
    <row r="40" customFormat="false" ht="15" hidden="false" customHeight="false" outlineLevel="0" collapsed="false">
      <c r="M40" s="0" t="e">
        <f aca="false">(INDEX(S:S,MATCH(H40,O:O,0)))*J40^(INDEX(T:T,MATCH(H40,O:O,0)))</f>
        <v>#N/A</v>
      </c>
      <c r="O40" s="8" t="s">
        <v>88</v>
      </c>
      <c r="P40" s="0" t="n">
        <f aca="false">COUNTIF($H$2:$H$36, O40)</f>
        <v>0</v>
      </c>
      <c r="Q40" s="0" t="n">
        <f aca="false">COUNTIFS($H$2:$H$36, O40, $L$2:$L$36, "=Living")</f>
        <v>0</v>
      </c>
      <c r="R40" s="0" t="n">
        <f aca="false">COUNTIFS($H$2:$H$36, O40, $L$2:$L$36, "=Dead")</f>
        <v>0</v>
      </c>
      <c r="S40" s="7" t="n">
        <f aca="false">INDEX(LookupTable!B:B, MATCH(plot1!$O40,LookupTable!A:A,0))</f>
        <v>0.1692</v>
      </c>
      <c r="T40" s="7" t="n">
        <f aca="false">INDEX(LookupTable!C:C, MATCH(plot1!$O40,LookupTable!A:A,0))</f>
        <v>2.2904</v>
      </c>
      <c r="U40" s="0" t="n">
        <f aca="false">SUMIF(H:H, O40, M:M)</f>
        <v>0</v>
      </c>
      <c r="V40" s="0" t="n">
        <f aca="false">SUMIFS(M:M, H:H, O40, L:L, "=Living" )</f>
        <v>0</v>
      </c>
      <c r="W40" s="0" t="n">
        <f aca="false">SUMIFS(M:M, H:H, O40, L:L, "=Dead" )</f>
        <v>0</v>
      </c>
    </row>
    <row r="41" customFormat="false" ht="15" hidden="false" customHeight="false" outlineLevel="0" collapsed="false">
      <c r="M41" s="0" t="e">
        <f aca="false">(INDEX(S:S,MATCH(H41,O:O,0)))*J41^(INDEX(T:T,MATCH(H41,O:O,0)))</f>
        <v>#N/A</v>
      </c>
      <c r="O41" s="8" t="s">
        <v>89</v>
      </c>
      <c r="P41" s="0" t="n">
        <f aca="false">COUNTIF($H$2:$H$36, O41)</f>
        <v>0</v>
      </c>
      <c r="Q41" s="0" t="n">
        <f aca="false">COUNTIFS($H$2:$H$36, O41, $L$2:$L$36, "=Living")</f>
        <v>0</v>
      </c>
      <c r="R41" s="0" t="n">
        <f aca="false">COUNTIFS($H$2:$H$36, O41, $L$2:$L$36, "=Dead")</f>
        <v>0</v>
      </c>
      <c r="S41" s="7" t="n">
        <f aca="false">INDEX(LookupTable!B:B, MATCH(plot1!$O41,LookupTable!A:A,0))</f>
        <v>7.217</v>
      </c>
      <c r="T41" s="7" t="n">
        <f aca="false">INDEX(LookupTable!C:C, MATCH(plot1!$O41,LookupTable!A:A,0))</f>
        <v>0</v>
      </c>
      <c r="U41" s="0" t="n">
        <f aca="false">SUMIF(H:H, O41, M:M)</f>
        <v>0</v>
      </c>
      <c r="V41" s="0" t="n">
        <f aca="false">SUMIFS(M:M, H:H, O41, L:L, "=Living" )</f>
        <v>0</v>
      </c>
      <c r="W41" s="0" t="n">
        <f aca="false">SUMIFS(M:M, H:H, O41, L:L, "=Dead" )</f>
        <v>0</v>
      </c>
    </row>
    <row r="42" customFormat="false" ht="15" hidden="false" customHeight="false" outlineLevel="0" collapsed="false">
      <c r="M42" s="0" t="e">
        <f aca="false">(INDEX(S:S,MATCH(H42,O:O,0)))*J42^(INDEX(T:T,MATCH(H42,O:O,0)))</f>
        <v>#N/A</v>
      </c>
      <c r="O42" s="8" t="s">
        <v>90</v>
      </c>
      <c r="P42" s="0" t="n">
        <f aca="false">COUNTIF($H$2:$H$36, O42)</f>
        <v>0</v>
      </c>
      <c r="Q42" s="0" t="n">
        <f aca="false">COUNTIFS($H$2:$H$36, O42, $L$2:$L$36, "=Living")</f>
        <v>0</v>
      </c>
      <c r="R42" s="0" t="n">
        <f aca="false">COUNTIFS($H$2:$H$36, O42, $L$2:$L$36, "=Dead")</f>
        <v>0</v>
      </c>
      <c r="S42" s="7" t="n">
        <f aca="false">INDEX(LookupTable!B:B, MATCH(plot1!$O42,LookupTable!A:A,0))</f>
        <v>0</v>
      </c>
      <c r="T42" s="7" t="n">
        <f aca="false">INDEX(LookupTable!C:C, MATCH(plot1!$O42,LookupTable!A:A,0))</f>
        <v>0</v>
      </c>
      <c r="U42" s="0" t="n">
        <f aca="false">SUMIF(H:H, O42, M:M)</f>
        <v>0</v>
      </c>
      <c r="V42" s="0" t="n">
        <f aca="false">SUMIFS(M:M, H:H, O42, L:L, "=Living" )</f>
        <v>0</v>
      </c>
      <c r="W42" s="0" t="n">
        <f aca="false">SUMIFS(M:M, H:H, O42, L:L, "=Dead" )</f>
        <v>0</v>
      </c>
    </row>
    <row r="43" customFormat="false" ht="15" hidden="false" customHeight="false" outlineLevel="0" collapsed="false">
      <c r="M43" s="0" t="e">
        <f aca="false">(INDEX(S:S,MATCH(H43,O:O,0)))*J43^(INDEX(T:T,MATCH(H43,O:O,0)))</f>
        <v>#N/A</v>
      </c>
      <c r="O43" s="8" t="s">
        <v>91</v>
      </c>
      <c r="P43" s="0" t="n">
        <f aca="false">COUNTIF($H$2:$H$36, O43)</f>
        <v>0</v>
      </c>
      <c r="Q43" s="0" t="n">
        <f aca="false">COUNTIFS($H$2:$H$36, O43, $L$2:$L$36, "=Living")</f>
        <v>0</v>
      </c>
      <c r="R43" s="0" t="n">
        <f aca="false">COUNTIFS($H$2:$H$36, O43, $L$2:$L$36, "=Dead")</f>
        <v>0</v>
      </c>
      <c r="S43" s="7" t="n">
        <f aca="false">INDEX(LookupTable!B:B, MATCH(plot1!$O43,LookupTable!A:A,0))</f>
        <v>-1.339</v>
      </c>
      <c r="T43" s="7" t="n">
        <f aca="false">INDEX(LookupTable!C:C, MATCH(plot1!$O43,LookupTable!A:A,0))</f>
        <v>2.73</v>
      </c>
      <c r="U43" s="0" t="n">
        <f aca="false">SUMIF(H:H, O43, M:M)</f>
        <v>0</v>
      </c>
      <c r="V43" s="0" t="n">
        <f aca="false">SUMIFS(M:M, H:H, O43, L:L, "=Living" )</f>
        <v>0</v>
      </c>
      <c r="W43" s="0" t="n">
        <f aca="false">SUMIFS(M:M, H:H, O43, L:L, "=Dead" 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71"/>
    <col collapsed="false" customWidth="true" hidden="false" outlineLevel="0" max="12" min="4" style="0" width="8.53"/>
    <col collapsed="false" customWidth="true" hidden="false" outlineLevel="0" max="14" min="13" style="0" width="15"/>
    <col collapsed="false" customWidth="true" hidden="false" outlineLevel="0" max="15" min="15" style="0" width="14.28"/>
    <col collapsed="false" customWidth="true" hidden="false" outlineLevel="0" max="16" min="16" style="0" width="8.53"/>
    <col collapsed="false" customWidth="true" hidden="false" outlineLevel="0" max="17" min="17" style="0" width="10"/>
    <col collapsed="false" customWidth="true" hidden="false" outlineLevel="0" max="18" min="18" style="0" width="11.28"/>
    <col collapsed="false" customWidth="true" hidden="false" outlineLevel="0" max="20" min="19" style="0" width="8.53"/>
    <col collapsed="false" customWidth="true" hidden="false" outlineLevel="0" max="21" min="21" style="0" width="17.43"/>
    <col collapsed="false" customWidth="true" hidden="false" outlineLevel="0" max="22" min="22" style="0" width="18.57"/>
    <col collapsed="false" customWidth="true" hidden="false" outlineLevel="0" max="23" min="23" style="0" width="17.71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0" t="s">
        <v>29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30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51</v>
      </c>
      <c r="O1" s="6"/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58</v>
      </c>
      <c r="V1" s="6" t="s">
        <v>59</v>
      </c>
      <c r="W1" s="6" t="s">
        <v>60</v>
      </c>
    </row>
    <row r="2" customFormat="false" ht="15" hidden="false" customHeight="false" outlineLevel="0" collapsed="false">
      <c r="A2" s="0" t="s">
        <v>12</v>
      </c>
      <c r="B2" s="1" t="s">
        <v>48</v>
      </c>
      <c r="C2" s="2" t="n">
        <v>44678</v>
      </c>
      <c r="D2" s="0" t="s">
        <v>41</v>
      </c>
      <c r="E2" s="0" t="s">
        <v>15</v>
      </c>
      <c r="F2" s="0" t="s">
        <v>16</v>
      </c>
      <c r="G2" s="0" t="s">
        <v>17</v>
      </c>
      <c r="H2" s="0" t="s">
        <v>38</v>
      </c>
      <c r="I2" s="0" t="s">
        <v>19</v>
      </c>
      <c r="J2" s="0" t="n">
        <v>9.5</v>
      </c>
      <c r="L2" s="0" t="s">
        <v>20</v>
      </c>
      <c r="M2" s="0" t="n">
        <f aca="false">(INDEX(S:S,MATCH(H2,O:O,0)))*J2^(INDEX(T:T,MATCH(H2,O:O,0)))</f>
        <v>28.8011048762001</v>
      </c>
      <c r="O2" s="0" t="s">
        <v>64</v>
      </c>
      <c r="P2" s="0" t="n">
        <f aca="false">COUNTIF($H$2:$H$36, O2)</f>
        <v>0</v>
      </c>
      <c r="Q2" s="0" t="n">
        <f aca="false">COUNTIFS($H$2:$H$36, O2, $L$2:$L$36, "=Living")</f>
        <v>0</v>
      </c>
      <c r="R2" s="0" t="n">
        <f aca="false">COUNTIFS($H$2:$H$36, O2, $L$2:$L$36, "=Dead")</f>
        <v>0</v>
      </c>
      <c r="S2" s="7" t="n">
        <f aca="false">INDEX(LookupTable!B:B, MATCH(plot1!$O2,LookupTable!A:A,0))</f>
        <v>0.0617</v>
      </c>
      <c r="T2" s="7" t="n">
        <f aca="false">INDEX(LookupTable!C:C, MATCH(plot1!$O2,LookupTable!A:A,0))</f>
        <v>2.5328</v>
      </c>
      <c r="U2" s="0" t="n">
        <f aca="false">SUMIF(H:H, O2, M:M)</f>
        <v>0</v>
      </c>
      <c r="V2" s="0" t="n">
        <f aca="false">SUMIFS(M:M, H:H, O2, L:L, "=Living" )</f>
        <v>0</v>
      </c>
      <c r="W2" s="0" t="n">
        <f aca="false">SUMIFS(M:M, H:H, O2, L:L, "=Dead" )</f>
        <v>0</v>
      </c>
    </row>
    <row r="3" customFormat="false" ht="15" hidden="false" customHeight="false" outlineLevel="0" collapsed="false">
      <c r="A3" s="0" t="s">
        <v>12</v>
      </c>
      <c r="B3" s="1" t="s">
        <v>48</v>
      </c>
      <c r="C3" s="2" t="n">
        <v>44678</v>
      </c>
      <c r="D3" s="0" t="s">
        <v>41</v>
      </c>
      <c r="E3" s="0" t="s">
        <v>15</v>
      </c>
      <c r="F3" s="0" t="s">
        <v>16</v>
      </c>
      <c r="G3" s="0" t="s">
        <v>17</v>
      </c>
      <c r="H3" s="0" t="s">
        <v>38</v>
      </c>
      <c r="I3" s="0" t="s">
        <v>19</v>
      </c>
      <c r="J3" s="0" t="n">
        <v>8.1</v>
      </c>
      <c r="L3" s="0" t="s">
        <v>20</v>
      </c>
      <c r="M3" s="0" t="n">
        <f aca="false">(INDEX(S:S,MATCH(H3,O:O,0)))*J3^(INDEX(T:T,MATCH(H3,O:O,0)))</f>
        <v>19.5652231230537</v>
      </c>
      <c r="O3" s="0" t="s">
        <v>65</v>
      </c>
      <c r="P3" s="0" t="n">
        <f aca="false">COUNTIF($H$2:$H$36, O3)</f>
        <v>0</v>
      </c>
      <c r="Q3" s="0" t="n">
        <f aca="false">COUNTIFS($H$2:$H$36, O3, $L$2:$L$36, "=Living")</f>
        <v>0</v>
      </c>
      <c r="R3" s="0" t="n">
        <f aca="false">COUNTIFS($H$2:$H$36, O3, $L$2:$L$36, "=Dead")</f>
        <v>0</v>
      </c>
      <c r="S3" s="7" t="n">
        <f aca="false">INDEX(LookupTable!B:B, MATCH(plot1!$O3,LookupTable!A:A,0))</f>
        <v>0.1957</v>
      </c>
      <c r="T3" s="7" t="n">
        <f aca="false">INDEX(LookupTable!C:C, MATCH(plot1!$O3,LookupTable!A:A,0))</f>
        <v>2.3916</v>
      </c>
      <c r="U3" s="0" t="n">
        <f aca="false">SUMIF(H:H, O3, M:M)</f>
        <v>0</v>
      </c>
      <c r="V3" s="0" t="n">
        <f aca="false">SUMIFS(M:M, H:H, O3, L:L, "=Living" )</f>
        <v>0</v>
      </c>
      <c r="W3" s="0" t="n">
        <f aca="false">SUMIFS(M:M, H:H, O3, L:L, "=Dead" )</f>
        <v>0</v>
      </c>
    </row>
    <row r="4" customFormat="false" ht="15" hidden="false" customHeight="false" outlineLevel="0" collapsed="false">
      <c r="A4" s="0" t="s">
        <v>12</v>
      </c>
      <c r="B4" s="1" t="s">
        <v>48</v>
      </c>
      <c r="C4" s="2" t="n">
        <v>44678</v>
      </c>
      <c r="D4" s="0" t="s">
        <v>41</v>
      </c>
      <c r="E4" s="0" t="s">
        <v>15</v>
      </c>
      <c r="F4" s="0" t="s">
        <v>16</v>
      </c>
      <c r="G4" s="0" t="s">
        <v>17</v>
      </c>
      <c r="H4" s="0" t="s">
        <v>38</v>
      </c>
      <c r="I4" s="0" t="s">
        <v>19</v>
      </c>
      <c r="J4" s="0" t="n">
        <v>11.8</v>
      </c>
      <c r="L4" s="0" t="s">
        <v>20</v>
      </c>
      <c r="M4" s="0" t="n">
        <f aca="false">(INDEX(S:S,MATCH(H4,O:O,0)))*J4^(INDEX(T:T,MATCH(H4,O:O,0)))</f>
        <v>48.727207257759</v>
      </c>
      <c r="O4" s="0" t="s">
        <v>66</v>
      </c>
      <c r="P4" s="0" t="n">
        <f aca="false">COUNTIF($H$2:$H$36, O4)</f>
        <v>0</v>
      </c>
      <c r="Q4" s="0" t="n">
        <f aca="false">COUNTIFS($H$2:$H$36, O4, $L$2:$L$36, "=Living")</f>
        <v>0</v>
      </c>
      <c r="R4" s="0" t="n">
        <f aca="false">COUNTIFS($H$2:$H$36, O4, $L$2:$L$36, "=Dead")</f>
        <v>0</v>
      </c>
      <c r="S4" s="7" t="n">
        <f aca="false">INDEX(LookupTable!B:B, MATCH(plot1!$O4,LookupTable!A:A,0))</f>
        <v>0.1599</v>
      </c>
      <c r="T4" s="7" t="n">
        <f aca="false">INDEX(LookupTable!C:C, MATCH(plot1!$O4,LookupTable!A:A,0))</f>
        <v>2.3376</v>
      </c>
      <c r="U4" s="0" t="n">
        <f aca="false">SUMIF(H:H, O4, M:M)</f>
        <v>0</v>
      </c>
      <c r="V4" s="0" t="n">
        <f aca="false">SUMIFS(M:M, H:H, O4, L:L, "=Living" )</f>
        <v>0</v>
      </c>
      <c r="W4" s="0" t="n">
        <f aca="false">SUMIFS(M:M, H:H, O4, L:L, "=Dead" )</f>
        <v>0</v>
      </c>
    </row>
    <row r="5" customFormat="false" ht="15" hidden="false" customHeight="false" outlineLevel="0" collapsed="false">
      <c r="A5" s="0" t="s">
        <v>12</v>
      </c>
      <c r="B5" s="1" t="s">
        <v>48</v>
      </c>
      <c r="C5" s="2" t="n">
        <v>44678</v>
      </c>
      <c r="D5" s="0" t="s">
        <v>41</v>
      </c>
      <c r="E5" s="0" t="s">
        <v>15</v>
      </c>
      <c r="F5" s="0" t="s">
        <v>16</v>
      </c>
      <c r="G5" s="0" t="s">
        <v>17</v>
      </c>
      <c r="H5" s="0" t="s">
        <v>38</v>
      </c>
      <c r="I5" s="0" t="s">
        <v>19</v>
      </c>
      <c r="J5" s="0" t="s">
        <v>49</v>
      </c>
      <c r="L5" s="0" t="s">
        <v>20</v>
      </c>
      <c r="M5" s="0" t="e">
        <f aca="false">(INDEX(S:S,MATCH(H5,O:O,0)))*J5^(INDEX(T:T,MATCH(H5,O:O,0)))</f>
        <v>#VALUE!</v>
      </c>
      <c r="O5" s="0" t="s">
        <v>67</v>
      </c>
      <c r="P5" s="0" t="n">
        <f aca="false">COUNTIF($H$2:$H$36, O5)</f>
        <v>0</v>
      </c>
      <c r="Q5" s="0" t="n">
        <f aca="false">COUNTIFS($H$2:$H$36, O5, $L$2:$L$36, "=Living")</f>
        <v>0</v>
      </c>
      <c r="R5" s="0" t="n">
        <f aca="false">COUNTIFS($H$2:$H$36, O5, $L$2:$L$36, "=Dead")</f>
        <v>0</v>
      </c>
      <c r="S5" s="7" t="n">
        <f aca="false">INDEX(LookupTable!B:B, MATCH(plot1!$O5,LookupTable!A:A,0))</f>
        <v>0.0983</v>
      </c>
      <c r="T5" s="7" t="n">
        <f aca="false">INDEX(LookupTable!C:C, MATCH(plot1!$O5,LookupTable!A:A,0))</f>
        <v>2.3373</v>
      </c>
      <c r="U5" s="0" t="n">
        <f aca="false">SUMIF(H:H, O5, M:M)</f>
        <v>0</v>
      </c>
      <c r="V5" s="0" t="n">
        <f aca="false">SUMIFS(M:M, H:H, O5, L:L, "=Living" )</f>
        <v>0</v>
      </c>
      <c r="W5" s="0" t="n">
        <f aca="false">SUMIFS(M:M, H:H, O5, L:L, "=Dead" )</f>
        <v>0</v>
      </c>
    </row>
    <row r="6" customFormat="false" ht="15" hidden="false" customHeight="false" outlineLevel="0" collapsed="false">
      <c r="A6" s="0" t="s">
        <v>12</v>
      </c>
      <c r="B6" s="1" t="s">
        <v>48</v>
      </c>
      <c r="C6" s="2" t="n">
        <v>44678</v>
      </c>
      <c r="D6" s="0" t="s">
        <v>41</v>
      </c>
      <c r="E6" s="0" t="s">
        <v>15</v>
      </c>
      <c r="F6" s="0" t="s">
        <v>16</v>
      </c>
      <c r="G6" s="0" t="s">
        <v>17</v>
      </c>
      <c r="H6" s="0" t="s">
        <v>38</v>
      </c>
      <c r="I6" s="0" t="s">
        <v>19</v>
      </c>
      <c r="J6" s="0" t="n">
        <v>6.6</v>
      </c>
      <c r="L6" s="0" t="s">
        <v>20</v>
      </c>
      <c r="M6" s="0" t="n">
        <f aca="false">(INDEX(S:S,MATCH(H6,O:O,0)))*J6^(INDEX(T:T,MATCH(H6,O:O,0)))</f>
        <v>11.9062773662363</v>
      </c>
      <c r="O6" s="0" t="s">
        <v>68</v>
      </c>
      <c r="P6" s="0" t="n">
        <f aca="false">COUNTIF($H$2:$H$36, O6)</f>
        <v>0</v>
      </c>
      <c r="Q6" s="0" t="n">
        <f aca="false">COUNTIFS($H$2:$H$36, O6, $L$2:$L$36, "=Living")</f>
        <v>0</v>
      </c>
      <c r="R6" s="0" t="n">
        <f aca="false">COUNTIFS($H$2:$H$36, O6, $L$2:$L$36, "=Dead")</f>
        <v>0</v>
      </c>
      <c r="S6" s="7" t="n">
        <f aca="false">INDEX(LookupTable!B:B, MATCH(plot1!$O6,LookupTable!A:A,0))</f>
        <v>0.0629</v>
      </c>
      <c r="T6" s="7" t="n">
        <f aca="false">INDEX(LookupTable!C:C, MATCH(plot1!$O6,LookupTable!A:A,0))</f>
        <v>2.6606</v>
      </c>
      <c r="U6" s="0" t="n">
        <f aca="false">SUMIF(H:H, O6, M:M)</f>
        <v>0</v>
      </c>
      <c r="V6" s="0" t="n">
        <f aca="false">SUMIFS(M:M, H:H, O6, L:L, "=Living" )</f>
        <v>0</v>
      </c>
      <c r="W6" s="0" t="n">
        <f aca="false">SUMIFS(M:M, H:H, O6, L:L, "=Dead" )</f>
        <v>0</v>
      </c>
    </row>
    <row r="7" customFormat="false" ht="15" hidden="false" customHeight="false" outlineLevel="0" collapsed="false">
      <c r="A7" s="0" t="s">
        <v>12</v>
      </c>
      <c r="B7" s="1" t="s">
        <v>48</v>
      </c>
      <c r="C7" s="2" t="n">
        <v>44678</v>
      </c>
      <c r="D7" s="0" t="s">
        <v>41</v>
      </c>
      <c r="E7" s="0" t="s">
        <v>15</v>
      </c>
      <c r="F7" s="0" t="s">
        <v>16</v>
      </c>
      <c r="G7" s="0" t="s">
        <v>17</v>
      </c>
      <c r="H7" s="0" t="s">
        <v>38</v>
      </c>
      <c r="I7" s="0" t="s">
        <v>19</v>
      </c>
      <c r="J7" s="0" t="n">
        <v>7.4</v>
      </c>
      <c r="L7" s="0" t="s">
        <v>20</v>
      </c>
      <c r="M7" s="0" t="n">
        <f aca="false">(INDEX(S:S,MATCH(H7,O:O,0)))*J7^(INDEX(T:T,MATCH(H7,O:O,0)))</f>
        <v>15.7138925285286</v>
      </c>
      <c r="O7" s="0" t="s">
        <v>38</v>
      </c>
      <c r="P7" s="0" t="n">
        <f aca="false">COUNTIF($H$2:$H$36, O7)</f>
        <v>11</v>
      </c>
      <c r="Q7" s="0" t="n">
        <f aca="false">COUNTIFS($H$2:$H$36, O7, $L$2:$L$36, "=Living")</f>
        <v>11</v>
      </c>
      <c r="R7" s="0" t="n">
        <f aca="false">COUNTIFS($H$2:$H$36, O7, $L$2:$L$36, "=Dead")</f>
        <v>0</v>
      </c>
      <c r="S7" s="7" t="n">
        <f aca="false">INDEX(LookupTable!B:B, MATCH(plot1!$O7,LookupTable!A:A,0))</f>
        <v>0.1225</v>
      </c>
      <c r="T7" s="7" t="n">
        <f aca="false">INDEX(LookupTable!C:C, MATCH(plot1!$O7,LookupTable!A:A,0))</f>
        <v>2.4253</v>
      </c>
      <c r="U7" s="0" t="e">
        <f aca="false">SUMIF(H:H, O7, M:M)</f>
        <v>#VALUE!</v>
      </c>
      <c r="V7" s="0" t="e">
        <f aca="false">SUMIFS(M:M, H:H, O7, L:L, "=Living" )</f>
        <v>#VALUE!</v>
      </c>
      <c r="W7" s="0" t="n">
        <f aca="false">SUMIFS(M:M, H:H, O7, L:L, "=Dead" )</f>
        <v>0</v>
      </c>
    </row>
    <row r="8" customFormat="false" ht="15" hidden="false" customHeight="false" outlineLevel="0" collapsed="false">
      <c r="A8" s="0" t="s">
        <v>12</v>
      </c>
      <c r="B8" s="1" t="s">
        <v>48</v>
      </c>
      <c r="C8" s="2" t="n">
        <v>44678</v>
      </c>
      <c r="D8" s="0" t="s">
        <v>41</v>
      </c>
      <c r="E8" s="0" t="s">
        <v>15</v>
      </c>
      <c r="F8" s="0" t="s">
        <v>16</v>
      </c>
      <c r="G8" s="0" t="s">
        <v>17</v>
      </c>
      <c r="H8" s="0" t="s">
        <v>38</v>
      </c>
      <c r="I8" s="0" t="s">
        <v>19</v>
      </c>
      <c r="J8" s="0" t="n">
        <v>6.3</v>
      </c>
      <c r="L8" s="0" t="s">
        <v>20</v>
      </c>
      <c r="M8" s="0" t="n">
        <f aca="false">(INDEX(S:S,MATCH(H8,O:O,0)))*J8^(INDEX(T:T,MATCH(H8,O:O,0)))</f>
        <v>10.6359606841071</v>
      </c>
      <c r="O8" s="0" t="s">
        <v>69</v>
      </c>
      <c r="P8" s="0" t="n">
        <f aca="false">COUNTIF($H$2:$H$36, O8)</f>
        <v>0</v>
      </c>
      <c r="Q8" s="0" t="n">
        <f aca="false">COUNTIFS($H$2:$H$36, O8, $L$2:$L$36, "=Living")</f>
        <v>0</v>
      </c>
      <c r="R8" s="0" t="n">
        <f aca="false">COUNTIFS($H$2:$H$36, O8, $L$2:$L$36, "=Dead")</f>
        <v>0</v>
      </c>
      <c r="S8" s="7" t="n">
        <f aca="false">INDEX(LookupTable!B:B, MATCH(plot1!$O8,LookupTable!A:A,0))</f>
        <v>0.0945</v>
      </c>
      <c r="T8" s="7" t="n">
        <f aca="false">INDEX(LookupTable!C:C, MATCH(plot1!$O8,LookupTable!A:A,0))</f>
        <v>2.503</v>
      </c>
      <c r="U8" s="0" t="n">
        <f aca="false">SUMIF(H:H, O8, M:M)</f>
        <v>0</v>
      </c>
      <c r="V8" s="0" t="n">
        <f aca="false">SUMIFS(M:M, H:H, O8, L:L, "=Living" )</f>
        <v>0</v>
      </c>
      <c r="W8" s="0" t="n">
        <f aca="false">SUMIFS(M:M, H:H, O8, L:L, "=Dead" )</f>
        <v>0</v>
      </c>
    </row>
    <row r="9" customFormat="false" ht="15" hidden="false" customHeight="false" outlineLevel="0" collapsed="false">
      <c r="A9" s="0" t="s">
        <v>12</v>
      </c>
      <c r="B9" s="1" t="s">
        <v>48</v>
      </c>
      <c r="C9" s="2" t="n">
        <v>44678</v>
      </c>
      <c r="D9" s="0" t="s">
        <v>41</v>
      </c>
      <c r="E9" s="0" t="s">
        <v>15</v>
      </c>
      <c r="F9" s="0" t="s">
        <v>16</v>
      </c>
      <c r="G9" s="0" t="s">
        <v>17</v>
      </c>
      <c r="H9" s="0" t="s">
        <v>38</v>
      </c>
      <c r="I9" s="0" t="s">
        <v>19</v>
      </c>
      <c r="J9" s="0" t="n">
        <v>5.7</v>
      </c>
      <c r="L9" s="0" t="s">
        <v>20</v>
      </c>
      <c r="M9" s="0" t="n">
        <f aca="false">(INDEX(S:S,MATCH(H9,O:O,0)))*J9^(INDEX(T:T,MATCH(H9,O:O,0)))</f>
        <v>8.34371336470002</v>
      </c>
      <c r="O9" s="0" t="s">
        <v>70</v>
      </c>
      <c r="P9" s="0" t="n">
        <f aca="false">COUNTIF($H$2:$H$36, O9)</f>
        <v>0</v>
      </c>
      <c r="Q9" s="0" t="n">
        <f aca="false">COUNTIFS($H$2:$H$36, O9, $L$2:$L$36, "=Living")</f>
        <v>0</v>
      </c>
      <c r="R9" s="0" t="n">
        <f aca="false">COUNTIFS($H$2:$H$36, O9, $L$2:$L$36, "=Dead")</f>
        <v>0</v>
      </c>
      <c r="S9" s="7" t="n">
        <f aca="false">INDEX(LookupTable!B:B, MATCH(plot1!$O9,LookupTable!A:A,0))</f>
        <v>0.1074</v>
      </c>
      <c r="T9" s="7" t="n">
        <f aca="false">INDEX(LookupTable!C:C, MATCH(plot1!$O9,LookupTable!A:A,0))</f>
        <v>2.4313</v>
      </c>
      <c r="U9" s="0" t="n">
        <f aca="false">SUMIF(H:H, O9, M:M)</f>
        <v>0</v>
      </c>
      <c r="V9" s="0" t="n">
        <f aca="false">SUMIFS(M:M, H:H, O9, L:L, "=Living" )</f>
        <v>0</v>
      </c>
      <c r="W9" s="0" t="n">
        <f aca="false">SUMIFS(M:M, H:H, O9, L:L, "=Dead" )</f>
        <v>0</v>
      </c>
    </row>
    <row r="10" customFormat="false" ht="15" hidden="false" customHeight="false" outlineLevel="0" collapsed="false">
      <c r="A10" s="0" t="s">
        <v>12</v>
      </c>
      <c r="B10" s="1" t="s">
        <v>48</v>
      </c>
      <c r="C10" s="2" t="n">
        <v>44678</v>
      </c>
      <c r="D10" s="0" t="s">
        <v>41</v>
      </c>
      <c r="E10" s="0" t="s">
        <v>15</v>
      </c>
      <c r="F10" s="0" t="s">
        <v>16</v>
      </c>
      <c r="G10" s="0" t="s">
        <v>17</v>
      </c>
      <c r="H10" s="0" t="s">
        <v>38</v>
      </c>
      <c r="I10" s="0" t="s">
        <v>19</v>
      </c>
      <c r="J10" s="0" t="n">
        <v>14.6</v>
      </c>
      <c r="L10" s="0" t="s">
        <v>20</v>
      </c>
      <c r="M10" s="0" t="n">
        <f aca="false">(INDEX(S:S,MATCH(H10,O:O,0)))*J10^(INDEX(T:T,MATCH(H10,O:O,0)))</f>
        <v>81.6659596582655</v>
      </c>
      <c r="O10" s="0" t="s">
        <v>71</v>
      </c>
      <c r="P10" s="0" t="n">
        <f aca="false">COUNTIF($H$2:$H$36, O10)</f>
        <v>0</v>
      </c>
      <c r="Q10" s="0" t="n">
        <f aca="false">COUNTIFS($H$2:$H$36, O10, $L$2:$L$36, "=Living")</f>
        <v>0</v>
      </c>
      <c r="R10" s="0" t="n">
        <f aca="false">COUNTIFS($H$2:$H$36, O10, $L$2:$L$36, "=Dead")</f>
        <v>0</v>
      </c>
      <c r="S10" s="7" t="n">
        <f aca="false">INDEX(LookupTable!B:B, MATCH(plot1!$O10,LookupTable!A:A,0))</f>
        <v>0.0991</v>
      </c>
      <c r="T10" s="7" t="n">
        <f aca="false">INDEX(LookupTable!C:C, MATCH(plot1!$O10,LookupTable!A:A,0))</f>
        <v>2.3617</v>
      </c>
      <c r="U10" s="0" t="n">
        <f aca="false">SUMIF(H:H, O10, M:M)</f>
        <v>0</v>
      </c>
      <c r="V10" s="0" t="n">
        <f aca="false">SUMIFS(M:M, H:H, O10, L:L, "=Living" )</f>
        <v>0</v>
      </c>
      <c r="W10" s="0" t="n">
        <f aca="false">SUMIFS(M:M, H:H, O10, L:L, "=Dead" )</f>
        <v>0</v>
      </c>
    </row>
    <row r="11" customFormat="false" ht="15" hidden="false" customHeight="false" outlineLevel="0" collapsed="false">
      <c r="A11" s="0" t="s">
        <v>12</v>
      </c>
      <c r="B11" s="1" t="s">
        <v>48</v>
      </c>
      <c r="C11" s="2" t="n">
        <v>44678</v>
      </c>
      <c r="D11" s="0" t="s">
        <v>41</v>
      </c>
      <c r="E11" s="0" t="s">
        <v>15</v>
      </c>
      <c r="F11" s="0" t="s">
        <v>16</v>
      </c>
      <c r="G11" s="0" t="s">
        <v>17</v>
      </c>
      <c r="H11" s="0" t="s">
        <v>38</v>
      </c>
      <c r="I11" s="0" t="s">
        <v>19</v>
      </c>
      <c r="J11" s="0" t="n">
        <v>30</v>
      </c>
      <c r="K11" s="0" t="n">
        <v>12</v>
      </c>
      <c r="L11" s="0" t="s">
        <v>20</v>
      </c>
      <c r="M11" s="0" t="n">
        <f aca="false">(INDEX(S:S,MATCH(H11,O:O,0)))*J11^(INDEX(T:T,MATCH(H11,O:O,0)))</f>
        <v>468.379919665421</v>
      </c>
      <c r="O11" s="0" t="s">
        <v>72</v>
      </c>
      <c r="P11" s="0" t="n">
        <f aca="false">COUNTIF($H$2:$H$36, O11)</f>
        <v>0</v>
      </c>
      <c r="Q11" s="0" t="n">
        <f aca="false">COUNTIFS($H$2:$H$36, O11, $L$2:$L$36, "=Living")</f>
        <v>0</v>
      </c>
      <c r="R11" s="0" t="n">
        <f aca="false">COUNTIFS($H$2:$H$36, O11, $L$2:$L$36, "=Dead")</f>
        <v>0</v>
      </c>
      <c r="S11" s="7" t="n">
        <f aca="false">INDEX(LookupTable!B:B, MATCH(plot1!$O11,LookupTable!A:A,0))</f>
        <v>0.1218</v>
      </c>
      <c r="T11" s="7" t="n">
        <f aca="false">INDEX(LookupTable!C:C, MATCH(plot1!$O11,LookupTable!A:A,0))</f>
        <v>2.3123</v>
      </c>
      <c r="U11" s="0" t="n">
        <f aca="false">SUMIF(H:H, O11, M:M)</f>
        <v>0</v>
      </c>
      <c r="V11" s="0" t="n">
        <f aca="false">SUMIFS(M:M, H:H, O11, L:L, "=Living" )</f>
        <v>0</v>
      </c>
      <c r="W11" s="0" t="n">
        <f aca="false">SUMIFS(M:M, H:H, O11, L:L, "=Dead" )</f>
        <v>0</v>
      </c>
    </row>
    <row r="12" customFormat="false" ht="15" hidden="false" customHeight="false" outlineLevel="0" collapsed="false">
      <c r="A12" s="0" t="s">
        <v>12</v>
      </c>
      <c r="B12" s="1" t="s">
        <v>48</v>
      </c>
      <c r="C12" s="2" t="n">
        <v>44678</v>
      </c>
      <c r="D12" s="0" t="s">
        <v>41</v>
      </c>
      <c r="E12" s="0" t="s">
        <v>15</v>
      </c>
      <c r="F12" s="0" t="s">
        <v>16</v>
      </c>
      <c r="G12" s="0" t="s">
        <v>17</v>
      </c>
      <c r="H12" s="0" t="s">
        <v>38</v>
      </c>
      <c r="I12" s="0" t="s">
        <v>19</v>
      </c>
      <c r="J12" s="0" t="n">
        <v>7.9</v>
      </c>
      <c r="L12" s="0" t="s">
        <v>20</v>
      </c>
      <c r="M12" s="0" t="n">
        <f aca="false">(INDEX(S:S,MATCH(H12,O:O,0)))*J12^(INDEX(T:T,MATCH(H12,O:O,0)))</f>
        <v>18.414124418051</v>
      </c>
      <c r="O12" s="0" t="s">
        <v>18</v>
      </c>
      <c r="P12" s="0" t="n">
        <f aca="false">COUNTIF($H$2:$H$36, O12)</f>
        <v>0</v>
      </c>
      <c r="Q12" s="0" t="n">
        <f aca="false">COUNTIFS($H$2:$H$36, O12, $L$2:$L$36, "=Living")</f>
        <v>0</v>
      </c>
      <c r="R12" s="0" t="n">
        <f aca="false">COUNTIFS($H$2:$H$36, O12, $L$2:$L$36, "=Dead")</f>
        <v>0</v>
      </c>
      <c r="S12" s="7" t="n">
        <f aca="false">INDEX(LookupTable!B:B, MATCH(plot1!$O12,LookupTable!A:A,0))</f>
        <v>0.1074</v>
      </c>
      <c r="T12" s="7" t="n">
        <f aca="false">INDEX(LookupTable!C:C, MATCH(plot1!$O12,LookupTable!A:A,0))</f>
        <v>2.4313</v>
      </c>
      <c r="U12" s="0" t="n">
        <f aca="false">SUMIF(H:H, O12, M:M)</f>
        <v>0</v>
      </c>
      <c r="V12" s="0" t="n">
        <f aca="false">SUMIFS(M:M, H:H, O12, L:L, "=Living" )</f>
        <v>0</v>
      </c>
      <c r="W12" s="0" t="n">
        <f aca="false">SUMIFS(M:M, H:H, O12, L:L, "=Dead" )</f>
        <v>0</v>
      </c>
    </row>
    <row r="13" customFormat="false" ht="15" hidden="false" customHeight="false" outlineLevel="0" collapsed="false">
      <c r="A13" s="0" t="s">
        <v>12</v>
      </c>
      <c r="B13" s="1" t="s">
        <v>48</v>
      </c>
      <c r="C13" s="2" t="n">
        <v>44678</v>
      </c>
      <c r="D13" s="0" t="s">
        <v>41</v>
      </c>
      <c r="E13" s="0" t="s">
        <v>15</v>
      </c>
      <c r="F13" s="0" t="s">
        <v>16</v>
      </c>
      <c r="G13" s="0" t="s">
        <v>17</v>
      </c>
      <c r="H13" s="0" t="s">
        <v>22</v>
      </c>
      <c r="I13" s="0" t="s">
        <v>19</v>
      </c>
      <c r="J13" s="0" t="n">
        <v>7.9</v>
      </c>
      <c r="L13" s="0" t="s">
        <v>20</v>
      </c>
      <c r="M13" s="0" t="n">
        <f aca="false">(INDEX(S:S,MATCH(H13,O:O,0)))*J13^(INDEX(T:T,MATCH(H13,O:O,0)))</f>
        <v>18.3604281525038</v>
      </c>
      <c r="O13" s="0" t="s">
        <v>35</v>
      </c>
      <c r="P13" s="0" t="n">
        <f aca="false">COUNTIF($H$2:$H$36, O13)</f>
        <v>0</v>
      </c>
      <c r="Q13" s="0" t="n">
        <f aca="false">COUNTIFS($H$2:$H$36, O13, $L$2:$L$36, "=Living")</f>
        <v>0</v>
      </c>
      <c r="R13" s="0" t="n">
        <f aca="false">COUNTIFS($H$2:$H$36, O13, $L$2:$L$36, "=Dead")</f>
        <v>0</v>
      </c>
      <c r="S13" s="7" t="n">
        <f aca="false">INDEX(LookupTable!B:B, MATCH(plot1!$O13,LookupTable!A:A,0))</f>
        <v>0.1074</v>
      </c>
      <c r="T13" s="7" t="n">
        <f aca="false">INDEX(LookupTable!C:C, MATCH(plot1!$O13,LookupTable!A:A,0))</f>
        <v>2.4313</v>
      </c>
      <c r="U13" s="0" t="n">
        <f aca="false">SUMIF(H:H, O13, M:M)</f>
        <v>0</v>
      </c>
      <c r="V13" s="0" t="n">
        <f aca="false">SUMIFS(M:M, H:H, O13, L:L, "=Living" )</f>
        <v>0</v>
      </c>
      <c r="W13" s="0" t="n">
        <f aca="false">SUMIFS(M:M, H:H, O13, L:L, "=Dead" )</f>
        <v>0</v>
      </c>
    </row>
    <row r="14" customFormat="false" ht="15" hidden="false" customHeight="false" outlineLevel="0" collapsed="false">
      <c r="A14" s="0" t="s">
        <v>12</v>
      </c>
      <c r="B14" s="1" t="s">
        <v>48</v>
      </c>
      <c r="C14" s="2" t="n">
        <v>44678</v>
      </c>
      <c r="D14" s="0" t="s">
        <v>41</v>
      </c>
      <c r="E14" s="0" t="s">
        <v>15</v>
      </c>
      <c r="F14" s="0" t="s">
        <v>16</v>
      </c>
      <c r="G14" s="0" t="s">
        <v>17</v>
      </c>
      <c r="H14" s="0" t="s">
        <v>23</v>
      </c>
      <c r="I14" s="0" t="s">
        <v>19</v>
      </c>
      <c r="J14" s="0" t="n">
        <v>20.6</v>
      </c>
      <c r="L14" s="0" t="s">
        <v>21</v>
      </c>
      <c r="M14" s="0" t="n">
        <f aca="false">(INDEX(S:S,MATCH(H14,O:O,0)))*J14^(INDEX(T:T,MATCH(H14,O:O,0)))</f>
        <v>153.815956523029</v>
      </c>
      <c r="O14" s="0" t="s">
        <v>73</v>
      </c>
      <c r="P14" s="0" t="n">
        <f aca="false">COUNTIF($H$2:$H$36, O14)</f>
        <v>0</v>
      </c>
      <c r="Q14" s="0" t="n">
        <f aca="false">COUNTIFS($H$2:$H$36, O14, $L$2:$L$36, "=Living")</f>
        <v>0</v>
      </c>
      <c r="R14" s="0" t="n">
        <f aca="false">COUNTIFS($H$2:$H$36, O14, $L$2:$L$36, "=Dead")</f>
        <v>0</v>
      </c>
      <c r="S14" s="7" t="n">
        <f aca="false">INDEX(LookupTable!B:B, MATCH(plot1!$O14,LookupTable!A:A,0))</f>
        <v>0.1556</v>
      </c>
      <c r="T14" s="7" t="n">
        <f aca="false">INDEX(LookupTable!C:C, MATCH(plot1!$O14,LookupTable!A:A,0))</f>
        <v>2.1948</v>
      </c>
      <c r="U14" s="0" t="n">
        <f aca="false">SUMIF(H:H, O14, M:M)</f>
        <v>0</v>
      </c>
      <c r="V14" s="0" t="n">
        <f aca="false">SUMIFS(M:M, H:H, O14, L:L, "=Living" )</f>
        <v>0</v>
      </c>
      <c r="W14" s="0" t="n">
        <f aca="false">SUMIFS(M:M, H:H, O14, L:L, "=Dead" )</f>
        <v>0</v>
      </c>
    </row>
    <row r="15" customFormat="false" ht="15" hidden="false" customHeight="false" outlineLevel="0" collapsed="false">
      <c r="A15" s="0" t="s">
        <v>12</v>
      </c>
      <c r="B15" s="1" t="s">
        <v>48</v>
      </c>
      <c r="C15" s="2" t="n">
        <v>44678</v>
      </c>
      <c r="D15" s="0" t="s">
        <v>41</v>
      </c>
      <c r="E15" s="0" t="s">
        <v>15</v>
      </c>
      <c r="F15" s="0" t="s">
        <v>16</v>
      </c>
      <c r="G15" s="0" t="s">
        <v>17</v>
      </c>
      <c r="H15" s="0" t="s">
        <v>23</v>
      </c>
      <c r="I15" s="0" t="s">
        <v>19</v>
      </c>
      <c r="J15" s="0" t="n">
        <v>41</v>
      </c>
      <c r="L15" s="0" t="s">
        <v>20</v>
      </c>
      <c r="M15" s="0" t="n">
        <f aca="false">(INDEX(S:S,MATCH(H15,O:O,0)))*J15^(INDEX(T:T,MATCH(H15,O:O,0)))</f>
        <v>715.487097013605</v>
      </c>
      <c r="O15" s="0" t="s">
        <v>23</v>
      </c>
      <c r="P15" s="0" t="n">
        <f aca="false">COUNTIF($H$2:$H$36, O15)</f>
        <v>10</v>
      </c>
      <c r="Q15" s="0" t="n">
        <f aca="false">COUNTIFS($H$2:$H$36, O15, $L$2:$L$36, "=Living")</f>
        <v>9</v>
      </c>
      <c r="R15" s="0" t="n">
        <f aca="false">COUNTIFS($H$2:$H$36, O15, $L$2:$L$36, "=Dead")</f>
        <v>1</v>
      </c>
      <c r="S15" s="7" t="n">
        <f aca="false">INDEX(LookupTable!B:B, MATCH(plot1!$O15,LookupTable!A:A,0))</f>
        <v>0.1789</v>
      </c>
      <c r="T15" s="7" t="n">
        <f aca="false">INDEX(LookupTable!C:C, MATCH(plot1!$O15,LookupTable!A:A,0))</f>
        <v>2.2334</v>
      </c>
      <c r="U15" s="0" t="n">
        <f aca="false">SUMIF(H:H, O15, M:M)</f>
        <v>2666.99106103837</v>
      </c>
      <c r="V15" s="0" t="n">
        <f aca="false">SUMIFS(M:M, H:H, O15, L:L, "=Living" )</f>
        <v>2513.17510451534</v>
      </c>
      <c r="W15" s="0" t="n">
        <f aca="false">SUMIFS(M:M, H:H, O15, L:L, "=Dead" )</f>
        <v>153.815956523029</v>
      </c>
    </row>
    <row r="16" customFormat="false" ht="15" hidden="false" customHeight="false" outlineLevel="0" collapsed="false">
      <c r="A16" s="0" t="s">
        <v>12</v>
      </c>
      <c r="B16" s="1" t="s">
        <v>48</v>
      </c>
      <c r="C16" s="2" t="n">
        <v>44678</v>
      </c>
      <c r="D16" s="0" t="s">
        <v>41</v>
      </c>
      <c r="E16" s="0" t="s">
        <v>15</v>
      </c>
      <c r="F16" s="0" t="s">
        <v>16</v>
      </c>
      <c r="G16" s="0" t="s">
        <v>17</v>
      </c>
      <c r="H16" s="0" t="s">
        <v>23</v>
      </c>
      <c r="I16" s="0" t="s">
        <v>19</v>
      </c>
      <c r="J16" s="0" t="n">
        <v>14.5</v>
      </c>
      <c r="L16" s="0" t="s">
        <v>20</v>
      </c>
      <c r="M16" s="0" t="n">
        <f aca="false">(INDEX(S:S,MATCH(H16,O:O,0)))*J16^(INDEX(T:T,MATCH(H16,O:O,0)))</f>
        <v>70.2117239668142</v>
      </c>
      <c r="O16" s="0" t="s">
        <v>24</v>
      </c>
      <c r="P16" s="0" t="n">
        <f aca="false">COUNTIF($H$2:$H$36, O16)</f>
        <v>3</v>
      </c>
      <c r="Q16" s="0" t="n">
        <f aca="false">COUNTIFS($H$2:$H$36, O16, $L$2:$L$36, "=Living")</f>
        <v>3</v>
      </c>
      <c r="R16" s="0" t="n">
        <f aca="false">COUNTIFS($H$2:$H$36, O16, $L$2:$L$36, "=Dead")</f>
        <v>0</v>
      </c>
      <c r="S16" s="7" t="n">
        <f aca="false">INDEX(LookupTable!B:B, MATCH(plot1!$O16,LookupTable!A:A,0))</f>
        <v>0.0643</v>
      </c>
      <c r="T16" s="7" t="n">
        <f aca="false">INDEX(LookupTable!C:C, MATCH(plot1!$O16,LookupTable!A:A,0))</f>
        <v>2.6598</v>
      </c>
      <c r="U16" s="0" t="n">
        <f aca="false">SUMIF(H:H, O16, M:M)</f>
        <v>1074.2135369907</v>
      </c>
      <c r="V16" s="0" t="n">
        <f aca="false">SUMIFS(M:M, H:H, O16, L:L, "=Living" )</f>
        <v>1074.2135369907</v>
      </c>
      <c r="W16" s="0" t="n">
        <f aca="false">SUMIFS(M:M, H:H, O16, L:L, "=Dead" )</f>
        <v>0</v>
      </c>
    </row>
    <row r="17" customFormat="false" ht="15" hidden="false" customHeight="false" outlineLevel="0" collapsed="false">
      <c r="A17" s="0" t="s">
        <v>12</v>
      </c>
      <c r="B17" s="1" t="s">
        <v>48</v>
      </c>
      <c r="C17" s="2" t="n">
        <v>44678</v>
      </c>
      <c r="D17" s="0" t="s">
        <v>41</v>
      </c>
      <c r="E17" s="0" t="s">
        <v>15</v>
      </c>
      <c r="F17" s="0" t="s">
        <v>16</v>
      </c>
      <c r="G17" s="0" t="s">
        <v>17</v>
      </c>
      <c r="H17" s="0" t="s">
        <v>23</v>
      </c>
      <c r="I17" s="0" t="s">
        <v>19</v>
      </c>
      <c r="J17" s="0" t="n">
        <v>44.7</v>
      </c>
      <c r="L17" s="0" t="s">
        <v>20</v>
      </c>
      <c r="M17" s="0" t="n">
        <f aca="false">(INDEX(S:S,MATCH(H17,O:O,0)))*J17^(INDEX(T:T,MATCH(H17,O:O,0)))</f>
        <v>867.775056910004</v>
      </c>
      <c r="O17" s="0" t="s">
        <v>74</v>
      </c>
      <c r="P17" s="0" t="n">
        <f aca="false">COUNTIF($H$2:$H$36, O17)</f>
        <v>0</v>
      </c>
      <c r="Q17" s="0" t="n">
        <f aca="false">COUNTIFS($H$2:$H$36, O17, $L$2:$L$36, "=Living")</f>
        <v>0</v>
      </c>
      <c r="R17" s="0" t="n">
        <f aca="false">COUNTIFS($H$2:$H$36, O17, $L$2:$L$36, "=Dead")</f>
        <v>0</v>
      </c>
      <c r="S17" s="7" t="n">
        <f aca="false">INDEX(LookupTable!B:B, MATCH(plot1!$O17,LookupTable!A:A,0))</f>
        <v>0.0778</v>
      </c>
      <c r="T17" s="7" t="n">
        <f aca="false">INDEX(LookupTable!C:C, MATCH(plot1!$O17,LookupTable!A:A,0))</f>
        <v>2.4171</v>
      </c>
      <c r="U17" s="0" t="n">
        <f aca="false">SUMIF(H:H, O17, M:M)</f>
        <v>0</v>
      </c>
      <c r="V17" s="0" t="n">
        <f aca="false">SUMIFS(M:M, H:H, O17, L:L, "=Living" )</f>
        <v>0</v>
      </c>
      <c r="W17" s="0" t="n">
        <f aca="false">SUMIFS(M:M, H:H, O17, L:L, "=Dead" )</f>
        <v>0</v>
      </c>
    </row>
    <row r="18" customFormat="false" ht="15" hidden="false" customHeight="false" outlineLevel="0" collapsed="false">
      <c r="A18" s="0" t="s">
        <v>12</v>
      </c>
      <c r="B18" s="1" t="s">
        <v>48</v>
      </c>
      <c r="C18" s="2" t="n">
        <v>44678</v>
      </c>
      <c r="D18" s="0" t="s">
        <v>41</v>
      </c>
      <c r="E18" s="0" t="s">
        <v>15</v>
      </c>
      <c r="F18" s="0" t="s">
        <v>16</v>
      </c>
      <c r="G18" s="0" t="s">
        <v>17</v>
      </c>
      <c r="H18" s="0" t="s">
        <v>23</v>
      </c>
      <c r="I18" s="0" t="s">
        <v>19</v>
      </c>
      <c r="J18" s="0" t="n">
        <v>12.6</v>
      </c>
      <c r="L18" s="0" t="s">
        <v>20</v>
      </c>
      <c r="M18" s="0" t="n">
        <f aca="false">(INDEX(S:S,MATCH(H18,O:O,0)))*J18^(INDEX(T:T,MATCH(H18,O:O,0)))</f>
        <v>51.3071529317923</v>
      </c>
      <c r="O18" s="0" t="s">
        <v>75</v>
      </c>
      <c r="P18" s="0" t="n">
        <f aca="false">COUNTIF($H$2:$H$36, O18)</f>
        <v>0</v>
      </c>
      <c r="Q18" s="0" t="n">
        <f aca="false">COUNTIFS($H$2:$H$36, O18, $L$2:$L$36, "=Living")</f>
        <v>0</v>
      </c>
      <c r="R18" s="0" t="n">
        <f aca="false">COUNTIFS($H$2:$H$36, O18, $L$2:$L$36, "=Dead")</f>
        <v>0</v>
      </c>
      <c r="S18" s="7" t="n">
        <f aca="false">INDEX(LookupTable!B:B, MATCH(plot1!$O18,LookupTable!A:A,0))</f>
        <v>0.2066</v>
      </c>
      <c r="T18" s="7" t="n">
        <f aca="false">INDEX(LookupTable!C:C, MATCH(plot1!$O18,LookupTable!A:A,0))</f>
        <v>2.183</v>
      </c>
      <c r="U18" s="0" t="n">
        <f aca="false">SUMIF(H:H, O18, M:M)</f>
        <v>0</v>
      </c>
      <c r="V18" s="0" t="n">
        <f aca="false">SUMIFS(M:M, H:H, O18, L:L, "=Living" )</f>
        <v>0</v>
      </c>
      <c r="W18" s="0" t="n">
        <f aca="false">SUMIFS(M:M, H:H, O18, L:L, "=Dead" )</f>
        <v>0</v>
      </c>
    </row>
    <row r="19" customFormat="false" ht="15" hidden="false" customHeight="false" outlineLevel="0" collapsed="false">
      <c r="A19" s="0" t="s">
        <v>12</v>
      </c>
      <c r="B19" s="1" t="s">
        <v>48</v>
      </c>
      <c r="C19" s="2" t="n">
        <v>44678</v>
      </c>
      <c r="D19" s="0" t="s">
        <v>41</v>
      </c>
      <c r="E19" s="0" t="s">
        <v>15</v>
      </c>
      <c r="F19" s="0" t="s">
        <v>16</v>
      </c>
      <c r="G19" s="0" t="s">
        <v>17</v>
      </c>
      <c r="H19" s="0" t="s">
        <v>23</v>
      </c>
      <c r="I19" s="0" t="s">
        <v>19</v>
      </c>
      <c r="J19" s="0" t="n">
        <v>22</v>
      </c>
      <c r="L19" s="0" t="s">
        <v>20</v>
      </c>
      <c r="M19" s="0" t="n">
        <f aca="false">(INDEX(S:S,MATCH(H19,O:O,0)))*J19^(INDEX(T:T,MATCH(H19,O:O,0)))</f>
        <v>178.146443237113</v>
      </c>
      <c r="O19" s="0" t="s">
        <v>76</v>
      </c>
      <c r="P19" s="0" t="n">
        <f aca="false">COUNTIF($H$2:$H$36, O19)</f>
        <v>0</v>
      </c>
      <c r="Q19" s="0" t="n">
        <f aca="false">COUNTIFS($H$2:$H$36, O19, $L$2:$L$36, "=Living")</f>
        <v>0</v>
      </c>
      <c r="R19" s="0" t="n">
        <f aca="false">COUNTIFS($H$2:$H$36, O19, $L$2:$L$36, "=Dead")</f>
        <v>0</v>
      </c>
      <c r="S19" s="7" t="n">
        <f aca="false">INDEX(LookupTable!B:B, MATCH(plot1!$O19,LookupTable!A:A,0))</f>
        <v>0.0839</v>
      </c>
      <c r="T19" s="7" t="n">
        <f aca="false">INDEX(LookupTable!C:C, MATCH(plot1!$O19,LookupTable!A:A,0))</f>
        <v>2.23</v>
      </c>
      <c r="U19" s="0" t="n">
        <f aca="false">SUMIF(H:H, O19, M:M)</f>
        <v>0</v>
      </c>
      <c r="V19" s="0" t="n">
        <f aca="false">SUMIFS(M:M, H:H, O19, L:L, "=Living" )</f>
        <v>0</v>
      </c>
      <c r="W19" s="0" t="n">
        <f aca="false">SUMIFS(M:M, H:H, O19, L:L, "=Dead" )</f>
        <v>0</v>
      </c>
    </row>
    <row r="20" customFormat="false" ht="15" hidden="false" customHeight="false" outlineLevel="0" collapsed="false">
      <c r="A20" s="0" t="s">
        <v>12</v>
      </c>
      <c r="B20" s="1" t="s">
        <v>48</v>
      </c>
      <c r="C20" s="2" t="n">
        <v>44678</v>
      </c>
      <c r="D20" s="0" t="s">
        <v>41</v>
      </c>
      <c r="E20" s="0" t="s">
        <v>15</v>
      </c>
      <c r="F20" s="0" t="s">
        <v>16</v>
      </c>
      <c r="G20" s="0" t="s">
        <v>17</v>
      </c>
      <c r="H20" s="0" t="s">
        <v>23</v>
      </c>
      <c r="I20" s="0" t="s">
        <v>19</v>
      </c>
      <c r="J20" s="0" t="n">
        <v>26.7</v>
      </c>
      <c r="L20" s="0" t="s">
        <v>20</v>
      </c>
      <c r="M20" s="0" t="n">
        <f aca="false">(INDEX(S:S,MATCH(H20,O:O,0)))*J20^(INDEX(T:T,MATCH(H20,O:O,0)))</f>
        <v>274.524172864826</v>
      </c>
      <c r="O20" s="0" t="s">
        <v>25</v>
      </c>
      <c r="P20" s="0" t="n">
        <f aca="false">COUNTIF($H$2:$H$36, O20)</f>
        <v>6</v>
      </c>
      <c r="Q20" s="0" t="n">
        <f aca="false">COUNTIFS($H$2:$H$36, O20, $L$2:$L$36, "=Living")</f>
        <v>4</v>
      </c>
      <c r="R20" s="0" t="n">
        <f aca="false">COUNTIFS($H$2:$H$36, O20, $L$2:$L$36, "=Dead")</f>
        <v>2</v>
      </c>
      <c r="S20" s="7" t="n">
        <f aca="false">INDEX(LookupTable!B:B, MATCH(plot1!$O20,LookupTable!A:A,0))</f>
        <v>0.1599</v>
      </c>
      <c r="T20" s="7" t="n">
        <f aca="false">INDEX(LookupTable!C:C, MATCH(plot1!$O20,LookupTable!A:A,0))</f>
        <v>2.3376</v>
      </c>
      <c r="U20" s="0" t="n">
        <f aca="false">SUMIF(H:H, O20, M:M)</f>
        <v>568.758234335265</v>
      </c>
      <c r="V20" s="0" t="n">
        <f aca="false">SUMIFS(M:M, H:H, O20, L:L, "=Living" )</f>
        <v>341.852455097664</v>
      </c>
      <c r="W20" s="0" t="n">
        <f aca="false">SUMIFS(M:M, H:H, O20, L:L, "=Dead" )</f>
        <v>226.9057792376</v>
      </c>
    </row>
    <row r="21" customFormat="false" ht="15" hidden="false" customHeight="false" outlineLevel="0" collapsed="false">
      <c r="A21" s="0" t="s">
        <v>12</v>
      </c>
      <c r="B21" s="1" t="s">
        <v>48</v>
      </c>
      <c r="C21" s="2" t="n">
        <v>44678</v>
      </c>
      <c r="D21" s="0" t="s">
        <v>41</v>
      </c>
      <c r="E21" s="0" t="s">
        <v>15</v>
      </c>
      <c r="F21" s="0" t="s">
        <v>16</v>
      </c>
      <c r="G21" s="0" t="s">
        <v>17</v>
      </c>
      <c r="H21" s="0" t="s">
        <v>23</v>
      </c>
      <c r="I21" s="0" t="s">
        <v>19</v>
      </c>
      <c r="J21" s="0" t="n">
        <v>24</v>
      </c>
      <c r="L21" s="0" t="s">
        <v>20</v>
      </c>
      <c r="M21" s="0" t="n">
        <f aca="false">(INDEX(S:S,MATCH(H21,O:O,0)))*J21^(INDEX(T:T,MATCH(H21,O:O,0)))</f>
        <v>216.358582679702</v>
      </c>
      <c r="O21" s="0" t="s">
        <v>26</v>
      </c>
      <c r="P21" s="0" t="n">
        <f aca="false">COUNTIF($H$2:$H$36, O21)</f>
        <v>0</v>
      </c>
      <c r="Q21" s="0" t="n">
        <f aca="false">COUNTIFS($H$2:$H$36, O21, $L$2:$L$36, "=Living")</f>
        <v>0</v>
      </c>
      <c r="R21" s="0" t="n">
        <f aca="false">COUNTIFS($H$2:$H$36, O21, $L$2:$L$36, "=Dead")</f>
        <v>0</v>
      </c>
      <c r="S21" s="7" t="n">
        <f aca="false">INDEX(LookupTable!B:B, MATCH(plot1!$O21,LookupTable!A:A,0))</f>
        <v>0.1535</v>
      </c>
      <c r="T21" s="7" t="n">
        <f aca="false">INDEX(LookupTable!C:C, MATCH(plot1!$O21,LookupTable!A:A,0))</f>
        <v>2.3213</v>
      </c>
      <c r="U21" s="0" t="n">
        <f aca="false">SUMIF(H:H, O21, M:M)</f>
        <v>0</v>
      </c>
      <c r="V21" s="0" t="n">
        <f aca="false">SUMIFS(M:M, H:H, O21, L:L, "=Living" )</f>
        <v>0</v>
      </c>
      <c r="W21" s="0" t="n">
        <f aca="false">SUMIFS(M:M, H:H, O21, L:L, "=Dead" )</f>
        <v>0</v>
      </c>
    </row>
    <row r="22" customFormat="false" ht="15" hidden="false" customHeight="false" outlineLevel="0" collapsed="false">
      <c r="A22" s="0" t="s">
        <v>12</v>
      </c>
      <c r="B22" s="1" t="s">
        <v>48</v>
      </c>
      <c r="C22" s="2" t="n">
        <v>44678</v>
      </c>
      <c r="D22" s="0" t="s">
        <v>41</v>
      </c>
      <c r="E22" s="0" t="s">
        <v>15</v>
      </c>
      <c r="F22" s="0" t="s">
        <v>16</v>
      </c>
      <c r="G22" s="0" t="s">
        <v>17</v>
      </c>
      <c r="H22" s="0" t="s">
        <v>23</v>
      </c>
      <c r="I22" s="0" t="s">
        <v>19</v>
      </c>
      <c r="J22" s="0" t="n">
        <v>17.1</v>
      </c>
      <c r="L22" s="0" t="s">
        <v>20</v>
      </c>
      <c r="M22" s="0" t="n">
        <f aca="false">(INDEX(S:S,MATCH(H22,O:O,0)))*J22^(INDEX(T:T,MATCH(H22,O:O,0)))</f>
        <v>101.480793292718</v>
      </c>
      <c r="O22" s="0" t="s">
        <v>27</v>
      </c>
      <c r="P22" s="0" t="n">
        <f aca="false">COUNTIF($H$2:$H$36, O22)</f>
        <v>0</v>
      </c>
      <c r="Q22" s="0" t="n">
        <f aca="false">COUNTIFS($H$2:$H$36, O22, $L$2:$L$36, "=Living")</f>
        <v>0</v>
      </c>
      <c r="R22" s="0" t="n">
        <f aca="false">COUNTIFS($H$2:$H$36, O22, $L$2:$L$36, "=Dead")</f>
        <v>0</v>
      </c>
      <c r="S22" s="7" t="n">
        <f aca="false">INDEX(LookupTable!B:B, MATCH(plot1!$O22,LookupTable!A:A,0))</f>
        <v>0.0472</v>
      </c>
      <c r="T22" s="7" t="n">
        <f aca="false">INDEX(LookupTable!C:C, MATCH(plot1!$O22,LookupTable!A:A,0))</f>
        <v>2.701</v>
      </c>
      <c r="U22" s="0" t="n">
        <f aca="false">SUMIF(H:H, O22, M:M)</f>
        <v>0</v>
      </c>
      <c r="V22" s="0" t="n">
        <f aca="false">SUMIFS(M:M, H:H, O22, L:L, "=Living" )</f>
        <v>0</v>
      </c>
      <c r="W22" s="0" t="n">
        <f aca="false">SUMIFS(M:M, H:H, O22, L:L, "=Dead" )</f>
        <v>0</v>
      </c>
    </row>
    <row r="23" customFormat="false" ht="15" hidden="false" customHeight="false" outlineLevel="0" collapsed="false">
      <c r="A23" s="0" t="s">
        <v>12</v>
      </c>
      <c r="B23" s="1" t="s">
        <v>48</v>
      </c>
      <c r="C23" s="2" t="n">
        <v>44678</v>
      </c>
      <c r="D23" s="0" t="s">
        <v>41</v>
      </c>
      <c r="E23" s="0" t="s">
        <v>15</v>
      </c>
      <c r="F23" s="0" t="s">
        <v>16</v>
      </c>
      <c r="G23" s="0" t="s">
        <v>17</v>
      </c>
      <c r="H23" s="0" t="s">
        <v>23</v>
      </c>
      <c r="I23" s="0" t="s">
        <v>19</v>
      </c>
      <c r="J23" s="0" t="n">
        <v>11</v>
      </c>
      <c r="L23" s="0" t="s">
        <v>20</v>
      </c>
      <c r="M23" s="0" t="n">
        <f aca="false">(INDEX(S:S,MATCH(H23,O:O,0)))*J23^(INDEX(T:T,MATCH(H23,O:O,0)))</f>
        <v>37.8840816187627</v>
      </c>
      <c r="O23" s="0" t="s">
        <v>77</v>
      </c>
      <c r="P23" s="0" t="n">
        <f aca="false">COUNTIF($H$2:$H$36, O23)</f>
        <v>0</v>
      </c>
      <c r="Q23" s="0" t="n">
        <f aca="false">COUNTIFS($H$2:$H$36, O23, $L$2:$L$36, "=Living")</f>
        <v>0</v>
      </c>
      <c r="R23" s="0" t="n">
        <f aca="false">COUNTIFS($H$2:$H$36, O23, $L$2:$L$36, "=Dead")</f>
        <v>0</v>
      </c>
      <c r="S23" s="7" t="n">
        <f aca="false">INDEX(LookupTable!B:B, MATCH(plot1!$O23,LookupTable!A:A,0))</f>
        <v>0.0696</v>
      </c>
      <c r="T23" s="7" t="n">
        <f aca="false">INDEX(LookupTable!C:C, MATCH(plot1!$O23,LookupTable!A:A,0))</f>
        <v>2.449</v>
      </c>
      <c r="U23" s="0" t="n">
        <f aca="false">SUMIF(H:H, O23, M:M)</f>
        <v>0</v>
      </c>
      <c r="V23" s="0" t="n">
        <f aca="false">SUMIFS(M:M, H:H, O23, L:L, "=Living" )</f>
        <v>0</v>
      </c>
      <c r="W23" s="0" t="n">
        <f aca="false">SUMIFS(M:M, H:H, O23, L:L, "=Dead" )</f>
        <v>0</v>
      </c>
    </row>
    <row r="24" customFormat="false" ht="15" hidden="false" customHeight="false" outlineLevel="0" collapsed="false">
      <c r="A24" s="0" t="s">
        <v>12</v>
      </c>
      <c r="B24" s="1" t="s">
        <v>48</v>
      </c>
      <c r="C24" s="2" t="n">
        <v>44678</v>
      </c>
      <c r="D24" s="0" t="s">
        <v>41</v>
      </c>
      <c r="E24" s="0" t="s">
        <v>15</v>
      </c>
      <c r="F24" s="0" t="s">
        <v>16</v>
      </c>
      <c r="G24" s="0" t="s">
        <v>17</v>
      </c>
      <c r="H24" s="0" t="s">
        <v>24</v>
      </c>
      <c r="I24" s="0" t="s">
        <v>19</v>
      </c>
      <c r="J24" s="0" t="n">
        <v>17.7</v>
      </c>
      <c r="K24" s="0" t="n">
        <v>12.2</v>
      </c>
      <c r="L24" s="0" t="s">
        <v>20</v>
      </c>
      <c r="M24" s="0" t="n">
        <f aca="false">(INDEX(S:S,MATCH(H24,O:O,0)))*J24^(INDEX(T:T,MATCH(H24,O:O,0)))</f>
        <v>134.143695600415</v>
      </c>
      <c r="O24" s="8" t="s">
        <v>78</v>
      </c>
      <c r="P24" s="0" t="n">
        <f aca="false">COUNTIF($H$2:$H$36, O24)</f>
        <v>0</v>
      </c>
      <c r="Q24" s="0" t="n">
        <f aca="false">COUNTIFS($H$2:$H$36, O24, $L$2:$L$36, "=Living")</f>
        <v>0</v>
      </c>
      <c r="R24" s="0" t="n">
        <f aca="false">COUNTIFS($H$2:$H$36, O24, $L$2:$L$36, "=Dead")</f>
        <v>0</v>
      </c>
      <c r="S24" s="7" t="n">
        <f aca="false">INDEX(LookupTable!B:B, MATCH(plot1!$O24,LookupTable!A:A,0))</f>
        <v>0.1684</v>
      </c>
      <c r="T24" s="7" t="n">
        <f aca="false">INDEX(LookupTable!C:C, MATCH(plot1!$O24,LookupTable!A:A,0))</f>
        <v>2.415</v>
      </c>
      <c r="U24" s="0" t="n">
        <f aca="false">SUMIF(H:H, O24, M:M)</f>
        <v>0</v>
      </c>
      <c r="V24" s="0" t="n">
        <f aca="false">SUMIFS(M:M, H:H, O24, L:L, "=Living" )</f>
        <v>0</v>
      </c>
      <c r="W24" s="0" t="n">
        <f aca="false">SUMIFS(M:M, H:H, O24, L:L, "=Dead" )</f>
        <v>0</v>
      </c>
    </row>
    <row r="25" customFormat="false" ht="15" hidden="false" customHeight="false" outlineLevel="0" collapsed="false">
      <c r="A25" s="0" t="s">
        <v>12</v>
      </c>
      <c r="B25" s="1" t="s">
        <v>48</v>
      </c>
      <c r="C25" s="2" t="n">
        <v>44678</v>
      </c>
      <c r="D25" s="0" t="s">
        <v>41</v>
      </c>
      <c r="E25" s="0" t="s">
        <v>15</v>
      </c>
      <c r="F25" s="0" t="s">
        <v>16</v>
      </c>
      <c r="G25" s="0" t="s">
        <v>17</v>
      </c>
      <c r="H25" s="0" t="s">
        <v>24</v>
      </c>
      <c r="I25" s="0" t="s">
        <v>19</v>
      </c>
      <c r="J25" s="0" t="n">
        <v>18.1</v>
      </c>
      <c r="K25" s="0" t="n">
        <v>15</v>
      </c>
      <c r="L25" s="0" t="s">
        <v>20</v>
      </c>
      <c r="M25" s="0" t="n">
        <f aca="false">(INDEX(S:S,MATCH(H25,O:O,0)))*J25^(INDEX(T:T,MATCH(H25,O:O,0)))</f>
        <v>142.358841911054</v>
      </c>
      <c r="O25" s="8" t="s">
        <v>79</v>
      </c>
      <c r="P25" s="0" t="n">
        <f aca="false">COUNTIF($H$2:$H$36, O25)</f>
        <v>0</v>
      </c>
      <c r="Q25" s="0" t="n">
        <f aca="false">COUNTIFS($H$2:$H$36, O25, $L$2:$L$36, "=Living")</f>
        <v>0</v>
      </c>
      <c r="R25" s="0" t="n">
        <f aca="false">COUNTIFS($H$2:$H$36, O25, $L$2:$L$36, "=Dead")</f>
        <v>0</v>
      </c>
      <c r="S25" s="7" t="n">
        <f aca="false">INDEX(LookupTable!B:B, MATCH(plot1!$O25,LookupTable!A:A,0))</f>
        <v>0.1599</v>
      </c>
      <c r="T25" s="7" t="n">
        <f aca="false">INDEX(LookupTable!C:C, MATCH(plot1!$O25,LookupTable!A:A,0))</f>
        <v>2.3376</v>
      </c>
      <c r="U25" s="0" t="n">
        <f aca="false">SUMIF(H:H, O25, M:M)</f>
        <v>0</v>
      </c>
      <c r="V25" s="0" t="n">
        <f aca="false">SUMIFS(M:M, H:H, O25, L:L, "=Living" )</f>
        <v>0</v>
      </c>
      <c r="W25" s="0" t="n">
        <f aca="false">SUMIFS(M:M, H:H, O25, L:L, "=Dead" )</f>
        <v>0</v>
      </c>
    </row>
    <row r="26" customFormat="false" ht="15" hidden="false" customHeight="false" outlineLevel="0" collapsed="false">
      <c r="A26" s="0" t="s">
        <v>12</v>
      </c>
      <c r="B26" s="1" t="s">
        <v>48</v>
      </c>
      <c r="C26" s="2" t="n">
        <v>44678</v>
      </c>
      <c r="D26" s="0" t="s">
        <v>41</v>
      </c>
      <c r="E26" s="0" t="s">
        <v>15</v>
      </c>
      <c r="F26" s="0" t="s">
        <v>16</v>
      </c>
      <c r="G26" s="0" t="s">
        <v>17</v>
      </c>
      <c r="H26" s="0" t="s">
        <v>24</v>
      </c>
      <c r="I26" s="0" t="s">
        <v>19</v>
      </c>
      <c r="J26" s="0" t="n">
        <v>34.6</v>
      </c>
      <c r="K26" s="0" t="n">
        <v>17.6</v>
      </c>
      <c r="L26" s="0" t="s">
        <v>20</v>
      </c>
      <c r="M26" s="0" t="n">
        <f aca="false">(INDEX(S:S,MATCH(H26,O:O,0)))*J26^(INDEX(T:T,MATCH(H26,O:O,0)))</f>
        <v>797.710999479232</v>
      </c>
      <c r="O26" s="8" t="s">
        <v>80</v>
      </c>
      <c r="P26" s="0" t="n">
        <f aca="false">COUNTIF($H$2:$H$36, O26)</f>
        <v>0</v>
      </c>
      <c r="Q26" s="0" t="n">
        <f aca="false">COUNTIFS($H$2:$H$36, O26, $L$2:$L$36, "=Living")</f>
        <v>0</v>
      </c>
      <c r="R26" s="0" t="n">
        <f aca="false">COUNTIFS($H$2:$H$36, O26, $L$2:$L$36, "=Dead")</f>
        <v>0</v>
      </c>
      <c r="S26" s="7" t="n">
        <f aca="false">INDEX(LookupTable!B:B, MATCH(plot1!$O26,LookupTable!A:A,0))</f>
        <v>0.0792</v>
      </c>
      <c r="T26" s="7" t="n">
        <f aca="false">INDEX(LookupTable!C:C, MATCH(plot1!$O26,LookupTable!A:A,0))</f>
        <v>2.6349</v>
      </c>
      <c r="U26" s="0" t="n">
        <f aca="false">SUMIF(H:H, O26, M:M)</f>
        <v>0</v>
      </c>
      <c r="V26" s="0" t="n">
        <f aca="false">SUMIFS(M:M, H:H, O26, L:L, "=Living" )</f>
        <v>0</v>
      </c>
      <c r="W26" s="0" t="n">
        <f aca="false">SUMIFS(M:M, H:H, O26, L:L, "=Dead" )</f>
        <v>0</v>
      </c>
    </row>
    <row r="27" customFormat="false" ht="15" hidden="false" customHeight="false" outlineLevel="0" collapsed="false">
      <c r="A27" s="0" t="s">
        <v>12</v>
      </c>
      <c r="B27" s="1" t="s">
        <v>48</v>
      </c>
      <c r="C27" s="2" t="n">
        <v>44678</v>
      </c>
      <c r="D27" s="0" t="s">
        <v>41</v>
      </c>
      <c r="E27" s="0" t="s">
        <v>15</v>
      </c>
      <c r="F27" s="0" t="s">
        <v>16</v>
      </c>
      <c r="G27" s="0" t="s">
        <v>17</v>
      </c>
      <c r="H27" s="0" t="s">
        <v>25</v>
      </c>
      <c r="I27" s="0" t="s">
        <v>19</v>
      </c>
      <c r="J27" s="0" t="n">
        <v>8.8</v>
      </c>
      <c r="L27" s="0" t="s">
        <v>20</v>
      </c>
      <c r="M27" s="0" t="n">
        <f aca="false">(INDEX(S:S,MATCH(H27,O:O,0)))*J27^(INDEX(T:T,MATCH(H27,O:O,0)))</f>
        <v>25.8030567863165</v>
      </c>
      <c r="O27" s="8" t="s">
        <v>42</v>
      </c>
      <c r="P27" s="0" t="n">
        <f aca="false">COUNTIF($H$2:$H$36, O27)</f>
        <v>0</v>
      </c>
      <c r="Q27" s="0" t="n">
        <f aca="false">COUNTIFS($H$2:$H$36, O27, $L$2:$L$36, "=Living")</f>
        <v>0</v>
      </c>
      <c r="R27" s="0" t="n">
        <f aca="false">COUNTIFS($H$2:$H$36, O27, $L$2:$L$36, "=Dead")</f>
        <v>0</v>
      </c>
      <c r="S27" s="7" t="n">
        <f aca="false">INDEX(LookupTable!B:B, MATCH(plot1!$O27,LookupTable!A:A,0))</f>
        <v>0.0792</v>
      </c>
      <c r="T27" s="7" t="n">
        <f aca="false">INDEX(LookupTable!C:C, MATCH(plot1!$O27,LookupTable!A:A,0))</f>
        <v>2.6349</v>
      </c>
      <c r="U27" s="0" t="n">
        <f aca="false">SUMIF(H:H, O27, M:M)</f>
        <v>0</v>
      </c>
      <c r="V27" s="0" t="n">
        <f aca="false">SUMIFS(M:M, H:H, O27, L:L, "=Living" )</f>
        <v>0</v>
      </c>
      <c r="W27" s="0" t="n">
        <f aca="false">SUMIFS(M:M, H:H, O27, L:L, "=Dead" )</f>
        <v>0</v>
      </c>
    </row>
    <row r="28" customFormat="false" ht="15" hidden="false" customHeight="false" outlineLevel="0" collapsed="false">
      <c r="A28" s="0" t="s">
        <v>12</v>
      </c>
      <c r="B28" s="1" t="s">
        <v>48</v>
      </c>
      <c r="C28" s="2" t="n">
        <v>44678</v>
      </c>
      <c r="D28" s="0" t="s">
        <v>41</v>
      </c>
      <c r="E28" s="0" t="s">
        <v>15</v>
      </c>
      <c r="F28" s="0" t="s">
        <v>16</v>
      </c>
      <c r="G28" s="0" t="s">
        <v>17</v>
      </c>
      <c r="H28" s="0" t="s">
        <v>25</v>
      </c>
      <c r="I28" s="0" t="s">
        <v>19</v>
      </c>
      <c r="J28" s="0" t="n">
        <v>8.9</v>
      </c>
      <c r="L28" s="0" t="s">
        <v>20</v>
      </c>
      <c r="M28" s="0" t="n">
        <f aca="false">(INDEX(S:S,MATCH(H28,O:O,0)))*J28^(INDEX(T:T,MATCH(H28,O:O,0)))</f>
        <v>26.4936956677841</v>
      </c>
      <c r="O28" s="8" t="s">
        <v>22</v>
      </c>
      <c r="P28" s="0" t="n">
        <f aca="false">COUNTIF($H$2:$H$36, O28)</f>
        <v>1</v>
      </c>
      <c r="Q28" s="0" t="n">
        <f aca="false">COUNTIFS($H$2:$H$36, O28, $L$2:$L$36, "=Living")</f>
        <v>1</v>
      </c>
      <c r="R28" s="0" t="n">
        <f aca="false">COUNTIFS($H$2:$H$36, O28, $L$2:$L$36, "=Dead")</f>
        <v>0</v>
      </c>
      <c r="S28" s="7" t="n">
        <f aca="false">INDEX(LookupTable!B:B, MATCH(plot1!$O28,LookupTable!A:A,0))</f>
        <v>0.0792</v>
      </c>
      <c r="T28" s="7" t="n">
        <f aca="false">INDEX(LookupTable!C:C, MATCH(plot1!$O28,LookupTable!A:A,0))</f>
        <v>2.6349</v>
      </c>
      <c r="U28" s="0" t="n">
        <f aca="false">SUMIF(H:H, O28, M:M)</f>
        <v>18.3604281525038</v>
      </c>
      <c r="V28" s="0" t="n">
        <f aca="false">SUMIFS(M:M, H:H, O28, L:L, "=Living" )</f>
        <v>18.3604281525038</v>
      </c>
      <c r="W28" s="0" t="n">
        <f aca="false">SUMIFS(M:M, H:H, O28, L:L, "=Dead" )</f>
        <v>0</v>
      </c>
    </row>
    <row r="29" customFormat="false" ht="15" hidden="false" customHeight="false" outlineLevel="0" collapsed="false">
      <c r="A29" s="0" t="s">
        <v>12</v>
      </c>
      <c r="B29" s="1" t="s">
        <v>48</v>
      </c>
      <c r="C29" s="2" t="n">
        <v>44678</v>
      </c>
      <c r="D29" s="0" t="s">
        <v>41</v>
      </c>
      <c r="E29" s="0" t="s">
        <v>15</v>
      </c>
      <c r="F29" s="0" t="s">
        <v>16</v>
      </c>
      <c r="G29" s="0" t="s">
        <v>17</v>
      </c>
      <c r="H29" s="0" t="s">
        <v>25</v>
      </c>
      <c r="I29" s="0" t="s">
        <v>19</v>
      </c>
      <c r="J29" s="0" t="n">
        <v>11.5</v>
      </c>
      <c r="L29" s="0" t="s">
        <v>20</v>
      </c>
      <c r="M29" s="0" t="n">
        <f aca="false">(INDEX(S:S,MATCH(H29,O:O,0)))*J29^(INDEX(T:T,MATCH(H29,O:O,0)))</f>
        <v>48.2320515865497</v>
      </c>
      <c r="O29" s="8" t="s">
        <v>43</v>
      </c>
      <c r="P29" s="0" t="n">
        <f aca="false">COUNTIF($H$2:$H$36, O29)</f>
        <v>0</v>
      </c>
      <c r="Q29" s="0" t="n">
        <f aca="false">COUNTIFS($H$2:$H$36, O29, $L$2:$L$36, "=Living")</f>
        <v>0</v>
      </c>
      <c r="R29" s="0" t="n">
        <f aca="false">COUNTIFS($H$2:$H$36, O29, $L$2:$L$36, "=Dead")</f>
        <v>0</v>
      </c>
      <c r="S29" s="7" t="n">
        <f aca="false">INDEX(LookupTable!B:B, MATCH(plot1!$O29,LookupTable!A:A,0))</f>
        <v>0.0792</v>
      </c>
      <c r="T29" s="7" t="n">
        <f aca="false">INDEX(LookupTable!C:C, MATCH(plot1!$O29,LookupTable!A:A,0))</f>
        <v>2.6349</v>
      </c>
      <c r="U29" s="0" t="n">
        <f aca="false">SUMIF(H:H, O29, M:M)</f>
        <v>0</v>
      </c>
      <c r="V29" s="0" t="n">
        <f aca="false">SUMIFS(M:M, H:H, O29, L:L, "=Living" )</f>
        <v>0</v>
      </c>
      <c r="W29" s="0" t="n">
        <f aca="false">SUMIFS(M:M, H:H, O29, L:L, "=Dead" )</f>
        <v>0</v>
      </c>
    </row>
    <row r="30" customFormat="false" ht="15" hidden="false" customHeight="false" outlineLevel="0" collapsed="false">
      <c r="A30" s="0" t="s">
        <v>12</v>
      </c>
      <c r="B30" s="1" t="s">
        <v>48</v>
      </c>
      <c r="C30" s="2" t="n">
        <v>44678</v>
      </c>
      <c r="D30" s="0" t="s">
        <v>41</v>
      </c>
      <c r="E30" s="0" t="s">
        <v>15</v>
      </c>
      <c r="F30" s="0" t="s">
        <v>16</v>
      </c>
      <c r="G30" s="0" t="s">
        <v>17</v>
      </c>
      <c r="H30" s="0" t="s">
        <v>25</v>
      </c>
      <c r="I30" s="0" t="s">
        <v>19</v>
      </c>
      <c r="J30" s="0" t="n">
        <v>22.9</v>
      </c>
      <c r="K30" s="0" t="n">
        <v>13</v>
      </c>
      <c r="L30" s="0" t="s">
        <v>20</v>
      </c>
      <c r="M30" s="0" t="n">
        <f aca="false">(INDEX(S:S,MATCH(H30,O:O,0)))*J30^(INDEX(T:T,MATCH(H30,O:O,0)))</f>
        <v>241.323651057014</v>
      </c>
      <c r="O30" s="8" t="s">
        <v>81</v>
      </c>
      <c r="P30" s="0" t="n">
        <f aca="false">COUNTIF($H$2:$H$36, O30)</f>
        <v>0</v>
      </c>
      <c r="Q30" s="0" t="n">
        <f aca="false">COUNTIFS($H$2:$H$36, O30, $L$2:$L$36, "=Living")</f>
        <v>0</v>
      </c>
      <c r="R30" s="0" t="n">
        <f aca="false">COUNTIFS($H$2:$H$36, O30, $L$2:$L$36, "=Dead")</f>
        <v>0</v>
      </c>
      <c r="S30" s="7" t="n">
        <f aca="false">INDEX(LookupTable!B:B, MATCH(plot1!$O30,LookupTable!A:A,0))</f>
        <v>0.1634</v>
      </c>
      <c r="T30" s="7" t="n">
        <f aca="false">INDEX(LookupTable!C:C, MATCH(plot1!$O30,LookupTable!A:A,0))</f>
        <v>2.348</v>
      </c>
      <c r="U30" s="0" t="n">
        <f aca="false">SUMIF(H:H, O30, M:M)</f>
        <v>0</v>
      </c>
      <c r="V30" s="0" t="n">
        <f aca="false">SUMIFS(M:M, H:H, O30, L:L, "=Living" )</f>
        <v>0</v>
      </c>
      <c r="W30" s="0" t="n">
        <f aca="false">SUMIFS(M:M, H:H, O30, L:L, "=Dead" )</f>
        <v>0</v>
      </c>
    </row>
    <row r="31" customFormat="false" ht="15" hidden="false" customHeight="false" outlineLevel="0" collapsed="false">
      <c r="A31" s="0" t="s">
        <v>12</v>
      </c>
      <c r="B31" s="1" t="s">
        <v>48</v>
      </c>
      <c r="C31" s="2" t="n">
        <v>44678</v>
      </c>
      <c r="D31" s="0" t="s">
        <v>41</v>
      </c>
      <c r="E31" s="0" t="s">
        <v>15</v>
      </c>
      <c r="F31" s="0" t="s">
        <v>16</v>
      </c>
      <c r="G31" s="0" t="s">
        <v>17</v>
      </c>
      <c r="H31" s="0" t="s">
        <v>25</v>
      </c>
      <c r="I31" s="0" t="s">
        <v>19</v>
      </c>
      <c r="J31" s="0" t="n">
        <v>21.8</v>
      </c>
      <c r="L31" s="0" t="s">
        <v>21</v>
      </c>
      <c r="M31" s="0" t="n">
        <f aca="false">(INDEX(S:S,MATCH(H31,O:O,0)))*J31^(INDEX(T:T,MATCH(H31,O:O,0)))</f>
        <v>215.092052196885</v>
      </c>
      <c r="O31" s="8" t="s">
        <v>82</v>
      </c>
      <c r="P31" s="0" t="n">
        <f aca="false">COUNTIF($H$2:$H$36, O31)</f>
        <v>0</v>
      </c>
      <c r="Q31" s="0" t="n">
        <f aca="false">COUNTIFS($H$2:$H$36, O31, $L$2:$L$36, "=Living")</f>
        <v>0</v>
      </c>
      <c r="R31" s="0" t="n">
        <f aca="false">COUNTIFS($H$2:$H$36, O31, $L$2:$L$36, "=Dead")</f>
        <v>0</v>
      </c>
      <c r="S31" s="7" t="n">
        <f aca="false">INDEX(LookupTable!B:B, MATCH(plot1!$O31,LookupTable!A:A,0))</f>
        <v>0.1683</v>
      </c>
      <c r="T31" s="7" t="n">
        <f aca="false">INDEX(LookupTable!C:C, MATCH(plot1!$O31,LookupTable!A:A,0))</f>
        <v>2.1777</v>
      </c>
      <c r="U31" s="0" t="n">
        <f aca="false">SUMIF(H:H, O31, M:M)</f>
        <v>0</v>
      </c>
      <c r="V31" s="0" t="n">
        <f aca="false">SUMIFS(M:M, H:H, O31, L:L, "=Living" )</f>
        <v>0</v>
      </c>
      <c r="W31" s="0" t="n">
        <f aca="false">SUMIFS(M:M, H:H, O31, L:L, "=Dead" )</f>
        <v>0</v>
      </c>
    </row>
    <row r="32" customFormat="false" ht="15" hidden="false" customHeight="false" outlineLevel="0" collapsed="false">
      <c r="A32" s="0" t="s">
        <v>12</v>
      </c>
      <c r="B32" s="1" t="s">
        <v>48</v>
      </c>
      <c r="C32" s="2" t="n">
        <v>44678</v>
      </c>
      <c r="D32" s="0" t="s">
        <v>41</v>
      </c>
      <c r="E32" s="0" t="s">
        <v>15</v>
      </c>
      <c r="F32" s="0" t="s">
        <v>16</v>
      </c>
      <c r="G32" s="0" t="s">
        <v>17</v>
      </c>
      <c r="H32" s="0" t="s">
        <v>25</v>
      </c>
      <c r="I32" s="0" t="s">
        <v>19</v>
      </c>
      <c r="J32" s="0" t="n">
        <v>6.3</v>
      </c>
      <c r="L32" s="0" t="s">
        <v>21</v>
      </c>
      <c r="M32" s="0" t="n">
        <f aca="false">(INDEX(S:S,MATCH(H32,O:O,0)))*J32^(INDEX(T:T,MATCH(H32,O:O,0)))</f>
        <v>11.8137270407152</v>
      </c>
      <c r="O32" s="8" t="s">
        <v>39</v>
      </c>
      <c r="P32" s="0" t="n">
        <f aca="false">COUNTIF($H$2:$H$36, O32)</f>
        <v>0</v>
      </c>
      <c r="Q32" s="0" t="n">
        <f aca="false">COUNTIFS($H$2:$H$36, O32, $L$2:$L$36, "=Living")</f>
        <v>0</v>
      </c>
      <c r="R32" s="0" t="n">
        <f aca="false">COUNTIFS($H$2:$H$36, O32, $L$2:$L$36, "=Dead")</f>
        <v>0</v>
      </c>
      <c r="S32" s="7" t="n">
        <f aca="false">INDEX(LookupTable!B:B, MATCH(plot1!$O32,LookupTable!A:A,0))</f>
        <v>0.0554</v>
      </c>
      <c r="T32" s="7" t="n">
        <f aca="false">INDEX(LookupTable!C:C, MATCH(plot1!$O32,LookupTable!A:A,0))</f>
        <v>2.7276</v>
      </c>
      <c r="U32" s="0" t="n">
        <f aca="false">SUMIF(H:H, O32, M:M)</f>
        <v>0</v>
      </c>
      <c r="V32" s="0" t="n">
        <f aca="false">SUMIFS(M:M, H:H, O32, L:L, "=Living" )</f>
        <v>0</v>
      </c>
      <c r="W32" s="0" t="n">
        <f aca="false">SUMIFS(M:M, H:H, O32, L:L, "=Dead" )</f>
        <v>0</v>
      </c>
    </row>
    <row r="33" customFormat="false" ht="15" hidden="false" customHeight="false" outlineLevel="0" collapsed="false">
      <c r="A33" s="0" t="s">
        <v>12</v>
      </c>
      <c r="B33" s="1" t="s">
        <v>48</v>
      </c>
      <c r="C33" s="2" t="n">
        <v>44678</v>
      </c>
      <c r="D33" s="0" t="s">
        <v>41</v>
      </c>
      <c r="E33" s="0" t="s">
        <v>15</v>
      </c>
      <c r="F33" s="0" t="s">
        <v>93</v>
      </c>
      <c r="G33" s="0" t="s">
        <v>17</v>
      </c>
      <c r="H33" s="0" t="s">
        <v>45</v>
      </c>
      <c r="I33" s="0" t="s">
        <v>19</v>
      </c>
      <c r="J33" s="0" t="n">
        <v>7</v>
      </c>
      <c r="L33" s="0" t="s">
        <v>20</v>
      </c>
      <c r="M33" s="0" t="n">
        <f aca="false">(INDEX(S:S,MATCH(H33,O:O,0)))*J33^(INDEX(T:T,MATCH(H33,O:O,0)))</f>
        <v>-857.490086743268</v>
      </c>
      <c r="O33" s="8" t="s">
        <v>83</v>
      </c>
      <c r="P33" s="0" t="n">
        <f aca="false">COUNTIF($H$2:$H$36, O33)</f>
        <v>0</v>
      </c>
      <c r="Q33" s="0" t="n">
        <f aca="false">COUNTIFS($H$2:$H$36, O33, $L$2:$L$36, "=Living")</f>
        <v>0</v>
      </c>
      <c r="R33" s="0" t="n">
        <f aca="false">COUNTIFS($H$2:$H$36, O33, $L$2:$L$36, "=Dead")</f>
        <v>0</v>
      </c>
      <c r="S33" s="7" t="n">
        <f aca="false">INDEX(LookupTable!B:B, MATCH(plot1!$O33,LookupTable!A:A,0))</f>
        <v>0.1634</v>
      </c>
      <c r="T33" s="7" t="n">
        <f aca="false">INDEX(LookupTable!C:C, MATCH(plot1!$O33,LookupTable!A:A,0))</f>
        <v>2.348</v>
      </c>
      <c r="U33" s="0" t="n">
        <f aca="false">SUMIF(H:H, O33, M:M)</f>
        <v>0</v>
      </c>
      <c r="V33" s="0" t="n">
        <f aca="false">SUMIFS(M:M, H:H, O33, L:L, "=Living" )</f>
        <v>0</v>
      </c>
      <c r="W33" s="0" t="n">
        <f aca="false">SUMIFS(M:M, H:H, O33, L:L, "=Dead" )</f>
        <v>0</v>
      </c>
    </row>
    <row r="34" customFormat="false" ht="15" hidden="false" customHeight="false" outlineLevel="0" collapsed="false">
      <c r="A34" s="0" t="s">
        <v>12</v>
      </c>
      <c r="B34" s="1" t="s">
        <v>48</v>
      </c>
      <c r="C34" s="2" t="n">
        <v>44678</v>
      </c>
      <c r="D34" s="0" t="s">
        <v>41</v>
      </c>
      <c r="E34" s="0" t="s">
        <v>15</v>
      </c>
      <c r="F34" s="0" t="s">
        <v>93</v>
      </c>
      <c r="G34" s="0" t="s">
        <v>17</v>
      </c>
      <c r="H34" s="0" t="s">
        <v>45</v>
      </c>
      <c r="I34" s="0" t="s">
        <v>19</v>
      </c>
      <c r="J34" s="0" t="n">
        <v>7</v>
      </c>
      <c r="L34" s="0" t="s">
        <v>20</v>
      </c>
      <c r="M34" s="0" t="n">
        <f aca="false">(INDEX(S:S,MATCH(H34,O:O,0)))*J34^(INDEX(T:T,MATCH(H34,O:O,0)))</f>
        <v>-857.490086743268</v>
      </c>
      <c r="O34" s="8" t="s">
        <v>84</v>
      </c>
      <c r="P34" s="0" t="n">
        <f aca="false">COUNTIF($H$2:$H$36, O34)</f>
        <v>0</v>
      </c>
      <c r="Q34" s="0" t="n">
        <f aca="false">COUNTIFS($H$2:$H$36, O34, $L$2:$L$36, "=Living")</f>
        <v>0</v>
      </c>
      <c r="R34" s="0" t="n">
        <f aca="false">COUNTIFS($H$2:$H$36, O34, $L$2:$L$36, "=Dead")</f>
        <v>0</v>
      </c>
      <c r="S34" s="7" t="n">
        <f aca="false">INDEX(LookupTable!B:B, MATCH(plot1!$O34,LookupTable!A:A,0))</f>
        <v>0.0825</v>
      </c>
      <c r="T34" s="7" t="n">
        <f aca="false">INDEX(LookupTable!C:C, MATCH(plot1!$O34,LookupTable!A:A,0))</f>
        <v>2.468</v>
      </c>
      <c r="U34" s="0" t="n">
        <f aca="false">SUMIF(H:H, O34, M:M)</f>
        <v>0</v>
      </c>
      <c r="V34" s="0" t="n">
        <f aca="false">SUMIFS(M:M, H:H, O34, L:L, "=Living" )</f>
        <v>0</v>
      </c>
      <c r="W34" s="0" t="n">
        <f aca="false">SUMIFS(M:M, H:H, O34, L:L, "=Dead" )</f>
        <v>0</v>
      </c>
    </row>
    <row r="35" customFormat="false" ht="15" hidden="false" customHeight="false" outlineLevel="0" collapsed="false">
      <c r="M35" s="0" t="e">
        <f aca="false">(INDEX(S:S,MATCH(H35,O:O,0)))*J35^(INDEX(T:T,MATCH(H35,O:O,0)))</f>
        <v>#N/A</v>
      </c>
      <c r="O35" s="8" t="s">
        <v>85</v>
      </c>
      <c r="P35" s="0" t="n">
        <f aca="false">COUNTIF($H$2:$H$36, O35)</f>
        <v>0</v>
      </c>
      <c r="Q35" s="0" t="n">
        <f aca="false">COUNTIFS($H$2:$H$36, O35, $L$2:$L$36, "=Living")</f>
        <v>0</v>
      </c>
      <c r="R35" s="0" t="n">
        <f aca="false">COUNTIFS($H$2:$H$36, O35, $L$2:$L$36, "=Dead")</f>
        <v>0</v>
      </c>
      <c r="S35" s="7" t="n">
        <f aca="false">INDEX(LookupTable!B:B, MATCH(plot1!$O35,LookupTable!A:A,0))</f>
        <v>0.0946</v>
      </c>
      <c r="T35" s="7" t="n">
        <f aca="false">INDEX(LookupTable!C:C, MATCH(plot1!$O35,LookupTable!A:A,0))</f>
        <v>2.3572</v>
      </c>
      <c r="U35" s="0" t="n">
        <f aca="false">SUMIF(H:H, O35, M:M)</f>
        <v>0</v>
      </c>
      <c r="V35" s="0" t="n">
        <f aca="false">SUMIFS(M:M, H:H, O35, L:L, "=Living" )</f>
        <v>0</v>
      </c>
      <c r="W35" s="0" t="n">
        <f aca="false">SUMIFS(M:M, H:H, O35, L:L, "=Dead" )</f>
        <v>0</v>
      </c>
    </row>
    <row r="36" customFormat="false" ht="15" hidden="false" customHeight="false" outlineLevel="0" collapsed="false">
      <c r="M36" s="0" t="e">
        <f aca="false">(INDEX(S:S,MATCH(H36,O:O,0)))*J36^(INDEX(T:T,MATCH(H36,O:O,0)))</f>
        <v>#N/A</v>
      </c>
      <c r="O36" s="8" t="s">
        <v>86</v>
      </c>
      <c r="P36" s="0" t="n">
        <f aca="false">COUNTIF($H$2:$H$36, O36)</f>
        <v>0</v>
      </c>
      <c r="Q36" s="0" t="n">
        <f aca="false">COUNTIFS($H$2:$H$36, O36, $L$2:$L$36, "=Living")</f>
        <v>0</v>
      </c>
      <c r="R36" s="0" t="n">
        <f aca="false">COUNTIFS($H$2:$H$36, O36, $L$2:$L$36, "=Dead")</f>
        <v>0</v>
      </c>
      <c r="S36" s="7" t="n">
        <f aca="false">INDEX(LookupTable!B:B, MATCH(plot1!$O36,LookupTable!A:A,0))</f>
        <v>0.2065</v>
      </c>
      <c r="T36" s="7" t="n">
        <f aca="false">INDEX(LookupTable!C:C, MATCH(plot1!$O36,LookupTable!A:A,0))</f>
        <v>2.249</v>
      </c>
      <c r="U36" s="0" t="n">
        <f aca="false">SUMIF(H:H, O36, M:M)</f>
        <v>0</v>
      </c>
      <c r="V36" s="0" t="n">
        <f aca="false">SUMIFS(M:M, H:H, O36, L:L, "=Living" )</f>
        <v>0</v>
      </c>
      <c r="W36" s="0" t="n">
        <f aca="false">SUMIFS(M:M, H:H, O36, L:L, "=Dead" )</f>
        <v>0</v>
      </c>
    </row>
    <row r="37" customFormat="false" ht="15" hidden="false" customHeight="false" outlineLevel="0" collapsed="false">
      <c r="M37" s="0" t="e">
        <f aca="false">(INDEX(S:S,MATCH(H37,O:O,0)))*J37^(INDEX(T:T,MATCH(H37,O:O,0)))</f>
        <v>#N/A</v>
      </c>
      <c r="O37" s="8"/>
      <c r="P37" s="0" t="n">
        <f aca="false">COUNTIF($H$2:$H$36, O37)</f>
        <v>0</v>
      </c>
      <c r="Q37" s="0" t="n">
        <f aca="false">COUNTIFS($H$2:$H$36, O37, $L$2:$L$36, "=Living")</f>
        <v>0</v>
      </c>
      <c r="R37" s="0" t="n">
        <f aca="false">COUNTIFS($H$2:$H$36, O37, $L$2:$L$36, "=Dead")</f>
        <v>0</v>
      </c>
      <c r="S37" s="7" t="e">
        <f aca="false">INDEX(LookupTable!B:B, MATCH(plot1!$O37,LookupTable!A:A,0))</f>
        <v>#N/A</v>
      </c>
      <c r="T37" s="7" t="e">
        <f aca="false">INDEX(LookupTable!C:C, MATCH(plot1!$O37,LookupTable!A:A,0))</f>
        <v>#N/A</v>
      </c>
      <c r="U37" s="0" t="n">
        <f aca="false">SUMIF(H:H, O37, M:M)</f>
        <v>0</v>
      </c>
      <c r="V37" s="0" t="n">
        <f aca="false">SUMIFS(M:M, H:H, O37, L:L, "=Living" )</f>
        <v>0</v>
      </c>
      <c r="W37" s="0" t="n">
        <f aca="false">SUMIFS(M:M, H:H, O37, L:L, "=Dead" )</f>
        <v>0</v>
      </c>
    </row>
    <row r="38" customFormat="false" ht="15" hidden="false" customHeight="false" outlineLevel="0" collapsed="false">
      <c r="M38" s="0" t="e">
        <f aca="false">(INDEX(S:S,MATCH(H38,O:O,0)))*J38^(INDEX(T:T,MATCH(H38,O:O,0)))</f>
        <v>#N/A</v>
      </c>
      <c r="O38" s="8" t="s">
        <v>87</v>
      </c>
      <c r="P38" s="0" t="n">
        <f aca="false">COUNTIF($H$2:$H$36, O38)</f>
        <v>0</v>
      </c>
      <c r="Q38" s="0" t="n">
        <f aca="false">COUNTIFS($H$2:$H$36, O38, $L$2:$L$36, "=Living")</f>
        <v>0</v>
      </c>
      <c r="R38" s="0" t="n">
        <f aca="false">COUNTIFS($H$2:$H$36, O38, $L$2:$L$36, "=Dead")</f>
        <v>0</v>
      </c>
      <c r="S38" s="7" t="n">
        <f aca="false">INDEX(LookupTable!B:B, MATCH(plot1!$O38,LookupTable!A:A,0))</f>
        <v>3.7993</v>
      </c>
      <c r="T38" s="7" t="n">
        <f aca="false">INDEX(LookupTable!C:C, MATCH(plot1!$O38,LookupTable!A:A,0))</f>
        <v>2.169</v>
      </c>
      <c r="U38" s="0" t="n">
        <f aca="false">SUMIF(H:H, O38, M:M)</f>
        <v>0</v>
      </c>
      <c r="V38" s="0" t="n">
        <f aca="false">SUMIFS(M:M, H:H, O38, L:L, "=Living" )</f>
        <v>0</v>
      </c>
      <c r="W38" s="0" t="n">
        <f aca="false">SUMIFS(M:M, H:H, O38, L:L, "=Dead" )</f>
        <v>0</v>
      </c>
    </row>
    <row r="39" customFormat="false" ht="15" hidden="false" customHeight="false" outlineLevel="0" collapsed="false">
      <c r="M39" s="0" t="e">
        <f aca="false">(INDEX(S:S,MATCH(H39,O:O,0)))*J39^(INDEX(T:T,MATCH(H39,O:O,0)))</f>
        <v>#N/A</v>
      </c>
      <c r="O39" s="8" t="s">
        <v>45</v>
      </c>
      <c r="P39" s="0" t="n">
        <f aca="false">COUNTIF($H$2:$H$36, O39)</f>
        <v>2</v>
      </c>
      <c r="Q39" s="0" t="n">
        <f aca="false">COUNTIFS($H$2:$H$36, O39, $L$2:$L$36, "=Living")</f>
        <v>2</v>
      </c>
      <c r="R39" s="0" t="n">
        <f aca="false">COUNTIFS($H$2:$H$36, O39, $L$2:$L$36, "=Dead")</f>
        <v>0</v>
      </c>
      <c r="S39" s="7" t="n">
        <f aca="false">INDEX(LookupTable!B:B, MATCH(plot1!$O39,LookupTable!A:A,0))</f>
        <v>-3.037</v>
      </c>
      <c r="T39" s="7" t="n">
        <f aca="false">INDEX(LookupTable!C:C, MATCH(plot1!$O39,LookupTable!A:A,0))</f>
        <v>2.9</v>
      </c>
      <c r="U39" s="0" t="n">
        <f aca="false">SUMIF(H:H, O39, M:M)</f>
        <v>-1714.98017348654</v>
      </c>
      <c r="V39" s="0" t="n">
        <f aca="false">SUMIFS(M:M, H:H, O39, L:L, "=Living" )</f>
        <v>-1714.98017348654</v>
      </c>
      <c r="W39" s="0" t="n">
        <f aca="false">SUMIFS(M:M, H:H, O39, L:L, "=Dead" )</f>
        <v>0</v>
      </c>
    </row>
    <row r="40" customFormat="false" ht="15" hidden="false" customHeight="false" outlineLevel="0" collapsed="false">
      <c r="M40" s="0" t="e">
        <f aca="false">(INDEX(S:S,MATCH(H40,O:O,0)))*J40^(INDEX(T:T,MATCH(H40,O:O,0)))</f>
        <v>#N/A</v>
      </c>
      <c r="O40" s="8" t="s">
        <v>88</v>
      </c>
      <c r="P40" s="0" t="n">
        <f aca="false">COUNTIF($H$2:$H$36, O40)</f>
        <v>0</v>
      </c>
      <c r="Q40" s="0" t="n">
        <f aca="false">COUNTIFS($H$2:$H$36, O40, $L$2:$L$36, "=Living")</f>
        <v>0</v>
      </c>
      <c r="R40" s="0" t="n">
        <f aca="false">COUNTIFS($H$2:$H$36, O40, $L$2:$L$36, "=Dead")</f>
        <v>0</v>
      </c>
      <c r="S40" s="7" t="n">
        <f aca="false">INDEX(LookupTable!B:B, MATCH(plot1!$O40,LookupTable!A:A,0))</f>
        <v>0.1692</v>
      </c>
      <c r="T40" s="7" t="n">
        <f aca="false">INDEX(LookupTable!C:C, MATCH(plot1!$O40,LookupTable!A:A,0))</f>
        <v>2.2904</v>
      </c>
      <c r="U40" s="0" t="n">
        <f aca="false">SUMIF(H:H, O40, M:M)</f>
        <v>0</v>
      </c>
      <c r="V40" s="0" t="n">
        <f aca="false">SUMIFS(M:M, H:H, O40, L:L, "=Living" )</f>
        <v>0</v>
      </c>
      <c r="W40" s="0" t="n">
        <f aca="false">SUMIFS(M:M, H:H, O40, L:L, "=Dead" )</f>
        <v>0</v>
      </c>
    </row>
    <row r="41" customFormat="false" ht="15" hidden="false" customHeight="false" outlineLevel="0" collapsed="false">
      <c r="M41" s="0" t="e">
        <f aca="false">(INDEX(S:S,MATCH(H41,O:O,0)))*J41^(INDEX(T:T,MATCH(H41,O:O,0)))</f>
        <v>#N/A</v>
      </c>
      <c r="O41" s="8" t="s">
        <v>89</v>
      </c>
      <c r="P41" s="0" t="n">
        <f aca="false">COUNTIF($H$2:$H$36, O41)</f>
        <v>0</v>
      </c>
      <c r="Q41" s="0" t="n">
        <f aca="false">COUNTIFS($H$2:$H$36, O41, $L$2:$L$36, "=Living")</f>
        <v>0</v>
      </c>
      <c r="R41" s="0" t="n">
        <f aca="false">COUNTIFS($H$2:$H$36, O41, $L$2:$L$36, "=Dead")</f>
        <v>0</v>
      </c>
      <c r="S41" s="7" t="n">
        <f aca="false">INDEX(LookupTable!B:B, MATCH(plot1!$O41,LookupTable!A:A,0))</f>
        <v>7.217</v>
      </c>
      <c r="T41" s="7" t="n">
        <f aca="false">INDEX(LookupTable!C:C, MATCH(plot1!$O41,LookupTable!A:A,0))</f>
        <v>0</v>
      </c>
      <c r="U41" s="0" t="n">
        <f aca="false">SUMIF(H:H, O41, M:M)</f>
        <v>0</v>
      </c>
      <c r="V41" s="0" t="n">
        <f aca="false">SUMIFS(M:M, H:H, O41, L:L, "=Living" )</f>
        <v>0</v>
      </c>
      <c r="W41" s="0" t="n">
        <f aca="false">SUMIFS(M:M, H:H, O41, L:L, "=Dead" )</f>
        <v>0</v>
      </c>
    </row>
    <row r="42" customFormat="false" ht="15" hidden="false" customHeight="false" outlineLevel="0" collapsed="false">
      <c r="M42" s="0" t="e">
        <f aca="false">(INDEX(S:S,MATCH(H42,O:O,0)))*J42^(INDEX(T:T,MATCH(H42,O:O,0)))</f>
        <v>#N/A</v>
      </c>
      <c r="O42" s="8" t="s">
        <v>90</v>
      </c>
      <c r="P42" s="0" t="n">
        <f aca="false">COUNTIF($H$2:$H$36, O42)</f>
        <v>0</v>
      </c>
      <c r="Q42" s="0" t="n">
        <f aca="false">COUNTIFS($H$2:$H$36, O42, $L$2:$L$36, "=Living")</f>
        <v>0</v>
      </c>
      <c r="R42" s="0" t="n">
        <f aca="false">COUNTIFS($H$2:$H$36, O42, $L$2:$L$36, "=Dead")</f>
        <v>0</v>
      </c>
      <c r="S42" s="7" t="n">
        <f aca="false">INDEX(LookupTable!B:B, MATCH(plot1!$O42,LookupTable!A:A,0))</f>
        <v>0</v>
      </c>
      <c r="T42" s="7" t="n">
        <f aca="false">INDEX(LookupTable!C:C, MATCH(plot1!$O42,LookupTable!A:A,0))</f>
        <v>0</v>
      </c>
      <c r="U42" s="0" t="n">
        <f aca="false">SUMIF(H:H, O42, M:M)</f>
        <v>0</v>
      </c>
      <c r="V42" s="0" t="n">
        <f aca="false">SUMIFS(M:M, H:H, O42, L:L, "=Living" )</f>
        <v>0</v>
      </c>
      <c r="W42" s="0" t="n">
        <f aca="false">SUMIFS(M:M, H:H, O42, L:L, "=Dead" )</f>
        <v>0</v>
      </c>
    </row>
    <row r="43" customFormat="false" ht="15" hidden="false" customHeight="false" outlineLevel="0" collapsed="false">
      <c r="M43" s="0" t="e">
        <f aca="false">(INDEX(S:S,MATCH(H43,O:O,0)))*J43^(INDEX(T:T,MATCH(H43,O:O,0)))</f>
        <v>#N/A</v>
      </c>
      <c r="O43" s="8" t="s">
        <v>91</v>
      </c>
      <c r="P43" s="0" t="n">
        <f aca="false">COUNTIF($H$2:$H$36, O43)</f>
        <v>0</v>
      </c>
      <c r="Q43" s="0" t="n">
        <f aca="false">COUNTIFS($H$2:$H$36, O43, $L$2:$L$36, "=Living")</f>
        <v>0</v>
      </c>
      <c r="R43" s="0" t="n">
        <f aca="false">COUNTIFS($H$2:$H$36, O43, $L$2:$L$36, "=Dead")</f>
        <v>0</v>
      </c>
      <c r="S43" s="7" t="n">
        <f aca="false">INDEX(LookupTable!B:B, MATCH(plot1!$O43,LookupTable!A:A,0))</f>
        <v>-1.339</v>
      </c>
      <c r="T43" s="7" t="n">
        <f aca="false">INDEX(LookupTable!C:C, MATCH(plot1!$O43,LookupTable!A:A,0))</f>
        <v>2.73</v>
      </c>
      <c r="U43" s="0" t="n">
        <f aca="false">SUMIF(H:H, O43, M:M)</f>
        <v>0</v>
      </c>
      <c r="V43" s="0" t="n">
        <f aca="false">SUMIFS(M:M, H:H, O43, L:L, "=Living" )</f>
        <v>0</v>
      </c>
      <c r="W43" s="0" t="n">
        <f aca="false">SUMIFS(M:M, H:H, O43, L:L, "=Dead" 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LibreOffice/6.0.7.3$Linux_X86_64 LibreOffice_project/00m0$Build-3</Application>
  <Company>Michigan Technological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2022-12-13T14:18:42Z</dcterms:created>
  <dc:creator>Christopher Cook</dc:creator>
  <dc:description/>
  <dc:language>en-US</dc:language>
  <cp:lastModifiedBy/>
  <dcterms:modified xsi:type="dcterms:W3CDTF">2023-08-04T23:07:41Z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Michigan Technological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